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2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0177a\datashare\Social_Security_Scotland\Statistics\BSG official statistics publication\BSGF_2025_03\Final documents\"/>
    </mc:Choice>
  </mc:AlternateContent>
  <xr:revisionPtr revIDLastSave="0" documentId="13_ncr:1_{7BAD4EFD-7271-4633-81C1-61BB70189F06}" xr6:coauthVersionLast="47" xr6:coauthVersionMax="47" xr10:uidLastSave="{00000000-0000-0000-0000-000000000000}"/>
  <bookViews>
    <workbookView xWindow="28680" yWindow="-8025" windowWidth="29040" windowHeight="15840" xr2:uid="{00000000-000D-0000-FFFF-FFFF00000000}"/>
  </bookViews>
  <sheets>
    <sheet name="Cover page" sheetId="31" r:id="rId1"/>
    <sheet name="Contents" sheetId="1" r:id="rId2"/>
    <sheet name="Notes" sheetId="32" r:id="rId3"/>
    <sheet name="Table 1 Applications by month" sheetId="2" r:id="rId4"/>
    <sheet name="Table 2 Applications by type" sheetId="3" r:id="rId5"/>
    <sheet name="Table 3 Applications by channel" sheetId="4" r:id="rId6"/>
    <sheet name="Table 4 Applications by age" sheetId="5" r:id="rId7"/>
    <sheet name="Table 5 Applications by LA" sheetId="6" r:id="rId8"/>
    <sheet name="Table 6 Components by LA" sheetId="7" r:id="rId9"/>
    <sheet name="Table 7 Applications by board" sheetId="8" r:id="rId10"/>
    <sheet name="Table 8 Components by board" sheetId="9" r:id="rId11"/>
    <sheet name="Table 9 Applications by births" sheetId="10" r:id="rId12"/>
    <sheet name="Table 10 Processing times" sheetId="11" r:id="rId13"/>
    <sheet name="Table 11 Payments by LA" sheetId="12" r:id="rId14"/>
    <sheet name="Table 12 Payments by month" sheetId="13" r:id="rId15"/>
    <sheet name="Table 13 Auto-awarded payments" sheetId="14" r:id="rId16"/>
    <sheet name="Table 14 Clients paid" sheetId="15" r:id="rId17"/>
    <sheet name="Table 15 Re-determinations" sheetId="16" r:id="rId18"/>
    <sheet name="Table 16 Appeals" sheetId="17" r:id="rId19"/>
    <sheet name="Table 17 Internal reviews" sheetId="18" r:id="rId20"/>
    <sheet name="Table 2 - Full data" sheetId="19" r:id="rId21"/>
    <sheet name="Table 4 - Full data" sheetId="20" r:id="rId22"/>
    <sheet name="Table 5 - Full data" sheetId="21" r:id="rId23"/>
    <sheet name="Table 6 - Full data" sheetId="22" r:id="rId24"/>
    <sheet name="Table 7 - Full data" sheetId="23" r:id="rId25"/>
    <sheet name="Table 8 - Full data" sheetId="24" r:id="rId26"/>
    <sheet name="Table 9 - Full data" sheetId="25" r:id="rId27"/>
    <sheet name="Table 11 - Full data" sheetId="26" r:id="rId28"/>
    <sheet name="Chart 1" sheetId="27" r:id="rId29"/>
    <sheet name="Chart 2" sheetId="28" r:id="rId30"/>
    <sheet name="Chart 3" sheetId="29" r:id="rId31"/>
    <sheet name="Financial year lookup" sheetId="30" r:id="rId32"/>
  </sheets>
  <definedNames>
    <definedName name="_xlnm._FilterDatabase" localSheetId="18" hidden="1">'Table 16 Appeals'!$I$5:$I$88</definedName>
    <definedName name="_xlnm._FilterDatabase" localSheetId="19" hidden="1">'Table 17 Internal reviews'!$L$5:$L$79</definedName>
    <definedName name="_xlnm._FilterDatabase" localSheetId="5" hidden="1">'Table 3 Applications by channel'!$K$5:$K$81</definedName>
    <definedName name="_xlnm._FilterDatabase" localSheetId="21" hidden="1">'Table 4 - Full data'!$M$2:$M$105</definedName>
    <definedName name="_xlnm._FilterDatabase" localSheetId="22" hidden="1">'Table 5 - Full data'!$M$1:$M$289</definedName>
    <definedName name="_xlnm._FilterDatabase" localSheetId="23" hidden="1">'Table 6 - Full data'!$P$1:$P$289</definedName>
    <definedName name="_xlnm._FilterDatabase" localSheetId="24" hidden="1">'Table 7 - Full data'!$M$1:$M$145</definedName>
    <definedName name="_xlnm._FilterDatabase" localSheetId="25" hidden="1">'Table 8 - Full data'!$P$1:$P$145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6" l="1"/>
  <c r="C13" i="6"/>
  <c r="D13" i="6"/>
  <c r="E13" i="6"/>
  <c r="F13" i="6"/>
  <c r="G13" i="6"/>
  <c r="H13" i="6"/>
  <c r="I13" i="6"/>
  <c r="J13" i="6"/>
  <c r="B8" i="7"/>
  <c r="B7" i="7"/>
  <c r="N3" i="19"/>
  <c r="N4" i="19"/>
  <c r="N5" i="19"/>
  <c r="N6" i="19"/>
  <c r="N7" i="19"/>
  <c r="N8" i="19"/>
  <c r="N9" i="19"/>
  <c r="N10" i="19"/>
  <c r="N11" i="19"/>
  <c r="N12" i="19"/>
  <c r="N13" i="19"/>
  <c r="N14" i="19"/>
  <c r="N15" i="19"/>
  <c r="N16" i="19"/>
  <c r="N17" i="19"/>
  <c r="N18" i="19"/>
  <c r="N19" i="19"/>
  <c r="N20" i="19"/>
  <c r="N21" i="19"/>
  <c r="N22" i="19"/>
  <c r="N23" i="19"/>
  <c r="N24" i="19"/>
  <c r="N25" i="19"/>
  <c r="N26" i="19"/>
  <c r="N27" i="19"/>
  <c r="N28" i="19"/>
  <c r="N29" i="19"/>
  <c r="N30" i="19"/>
  <c r="N31" i="19"/>
  <c r="N32" i="19"/>
  <c r="N33" i="19"/>
  <c r="N35" i="19"/>
  <c r="N36" i="19"/>
  <c r="N37" i="19"/>
  <c r="N38" i="19"/>
  <c r="N39" i="19"/>
  <c r="N40" i="19"/>
  <c r="N41" i="19"/>
  <c r="N42" i="19"/>
  <c r="N43" i="19"/>
  <c r="N44" i="19"/>
  <c r="N45" i="19"/>
  <c r="N46" i="19"/>
  <c r="N47" i="19"/>
  <c r="N48" i="19"/>
  <c r="N49" i="19"/>
  <c r="N2" i="19"/>
  <c r="O42" i="12"/>
  <c r="N42" i="12"/>
  <c r="M42" i="12"/>
  <c r="L42" i="12"/>
  <c r="K42" i="12"/>
  <c r="J42" i="12"/>
  <c r="I42" i="12"/>
  <c r="H42" i="12"/>
  <c r="G42" i="12"/>
  <c r="F42" i="12"/>
  <c r="E42" i="12"/>
  <c r="D42" i="12"/>
  <c r="C42" i="12"/>
  <c r="B42" i="12"/>
  <c r="O41" i="12"/>
  <c r="N41" i="12"/>
  <c r="M41" i="12"/>
  <c r="L41" i="12"/>
  <c r="K41" i="12"/>
  <c r="J41" i="12"/>
  <c r="I41" i="12"/>
  <c r="H41" i="12"/>
  <c r="G41" i="12"/>
  <c r="F41" i="12"/>
  <c r="E41" i="12"/>
  <c r="D41" i="12"/>
  <c r="C41" i="12"/>
  <c r="B41" i="12"/>
  <c r="O40" i="12"/>
  <c r="N40" i="12"/>
  <c r="M40" i="12"/>
  <c r="L40" i="12"/>
  <c r="K40" i="12"/>
  <c r="J40" i="12"/>
  <c r="I40" i="12"/>
  <c r="H40" i="12"/>
  <c r="G40" i="12"/>
  <c r="F40" i="12"/>
  <c r="E40" i="12"/>
  <c r="D40" i="12"/>
  <c r="C40" i="12"/>
  <c r="B40" i="12"/>
  <c r="O39" i="12"/>
  <c r="N39" i="12"/>
  <c r="M39" i="12"/>
  <c r="L39" i="12"/>
  <c r="K39" i="12"/>
  <c r="J39" i="12"/>
  <c r="I39" i="12"/>
  <c r="H39" i="12"/>
  <c r="G39" i="12"/>
  <c r="F39" i="12"/>
  <c r="E39" i="12"/>
  <c r="D39" i="12"/>
  <c r="C39" i="12"/>
  <c r="B39" i="12"/>
  <c r="O38" i="12"/>
  <c r="N38" i="12"/>
  <c r="M38" i="12"/>
  <c r="L38" i="12"/>
  <c r="K38" i="12"/>
  <c r="J38" i="12"/>
  <c r="I38" i="12"/>
  <c r="H38" i="12"/>
  <c r="G38" i="12"/>
  <c r="F38" i="12"/>
  <c r="E38" i="12"/>
  <c r="D38" i="12"/>
  <c r="C38" i="12"/>
  <c r="B38" i="12"/>
  <c r="O37" i="12"/>
  <c r="N37" i="12"/>
  <c r="M37" i="12"/>
  <c r="L37" i="12"/>
  <c r="K37" i="12"/>
  <c r="J37" i="12"/>
  <c r="I37" i="12"/>
  <c r="H37" i="12"/>
  <c r="G37" i="12"/>
  <c r="F37" i="12"/>
  <c r="E37" i="12"/>
  <c r="D37" i="12"/>
  <c r="C37" i="12"/>
  <c r="B37" i="12"/>
  <c r="O36" i="12"/>
  <c r="N36" i="12"/>
  <c r="M36" i="12"/>
  <c r="L36" i="12"/>
  <c r="K36" i="12"/>
  <c r="J36" i="12"/>
  <c r="I36" i="12"/>
  <c r="H36" i="12"/>
  <c r="G36" i="12"/>
  <c r="F36" i="12"/>
  <c r="E36" i="12"/>
  <c r="D36" i="12"/>
  <c r="C36" i="12"/>
  <c r="B36" i="12"/>
  <c r="O35" i="12"/>
  <c r="N35" i="12"/>
  <c r="M35" i="12"/>
  <c r="L35" i="12"/>
  <c r="K35" i="12"/>
  <c r="J35" i="12"/>
  <c r="I35" i="12"/>
  <c r="H35" i="12"/>
  <c r="G35" i="12"/>
  <c r="F35" i="12"/>
  <c r="E35" i="12"/>
  <c r="D35" i="12"/>
  <c r="C35" i="12"/>
  <c r="B35" i="12"/>
  <c r="O34" i="12"/>
  <c r="N34" i="12"/>
  <c r="M34" i="12"/>
  <c r="L34" i="12"/>
  <c r="K34" i="12"/>
  <c r="J34" i="12"/>
  <c r="I34" i="12"/>
  <c r="H34" i="12"/>
  <c r="G34" i="12"/>
  <c r="F34" i="12"/>
  <c r="E34" i="12"/>
  <c r="D34" i="12"/>
  <c r="C34" i="12"/>
  <c r="B34" i="12"/>
  <c r="O33" i="12"/>
  <c r="N33" i="12"/>
  <c r="M33" i="12"/>
  <c r="L33" i="12"/>
  <c r="K33" i="12"/>
  <c r="J33" i="12"/>
  <c r="I33" i="12"/>
  <c r="H33" i="12"/>
  <c r="G33" i="12"/>
  <c r="F33" i="12"/>
  <c r="E33" i="12"/>
  <c r="D33" i="12"/>
  <c r="C33" i="12"/>
  <c r="B33" i="12"/>
  <c r="O32" i="12"/>
  <c r="N32" i="12"/>
  <c r="M32" i="12"/>
  <c r="L32" i="12"/>
  <c r="K32" i="12"/>
  <c r="J32" i="12"/>
  <c r="I32" i="12"/>
  <c r="H32" i="12"/>
  <c r="G32" i="12"/>
  <c r="F32" i="12"/>
  <c r="E32" i="12"/>
  <c r="D32" i="12"/>
  <c r="C32" i="12"/>
  <c r="B32" i="12"/>
  <c r="O31" i="12"/>
  <c r="N31" i="12"/>
  <c r="M31" i="12"/>
  <c r="L31" i="12"/>
  <c r="K31" i="12"/>
  <c r="J31" i="12"/>
  <c r="I31" i="12"/>
  <c r="H31" i="12"/>
  <c r="G31" i="12"/>
  <c r="F31" i="12"/>
  <c r="E31" i="12"/>
  <c r="D31" i="12"/>
  <c r="C31" i="12"/>
  <c r="B31" i="12"/>
  <c r="O30" i="12"/>
  <c r="N30" i="12"/>
  <c r="M30" i="12"/>
  <c r="L30" i="12"/>
  <c r="K30" i="12"/>
  <c r="J30" i="12"/>
  <c r="I30" i="12"/>
  <c r="H30" i="12"/>
  <c r="G30" i="12"/>
  <c r="F30" i="12"/>
  <c r="E30" i="12"/>
  <c r="D30" i="12"/>
  <c r="C30" i="12"/>
  <c r="B30" i="12"/>
  <c r="O29" i="12"/>
  <c r="N29" i="12"/>
  <c r="M29" i="12"/>
  <c r="L29" i="12"/>
  <c r="K29" i="12"/>
  <c r="J29" i="12"/>
  <c r="I29" i="12"/>
  <c r="H29" i="12"/>
  <c r="G29" i="12"/>
  <c r="F29" i="12"/>
  <c r="E29" i="12"/>
  <c r="D29" i="12"/>
  <c r="C29" i="12"/>
  <c r="B29" i="12"/>
  <c r="O28" i="12"/>
  <c r="N28" i="12"/>
  <c r="M28" i="12"/>
  <c r="L28" i="12"/>
  <c r="K28" i="12"/>
  <c r="J28" i="12"/>
  <c r="I28" i="12"/>
  <c r="H28" i="12"/>
  <c r="G28" i="12"/>
  <c r="F28" i="12"/>
  <c r="E28" i="12"/>
  <c r="D28" i="12"/>
  <c r="C28" i="12"/>
  <c r="B28" i="12"/>
  <c r="O27" i="12"/>
  <c r="N27" i="12"/>
  <c r="M27" i="12"/>
  <c r="L27" i="12"/>
  <c r="K27" i="12"/>
  <c r="J27" i="12"/>
  <c r="I27" i="12"/>
  <c r="H27" i="12"/>
  <c r="G27" i="12"/>
  <c r="F27" i="12"/>
  <c r="E27" i="12"/>
  <c r="D27" i="12"/>
  <c r="C27" i="12"/>
  <c r="B27" i="12"/>
  <c r="O26" i="12"/>
  <c r="N26" i="12"/>
  <c r="M26" i="12"/>
  <c r="L26" i="12"/>
  <c r="K26" i="12"/>
  <c r="J26" i="12"/>
  <c r="I26" i="12"/>
  <c r="H26" i="12"/>
  <c r="G26" i="12"/>
  <c r="F26" i="12"/>
  <c r="E26" i="12"/>
  <c r="D26" i="12"/>
  <c r="C26" i="12"/>
  <c r="B26" i="12"/>
  <c r="O25" i="12"/>
  <c r="N25" i="12"/>
  <c r="M25" i="12"/>
  <c r="L25" i="12"/>
  <c r="K25" i="12"/>
  <c r="J25" i="12"/>
  <c r="I25" i="12"/>
  <c r="H25" i="12"/>
  <c r="G25" i="12"/>
  <c r="F25" i="12"/>
  <c r="E25" i="12"/>
  <c r="D25" i="12"/>
  <c r="C25" i="12"/>
  <c r="B25" i="12"/>
  <c r="O24" i="12"/>
  <c r="N24" i="12"/>
  <c r="M24" i="12"/>
  <c r="L24" i="12"/>
  <c r="K24" i="12"/>
  <c r="J24" i="12"/>
  <c r="I24" i="12"/>
  <c r="H24" i="12"/>
  <c r="G24" i="12"/>
  <c r="F24" i="12"/>
  <c r="E24" i="12"/>
  <c r="D24" i="12"/>
  <c r="C24" i="12"/>
  <c r="B24" i="12"/>
  <c r="O23" i="12"/>
  <c r="N23" i="12"/>
  <c r="M23" i="12"/>
  <c r="L23" i="12"/>
  <c r="K23" i="12"/>
  <c r="J23" i="12"/>
  <c r="I23" i="12"/>
  <c r="H23" i="12"/>
  <c r="G23" i="12"/>
  <c r="F23" i="12"/>
  <c r="E23" i="12"/>
  <c r="D23" i="12"/>
  <c r="C23" i="12"/>
  <c r="B23" i="12"/>
  <c r="O22" i="12"/>
  <c r="N22" i="12"/>
  <c r="M22" i="12"/>
  <c r="L22" i="12"/>
  <c r="K22" i="12"/>
  <c r="J22" i="12"/>
  <c r="I22" i="12"/>
  <c r="H22" i="12"/>
  <c r="G22" i="12"/>
  <c r="F22" i="12"/>
  <c r="E22" i="12"/>
  <c r="D22" i="12"/>
  <c r="C22" i="12"/>
  <c r="B22" i="12"/>
  <c r="O21" i="12"/>
  <c r="N21" i="12"/>
  <c r="M21" i="12"/>
  <c r="L21" i="12"/>
  <c r="K21" i="12"/>
  <c r="J21" i="12"/>
  <c r="I21" i="12"/>
  <c r="H21" i="12"/>
  <c r="G21" i="12"/>
  <c r="F21" i="12"/>
  <c r="E21" i="12"/>
  <c r="D21" i="12"/>
  <c r="C21" i="12"/>
  <c r="B21" i="12"/>
  <c r="O20" i="12"/>
  <c r="N20" i="12"/>
  <c r="M20" i="12"/>
  <c r="L20" i="12"/>
  <c r="K20" i="12"/>
  <c r="J20" i="12"/>
  <c r="I20" i="12"/>
  <c r="H20" i="12"/>
  <c r="G20" i="12"/>
  <c r="F20" i="12"/>
  <c r="E20" i="12"/>
  <c r="D20" i="12"/>
  <c r="C20" i="12"/>
  <c r="B20" i="12"/>
  <c r="O13" i="12"/>
  <c r="N13" i="12"/>
  <c r="M13" i="12"/>
  <c r="L13" i="12"/>
  <c r="K13" i="12"/>
  <c r="J13" i="12"/>
  <c r="I13" i="12"/>
  <c r="H13" i="12"/>
  <c r="G13" i="12"/>
  <c r="F13" i="12"/>
  <c r="E13" i="12"/>
  <c r="D13" i="12"/>
  <c r="C13" i="12"/>
  <c r="B13" i="12"/>
  <c r="O19" i="12"/>
  <c r="N19" i="12"/>
  <c r="M19" i="12"/>
  <c r="L19" i="12"/>
  <c r="K19" i="12"/>
  <c r="J19" i="12"/>
  <c r="I19" i="12"/>
  <c r="H19" i="12"/>
  <c r="G19" i="12"/>
  <c r="F19" i="12"/>
  <c r="E19" i="12"/>
  <c r="D19" i="12"/>
  <c r="C19" i="12"/>
  <c r="B19" i="12"/>
  <c r="O18" i="12"/>
  <c r="N18" i="12"/>
  <c r="M18" i="12"/>
  <c r="L18" i="12"/>
  <c r="K18" i="12"/>
  <c r="J18" i="12"/>
  <c r="I18" i="12"/>
  <c r="H18" i="12"/>
  <c r="G18" i="12"/>
  <c r="F18" i="12"/>
  <c r="E18" i="12"/>
  <c r="D18" i="12"/>
  <c r="C18" i="12"/>
  <c r="B18" i="12"/>
  <c r="O17" i="12"/>
  <c r="N17" i="12"/>
  <c r="M17" i="12"/>
  <c r="L17" i="12"/>
  <c r="K17" i="12"/>
  <c r="J17" i="12"/>
  <c r="I17" i="12"/>
  <c r="H17" i="12"/>
  <c r="G17" i="12"/>
  <c r="F17" i="12"/>
  <c r="E17" i="12"/>
  <c r="D17" i="12"/>
  <c r="C17" i="12"/>
  <c r="B17" i="12"/>
  <c r="O16" i="12"/>
  <c r="N16" i="12"/>
  <c r="M16" i="12"/>
  <c r="L16" i="12"/>
  <c r="K16" i="12"/>
  <c r="J16" i="12"/>
  <c r="I16" i="12"/>
  <c r="H16" i="12"/>
  <c r="G16" i="12"/>
  <c r="F16" i="12"/>
  <c r="E16" i="12"/>
  <c r="D16" i="12"/>
  <c r="C16" i="12"/>
  <c r="B16" i="12"/>
  <c r="O15" i="12"/>
  <c r="N15" i="12"/>
  <c r="M15" i="12"/>
  <c r="L15" i="12"/>
  <c r="K15" i="12"/>
  <c r="J15" i="12"/>
  <c r="I15" i="12"/>
  <c r="H15" i="12"/>
  <c r="G15" i="12"/>
  <c r="F15" i="12"/>
  <c r="E15" i="12"/>
  <c r="D15" i="12"/>
  <c r="C15" i="12"/>
  <c r="B15" i="12"/>
  <c r="O14" i="12"/>
  <c r="N14" i="12"/>
  <c r="M14" i="12"/>
  <c r="L14" i="12"/>
  <c r="K14" i="12"/>
  <c r="J14" i="12"/>
  <c r="I14" i="12"/>
  <c r="H14" i="12"/>
  <c r="G14" i="12"/>
  <c r="F14" i="12"/>
  <c r="E14" i="12"/>
  <c r="D14" i="12"/>
  <c r="C14" i="12"/>
  <c r="B14" i="12"/>
  <c r="O12" i="12"/>
  <c r="N12" i="12"/>
  <c r="M12" i="12"/>
  <c r="L12" i="12"/>
  <c r="K12" i="12"/>
  <c r="J12" i="12"/>
  <c r="I12" i="12"/>
  <c r="H12" i="12"/>
  <c r="G12" i="12"/>
  <c r="F12" i="12"/>
  <c r="E12" i="12"/>
  <c r="D12" i="12"/>
  <c r="C12" i="12"/>
  <c r="B12" i="12"/>
  <c r="O11" i="12"/>
  <c r="N11" i="12"/>
  <c r="M11" i="12"/>
  <c r="L11" i="12"/>
  <c r="K11" i="12"/>
  <c r="J11" i="12"/>
  <c r="I11" i="12"/>
  <c r="H11" i="12"/>
  <c r="G11" i="12"/>
  <c r="F11" i="12"/>
  <c r="E11" i="12"/>
  <c r="D11" i="12"/>
  <c r="C11" i="12"/>
  <c r="B11" i="12"/>
  <c r="O10" i="12"/>
  <c r="N10" i="12"/>
  <c r="M10" i="12"/>
  <c r="L10" i="12"/>
  <c r="K10" i="12"/>
  <c r="J10" i="12"/>
  <c r="I10" i="12"/>
  <c r="H10" i="12"/>
  <c r="G10" i="12"/>
  <c r="F10" i="12"/>
  <c r="E10" i="12"/>
  <c r="D10" i="12"/>
  <c r="C10" i="12"/>
  <c r="B10" i="12"/>
  <c r="O9" i="12"/>
  <c r="N9" i="12"/>
  <c r="M9" i="12"/>
  <c r="L9" i="12"/>
  <c r="K9" i="12"/>
  <c r="J9" i="12"/>
  <c r="I9" i="12"/>
  <c r="H9" i="12"/>
  <c r="G9" i="12"/>
  <c r="F9" i="12"/>
  <c r="E9" i="12"/>
  <c r="D9" i="12"/>
  <c r="C9" i="12"/>
  <c r="B9" i="12"/>
  <c r="O8" i="12"/>
  <c r="N8" i="12"/>
  <c r="M8" i="12"/>
  <c r="L8" i="12"/>
  <c r="K8" i="12"/>
  <c r="J8" i="12"/>
  <c r="I8" i="12"/>
  <c r="H8" i="12"/>
  <c r="G8" i="12"/>
  <c r="F8" i="12"/>
  <c r="E8" i="12"/>
  <c r="D8" i="12"/>
  <c r="C8" i="12"/>
  <c r="B8" i="12"/>
  <c r="O7" i="12"/>
  <c r="N7" i="12"/>
  <c r="M7" i="12"/>
  <c r="K7" i="12"/>
  <c r="J7" i="12"/>
  <c r="I7" i="12"/>
  <c r="H7" i="12"/>
  <c r="G7" i="12"/>
  <c r="F7" i="12"/>
  <c r="E7" i="12"/>
  <c r="D7" i="12"/>
  <c r="C7" i="12"/>
  <c r="B7" i="12"/>
  <c r="J10" i="10"/>
  <c r="I10" i="10"/>
  <c r="H10" i="10"/>
  <c r="G10" i="10"/>
  <c r="F10" i="10"/>
  <c r="E10" i="10"/>
  <c r="D10" i="10"/>
  <c r="C10" i="10"/>
  <c r="B10" i="10"/>
  <c r="J9" i="10"/>
  <c r="I9" i="10"/>
  <c r="H9" i="10"/>
  <c r="G9" i="10"/>
  <c r="F9" i="10"/>
  <c r="E9" i="10"/>
  <c r="D9" i="10"/>
  <c r="C9" i="10"/>
  <c r="B9" i="10"/>
  <c r="J8" i="10"/>
  <c r="I8" i="10"/>
  <c r="H8" i="10"/>
  <c r="G8" i="10"/>
  <c r="F8" i="10"/>
  <c r="E8" i="10"/>
  <c r="D8" i="10"/>
  <c r="C8" i="10"/>
  <c r="B8" i="10"/>
  <c r="J7" i="10"/>
  <c r="I7" i="10"/>
  <c r="H7" i="10"/>
  <c r="G7" i="10"/>
  <c r="F7" i="10"/>
  <c r="E7" i="10"/>
  <c r="D7" i="10"/>
  <c r="C7" i="10"/>
  <c r="B7" i="10"/>
  <c r="M24" i="9"/>
  <c r="L24" i="9"/>
  <c r="K24" i="9"/>
  <c r="J24" i="9"/>
  <c r="I24" i="9"/>
  <c r="H24" i="9"/>
  <c r="G24" i="9"/>
  <c r="F24" i="9"/>
  <c r="E24" i="9"/>
  <c r="D24" i="9"/>
  <c r="C24" i="9"/>
  <c r="B24" i="9"/>
  <c r="M23" i="9"/>
  <c r="L23" i="9"/>
  <c r="K23" i="9"/>
  <c r="J23" i="9"/>
  <c r="I23" i="9"/>
  <c r="H23" i="9"/>
  <c r="G23" i="9"/>
  <c r="F23" i="9"/>
  <c r="E23" i="9"/>
  <c r="D23" i="9"/>
  <c r="C23" i="9"/>
  <c r="B23" i="9"/>
  <c r="M22" i="9"/>
  <c r="L22" i="9"/>
  <c r="K22" i="9"/>
  <c r="J22" i="9"/>
  <c r="I22" i="9"/>
  <c r="H22" i="9"/>
  <c r="G22" i="9"/>
  <c r="F22" i="9"/>
  <c r="E22" i="9"/>
  <c r="D22" i="9"/>
  <c r="C22" i="9"/>
  <c r="B22" i="9"/>
  <c r="M21" i="9"/>
  <c r="L21" i="9"/>
  <c r="K21" i="9"/>
  <c r="J21" i="9"/>
  <c r="I21" i="9"/>
  <c r="H21" i="9"/>
  <c r="G21" i="9"/>
  <c r="F21" i="9"/>
  <c r="E21" i="9"/>
  <c r="D21" i="9"/>
  <c r="C21" i="9"/>
  <c r="B21" i="9"/>
  <c r="M20" i="9"/>
  <c r="L20" i="9"/>
  <c r="K20" i="9"/>
  <c r="J20" i="9"/>
  <c r="I20" i="9"/>
  <c r="H20" i="9"/>
  <c r="G20" i="9"/>
  <c r="F20" i="9"/>
  <c r="E20" i="9"/>
  <c r="D20" i="9"/>
  <c r="C20" i="9"/>
  <c r="B20" i="9"/>
  <c r="M19" i="9"/>
  <c r="L19" i="9"/>
  <c r="K19" i="9"/>
  <c r="J19" i="9"/>
  <c r="I19" i="9"/>
  <c r="H19" i="9"/>
  <c r="G19" i="9"/>
  <c r="F19" i="9"/>
  <c r="E19" i="9"/>
  <c r="D19" i="9"/>
  <c r="C19" i="9"/>
  <c r="B19" i="9"/>
  <c r="M18" i="9"/>
  <c r="L18" i="9"/>
  <c r="K18" i="9"/>
  <c r="J18" i="9"/>
  <c r="I18" i="9"/>
  <c r="H18" i="9"/>
  <c r="G18" i="9"/>
  <c r="F18" i="9"/>
  <c r="E18" i="9"/>
  <c r="D18" i="9"/>
  <c r="C18" i="9"/>
  <c r="B18" i="9"/>
  <c r="M17" i="9"/>
  <c r="L17" i="9"/>
  <c r="K17" i="9"/>
  <c r="J17" i="9"/>
  <c r="I17" i="9"/>
  <c r="H17" i="9"/>
  <c r="G17" i="9"/>
  <c r="F17" i="9"/>
  <c r="E17" i="9"/>
  <c r="D17" i="9"/>
  <c r="C17" i="9"/>
  <c r="B17" i="9"/>
  <c r="M16" i="9"/>
  <c r="L16" i="9"/>
  <c r="K16" i="9"/>
  <c r="J16" i="9"/>
  <c r="I16" i="9"/>
  <c r="H16" i="9"/>
  <c r="G16" i="9"/>
  <c r="F16" i="9"/>
  <c r="E16" i="9"/>
  <c r="D16" i="9"/>
  <c r="C16" i="9"/>
  <c r="B16" i="9"/>
  <c r="M15" i="9"/>
  <c r="L15" i="9"/>
  <c r="K15" i="9"/>
  <c r="J15" i="9"/>
  <c r="I15" i="9"/>
  <c r="H15" i="9"/>
  <c r="G15" i="9"/>
  <c r="F15" i="9"/>
  <c r="E15" i="9"/>
  <c r="D15" i="9"/>
  <c r="C15" i="9"/>
  <c r="B15" i="9"/>
  <c r="M14" i="9"/>
  <c r="L14" i="9"/>
  <c r="K14" i="9"/>
  <c r="J14" i="9"/>
  <c r="I14" i="9"/>
  <c r="H14" i="9"/>
  <c r="G14" i="9"/>
  <c r="F14" i="9"/>
  <c r="E14" i="9"/>
  <c r="D14" i="9"/>
  <c r="C14" i="9"/>
  <c r="B14" i="9"/>
  <c r="M13" i="9"/>
  <c r="L13" i="9"/>
  <c r="K13" i="9"/>
  <c r="J13" i="9"/>
  <c r="I13" i="9"/>
  <c r="H13" i="9"/>
  <c r="G13" i="9"/>
  <c r="F13" i="9"/>
  <c r="E13" i="9"/>
  <c r="D13" i="9"/>
  <c r="C13" i="9"/>
  <c r="B13" i="9"/>
  <c r="M12" i="9"/>
  <c r="L12" i="9"/>
  <c r="K12" i="9"/>
  <c r="J12" i="9"/>
  <c r="I12" i="9"/>
  <c r="H12" i="9"/>
  <c r="G12" i="9"/>
  <c r="F12" i="9"/>
  <c r="E12" i="9"/>
  <c r="D12" i="9"/>
  <c r="C12" i="9"/>
  <c r="B12" i="9"/>
  <c r="M11" i="9"/>
  <c r="L11" i="9"/>
  <c r="K11" i="9"/>
  <c r="J11" i="9"/>
  <c r="I11" i="9"/>
  <c r="H11" i="9"/>
  <c r="G11" i="9"/>
  <c r="F11" i="9"/>
  <c r="E11" i="9"/>
  <c r="D11" i="9"/>
  <c r="C11" i="9"/>
  <c r="B11" i="9"/>
  <c r="M10" i="9"/>
  <c r="L10" i="9"/>
  <c r="K10" i="9"/>
  <c r="J10" i="9"/>
  <c r="I10" i="9"/>
  <c r="H10" i="9"/>
  <c r="G10" i="9"/>
  <c r="F10" i="9"/>
  <c r="E10" i="9"/>
  <c r="D10" i="9"/>
  <c r="C10" i="9"/>
  <c r="B10" i="9"/>
  <c r="M9" i="9"/>
  <c r="L9" i="9"/>
  <c r="K9" i="9"/>
  <c r="J9" i="9"/>
  <c r="I9" i="9"/>
  <c r="H9" i="9"/>
  <c r="G9" i="9"/>
  <c r="F9" i="9"/>
  <c r="E9" i="9"/>
  <c r="D9" i="9"/>
  <c r="C9" i="9"/>
  <c r="B9" i="9"/>
  <c r="M8" i="9"/>
  <c r="L8" i="9"/>
  <c r="K8" i="9"/>
  <c r="J8" i="9"/>
  <c r="I8" i="9"/>
  <c r="H8" i="9"/>
  <c r="G8" i="9"/>
  <c r="F8" i="9"/>
  <c r="E8" i="9"/>
  <c r="D8" i="9"/>
  <c r="C8" i="9"/>
  <c r="B8" i="9"/>
  <c r="M7" i="9"/>
  <c r="L7" i="9"/>
  <c r="K7" i="9"/>
  <c r="J7" i="9"/>
  <c r="I7" i="9"/>
  <c r="H7" i="9"/>
  <c r="G7" i="9"/>
  <c r="F7" i="9"/>
  <c r="E7" i="9"/>
  <c r="D7" i="9"/>
  <c r="C7" i="9"/>
  <c r="B7" i="9"/>
  <c r="J24" i="8"/>
  <c r="I24" i="8"/>
  <c r="H24" i="8"/>
  <c r="G24" i="8"/>
  <c r="F24" i="8"/>
  <c r="E24" i="8"/>
  <c r="D24" i="8"/>
  <c r="C24" i="8"/>
  <c r="B24" i="8"/>
  <c r="J23" i="8"/>
  <c r="I23" i="8"/>
  <c r="H23" i="8"/>
  <c r="G23" i="8"/>
  <c r="F23" i="8"/>
  <c r="E23" i="8"/>
  <c r="D23" i="8"/>
  <c r="C23" i="8"/>
  <c r="B23" i="8"/>
  <c r="J22" i="8"/>
  <c r="I22" i="8"/>
  <c r="H22" i="8"/>
  <c r="G22" i="8"/>
  <c r="F22" i="8"/>
  <c r="E22" i="8"/>
  <c r="D22" i="8"/>
  <c r="C22" i="8"/>
  <c r="B22" i="8"/>
  <c r="J21" i="8"/>
  <c r="I21" i="8"/>
  <c r="H21" i="8"/>
  <c r="G21" i="8"/>
  <c r="F21" i="8"/>
  <c r="E21" i="8"/>
  <c r="D21" i="8"/>
  <c r="C21" i="8"/>
  <c r="B21" i="8"/>
  <c r="J20" i="8"/>
  <c r="I20" i="8"/>
  <c r="H20" i="8"/>
  <c r="G20" i="8"/>
  <c r="F20" i="8"/>
  <c r="E20" i="8"/>
  <c r="D20" i="8"/>
  <c r="C20" i="8"/>
  <c r="B20" i="8"/>
  <c r="J19" i="8"/>
  <c r="I19" i="8"/>
  <c r="H19" i="8"/>
  <c r="G19" i="8"/>
  <c r="F19" i="8"/>
  <c r="E19" i="8"/>
  <c r="D19" i="8"/>
  <c r="C19" i="8"/>
  <c r="B19" i="8"/>
  <c r="J18" i="8"/>
  <c r="I18" i="8"/>
  <c r="H18" i="8"/>
  <c r="G18" i="8"/>
  <c r="F18" i="8"/>
  <c r="E18" i="8"/>
  <c r="D18" i="8"/>
  <c r="C18" i="8"/>
  <c r="B18" i="8"/>
  <c r="J17" i="8"/>
  <c r="I17" i="8"/>
  <c r="H17" i="8"/>
  <c r="G17" i="8"/>
  <c r="F17" i="8"/>
  <c r="E17" i="8"/>
  <c r="D17" i="8"/>
  <c r="C17" i="8"/>
  <c r="B17" i="8"/>
  <c r="J16" i="8"/>
  <c r="I16" i="8"/>
  <c r="H16" i="8"/>
  <c r="G16" i="8"/>
  <c r="F16" i="8"/>
  <c r="E16" i="8"/>
  <c r="D16" i="8"/>
  <c r="C16" i="8"/>
  <c r="B16" i="8"/>
  <c r="J15" i="8"/>
  <c r="I15" i="8"/>
  <c r="H15" i="8"/>
  <c r="G15" i="8"/>
  <c r="F15" i="8"/>
  <c r="E15" i="8"/>
  <c r="D15" i="8"/>
  <c r="C15" i="8"/>
  <c r="B15" i="8"/>
  <c r="J14" i="8"/>
  <c r="I14" i="8"/>
  <c r="H14" i="8"/>
  <c r="G14" i="8"/>
  <c r="F14" i="8"/>
  <c r="E14" i="8"/>
  <c r="D14" i="8"/>
  <c r="C14" i="8"/>
  <c r="B14" i="8"/>
  <c r="J13" i="8"/>
  <c r="I13" i="8"/>
  <c r="H13" i="8"/>
  <c r="G13" i="8"/>
  <c r="F13" i="8"/>
  <c r="E13" i="8"/>
  <c r="D13" i="8"/>
  <c r="C13" i="8"/>
  <c r="B13" i="8"/>
  <c r="J12" i="8"/>
  <c r="I12" i="8"/>
  <c r="H12" i="8"/>
  <c r="G12" i="8"/>
  <c r="F12" i="8"/>
  <c r="E12" i="8"/>
  <c r="D12" i="8"/>
  <c r="C12" i="8"/>
  <c r="B12" i="8"/>
  <c r="J11" i="8"/>
  <c r="I11" i="8"/>
  <c r="H11" i="8"/>
  <c r="G11" i="8"/>
  <c r="F11" i="8"/>
  <c r="E11" i="8"/>
  <c r="D11" i="8"/>
  <c r="C11" i="8"/>
  <c r="B11" i="8"/>
  <c r="J10" i="8"/>
  <c r="I10" i="8"/>
  <c r="H10" i="8"/>
  <c r="G10" i="8"/>
  <c r="F10" i="8"/>
  <c r="E10" i="8"/>
  <c r="D10" i="8"/>
  <c r="C10" i="8"/>
  <c r="B10" i="8"/>
  <c r="J9" i="8"/>
  <c r="I9" i="8"/>
  <c r="H9" i="8"/>
  <c r="G9" i="8"/>
  <c r="F9" i="8"/>
  <c r="E9" i="8"/>
  <c r="D9" i="8"/>
  <c r="C9" i="8"/>
  <c r="B9" i="8"/>
  <c r="J8" i="8"/>
  <c r="I8" i="8"/>
  <c r="H8" i="8"/>
  <c r="G8" i="8"/>
  <c r="F8" i="8"/>
  <c r="E8" i="8"/>
  <c r="D8" i="8"/>
  <c r="C8" i="8"/>
  <c r="B8" i="8"/>
  <c r="J7" i="8"/>
  <c r="I7" i="8"/>
  <c r="H7" i="8"/>
  <c r="G7" i="8"/>
  <c r="F7" i="8"/>
  <c r="E7" i="8"/>
  <c r="D7" i="8"/>
  <c r="C7" i="8"/>
  <c r="B7" i="8"/>
  <c r="M42" i="7"/>
  <c r="L42" i="7"/>
  <c r="K42" i="7"/>
  <c r="J42" i="7"/>
  <c r="I42" i="7"/>
  <c r="H42" i="7"/>
  <c r="G42" i="7"/>
  <c r="F42" i="7"/>
  <c r="E42" i="7"/>
  <c r="D42" i="7"/>
  <c r="C42" i="7"/>
  <c r="B42" i="7"/>
  <c r="M41" i="7"/>
  <c r="L41" i="7"/>
  <c r="K41" i="7"/>
  <c r="J41" i="7"/>
  <c r="I41" i="7"/>
  <c r="H41" i="7"/>
  <c r="G41" i="7"/>
  <c r="F41" i="7"/>
  <c r="E41" i="7"/>
  <c r="D41" i="7"/>
  <c r="C41" i="7"/>
  <c r="B41" i="7"/>
  <c r="M40" i="7"/>
  <c r="L40" i="7"/>
  <c r="K40" i="7"/>
  <c r="J40" i="7"/>
  <c r="I40" i="7"/>
  <c r="H40" i="7"/>
  <c r="G40" i="7"/>
  <c r="F40" i="7"/>
  <c r="E40" i="7"/>
  <c r="D40" i="7"/>
  <c r="C40" i="7"/>
  <c r="B40" i="7"/>
  <c r="M39" i="7"/>
  <c r="L39" i="7"/>
  <c r="K39" i="7"/>
  <c r="J39" i="7"/>
  <c r="I39" i="7"/>
  <c r="H39" i="7"/>
  <c r="G39" i="7"/>
  <c r="F39" i="7"/>
  <c r="E39" i="7"/>
  <c r="D39" i="7"/>
  <c r="C39" i="7"/>
  <c r="B39" i="7"/>
  <c r="M38" i="7"/>
  <c r="L38" i="7"/>
  <c r="K38" i="7"/>
  <c r="J38" i="7"/>
  <c r="I38" i="7"/>
  <c r="H38" i="7"/>
  <c r="G38" i="7"/>
  <c r="F38" i="7"/>
  <c r="E38" i="7"/>
  <c r="D38" i="7"/>
  <c r="C38" i="7"/>
  <c r="B38" i="7"/>
  <c r="M37" i="7"/>
  <c r="L37" i="7"/>
  <c r="K37" i="7"/>
  <c r="J37" i="7"/>
  <c r="I37" i="7"/>
  <c r="H37" i="7"/>
  <c r="G37" i="7"/>
  <c r="F37" i="7"/>
  <c r="E37" i="7"/>
  <c r="D37" i="7"/>
  <c r="C37" i="7"/>
  <c r="B37" i="7"/>
  <c r="M36" i="7"/>
  <c r="L36" i="7"/>
  <c r="K36" i="7"/>
  <c r="J36" i="7"/>
  <c r="I36" i="7"/>
  <c r="H36" i="7"/>
  <c r="G36" i="7"/>
  <c r="F36" i="7"/>
  <c r="E36" i="7"/>
  <c r="D36" i="7"/>
  <c r="C36" i="7"/>
  <c r="B36" i="7"/>
  <c r="M35" i="7"/>
  <c r="L35" i="7"/>
  <c r="K35" i="7"/>
  <c r="J35" i="7"/>
  <c r="I35" i="7"/>
  <c r="H35" i="7"/>
  <c r="G35" i="7"/>
  <c r="F35" i="7"/>
  <c r="E35" i="7"/>
  <c r="D35" i="7"/>
  <c r="C35" i="7"/>
  <c r="B35" i="7"/>
  <c r="M34" i="7"/>
  <c r="L34" i="7"/>
  <c r="K34" i="7"/>
  <c r="J34" i="7"/>
  <c r="I34" i="7"/>
  <c r="H34" i="7"/>
  <c r="G34" i="7"/>
  <c r="F34" i="7"/>
  <c r="E34" i="7"/>
  <c r="D34" i="7"/>
  <c r="C34" i="7"/>
  <c r="B34" i="7"/>
  <c r="M33" i="7"/>
  <c r="L33" i="7"/>
  <c r="K33" i="7"/>
  <c r="J33" i="7"/>
  <c r="I33" i="7"/>
  <c r="H33" i="7"/>
  <c r="G33" i="7"/>
  <c r="F33" i="7"/>
  <c r="E33" i="7"/>
  <c r="D33" i="7"/>
  <c r="C33" i="7"/>
  <c r="B33" i="7"/>
  <c r="M32" i="7"/>
  <c r="L32" i="7"/>
  <c r="K32" i="7"/>
  <c r="J32" i="7"/>
  <c r="I32" i="7"/>
  <c r="H32" i="7"/>
  <c r="G32" i="7"/>
  <c r="F32" i="7"/>
  <c r="E32" i="7"/>
  <c r="D32" i="7"/>
  <c r="C32" i="7"/>
  <c r="B32" i="7"/>
  <c r="M31" i="7"/>
  <c r="L31" i="7"/>
  <c r="K31" i="7"/>
  <c r="J31" i="7"/>
  <c r="I31" i="7"/>
  <c r="H31" i="7"/>
  <c r="G31" i="7"/>
  <c r="F31" i="7"/>
  <c r="E31" i="7"/>
  <c r="D31" i="7"/>
  <c r="C31" i="7"/>
  <c r="B31" i="7"/>
  <c r="M30" i="7"/>
  <c r="L30" i="7"/>
  <c r="K30" i="7"/>
  <c r="J30" i="7"/>
  <c r="I30" i="7"/>
  <c r="H30" i="7"/>
  <c r="G30" i="7"/>
  <c r="F30" i="7"/>
  <c r="E30" i="7"/>
  <c r="D30" i="7"/>
  <c r="C30" i="7"/>
  <c r="B30" i="7"/>
  <c r="M29" i="7"/>
  <c r="L29" i="7"/>
  <c r="K29" i="7"/>
  <c r="J29" i="7"/>
  <c r="I29" i="7"/>
  <c r="H29" i="7"/>
  <c r="G29" i="7"/>
  <c r="F29" i="7"/>
  <c r="E29" i="7"/>
  <c r="D29" i="7"/>
  <c r="C29" i="7"/>
  <c r="B29" i="7"/>
  <c r="M28" i="7"/>
  <c r="L28" i="7"/>
  <c r="K28" i="7"/>
  <c r="J28" i="7"/>
  <c r="I28" i="7"/>
  <c r="H28" i="7"/>
  <c r="G28" i="7"/>
  <c r="F28" i="7"/>
  <c r="E28" i="7"/>
  <c r="D28" i="7"/>
  <c r="C28" i="7"/>
  <c r="B28" i="7"/>
  <c r="M27" i="7"/>
  <c r="L27" i="7"/>
  <c r="K27" i="7"/>
  <c r="J27" i="7"/>
  <c r="I27" i="7"/>
  <c r="H27" i="7"/>
  <c r="G27" i="7"/>
  <c r="F27" i="7"/>
  <c r="E27" i="7"/>
  <c r="D27" i="7"/>
  <c r="C27" i="7"/>
  <c r="B27" i="7"/>
  <c r="M26" i="7"/>
  <c r="L26" i="7"/>
  <c r="K26" i="7"/>
  <c r="J26" i="7"/>
  <c r="I26" i="7"/>
  <c r="H26" i="7"/>
  <c r="G26" i="7"/>
  <c r="F26" i="7"/>
  <c r="E26" i="7"/>
  <c r="D26" i="7"/>
  <c r="C26" i="7"/>
  <c r="B26" i="7"/>
  <c r="M25" i="7"/>
  <c r="L25" i="7"/>
  <c r="K25" i="7"/>
  <c r="J25" i="7"/>
  <c r="I25" i="7"/>
  <c r="H25" i="7"/>
  <c r="G25" i="7"/>
  <c r="F25" i="7"/>
  <c r="E25" i="7"/>
  <c r="D25" i="7"/>
  <c r="C25" i="7"/>
  <c r="B25" i="7"/>
  <c r="M24" i="7"/>
  <c r="L24" i="7"/>
  <c r="K24" i="7"/>
  <c r="J24" i="7"/>
  <c r="I24" i="7"/>
  <c r="H24" i="7"/>
  <c r="G24" i="7"/>
  <c r="F24" i="7"/>
  <c r="E24" i="7"/>
  <c r="D24" i="7"/>
  <c r="C24" i="7"/>
  <c r="B24" i="7"/>
  <c r="M23" i="7"/>
  <c r="L23" i="7"/>
  <c r="K23" i="7"/>
  <c r="J23" i="7"/>
  <c r="I23" i="7"/>
  <c r="H23" i="7"/>
  <c r="G23" i="7"/>
  <c r="F23" i="7"/>
  <c r="E23" i="7"/>
  <c r="D23" i="7"/>
  <c r="C23" i="7"/>
  <c r="B23" i="7"/>
  <c r="M22" i="7"/>
  <c r="L22" i="7"/>
  <c r="K22" i="7"/>
  <c r="J22" i="7"/>
  <c r="I22" i="7"/>
  <c r="H22" i="7"/>
  <c r="G22" i="7"/>
  <c r="F22" i="7"/>
  <c r="E22" i="7"/>
  <c r="D22" i="7"/>
  <c r="C22" i="7"/>
  <c r="B22" i="7"/>
  <c r="M21" i="7"/>
  <c r="L21" i="7"/>
  <c r="K21" i="7"/>
  <c r="J21" i="7"/>
  <c r="I21" i="7"/>
  <c r="H21" i="7"/>
  <c r="G21" i="7"/>
  <c r="F21" i="7"/>
  <c r="E21" i="7"/>
  <c r="D21" i="7"/>
  <c r="C21" i="7"/>
  <c r="B21" i="7"/>
  <c r="M20" i="7"/>
  <c r="L20" i="7"/>
  <c r="K20" i="7"/>
  <c r="J20" i="7"/>
  <c r="I20" i="7"/>
  <c r="H20" i="7"/>
  <c r="G20" i="7"/>
  <c r="F20" i="7"/>
  <c r="E20" i="7"/>
  <c r="D20" i="7"/>
  <c r="C20" i="7"/>
  <c r="B20" i="7"/>
  <c r="M12" i="7"/>
  <c r="L12" i="7"/>
  <c r="K12" i="7"/>
  <c r="J12" i="7"/>
  <c r="I12" i="7"/>
  <c r="H12" i="7"/>
  <c r="G12" i="7"/>
  <c r="F12" i="7"/>
  <c r="E12" i="7"/>
  <c r="D12" i="7"/>
  <c r="C12" i="7"/>
  <c r="B12" i="7"/>
  <c r="M19" i="7"/>
  <c r="L19" i="7"/>
  <c r="K19" i="7"/>
  <c r="J19" i="7"/>
  <c r="I19" i="7"/>
  <c r="H19" i="7"/>
  <c r="G19" i="7"/>
  <c r="F19" i="7"/>
  <c r="E19" i="7"/>
  <c r="D19" i="7"/>
  <c r="C19" i="7"/>
  <c r="B19" i="7"/>
  <c r="M18" i="7"/>
  <c r="L18" i="7"/>
  <c r="K18" i="7"/>
  <c r="J18" i="7"/>
  <c r="I18" i="7"/>
  <c r="H18" i="7"/>
  <c r="G18" i="7"/>
  <c r="F18" i="7"/>
  <c r="E18" i="7"/>
  <c r="D18" i="7"/>
  <c r="C18" i="7"/>
  <c r="B18" i="7"/>
  <c r="M17" i="7"/>
  <c r="L17" i="7"/>
  <c r="K17" i="7"/>
  <c r="J17" i="7"/>
  <c r="I17" i="7"/>
  <c r="H17" i="7"/>
  <c r="G17" i="7"/>
  <c r="F17" i="7"/>
  <c r="E17" i="7"/>
  <c r="D17" i="7"/>
  <c r="C17" i="7"/>
  <c r="B17" i="7"/>
  <c r="M16" i="7"/>
  <c r="L16" i="7"/>
  <c r="K16" i="7"/>
  <c r="J16" i="7"/>
  <c r="I16" i="7"/>
  <c r="H16" i="7"/>
  <c r="G16" i="7"/>
  <c r="F16" i="7"/>
  <c r="E16" i="7"/>
  <c r="D16" i="7"/>
  <c r="C16" i="7"/>
  <c r="B16" i="7"/>
  <c r="M15" i="7"/>
  <c r="L15" i="7"/>
  <c r="K15" i="7"/>
  <c r="J15" i="7"/>
  <c r="I15" i="7"/>
  <c r="H15" i="7"/>
  <c r="G15" i="7"/>
  <c r="F15" i="7"/>
  <c r="E15" i="7"/>
  <c r="D15" i="7"/>
  <c r="C15" i="7"/>
  <c r="B15" i="7"/>
  <c r="M14" i="7"/>
  <c r="L14" i="7"/>
  <c r="K14" i="7"/>
  <c r="J14" i="7"/>
  <c r="I14" i="7"/>
  <c r="H14" i="7"/>
  <c r="G14" i="7"/>
  <c r="F14" i="7"/>
  <c r="E14" i="7"/>
  <c r="D14" i="7"/>
  <c r="C14" i="7"/>
  <c r="B14" i="7"/>
  <c r="M13" i="7"/>
  <c r="L13" i="7"/>
  <c r="K13" i="7"/>
  <c r="J13" i="7"/>
  <c r="I13" i="7"/>
  <c r="H13" i="7"/>
  <c r="G13" i="7"/>
  <c r="F13" i="7"/>
  <c r="E13" i="7"/>
  <c r="D13" i="7"/>
  <c r="C13" i="7"/>
  <c r="B13" i="7"/>
  <c r="M11" i="7"/>
  <c r="L11" i="7"/>
  <c r="K11" i="7"/>
  <c r="J11" i="7"/>
  <c r="I11" i="7"/>
  <c r="H11" i="7"/>
  <c r="G11" i="7"/>
  <c r="F11" i="7"/>
  <c r="E11" i="7"/>
  <c r="D11" i="7"/>
  <c r="C11" i="7"/>
  <c r="B11" i="7"/>
  <c r="M10" i="7"/>
  <c r="L10" i="7"/>
  <c r="K10" i="7"/>
  <c r="J10" i="7"/>
  <c r="I10" i="7"/>
  <c r="H10" i="7"/>
  <c r="G10" i="7"/>
  <c r="F10" i="7"/>
  <c r="E10" i="7"/>
  <c r="D10" i="7"/>
  <c r="C10" i="7"/>
  <c r="B10" i="7"/>
  <c r="M9" i="7"/>
  <c r="L9" i="7"/>
  <c r="K9" i="7"/>
  <c r="J9" i="7"/>
  <c r="I9" i="7"/>
  <c r="H9" i="7"/>
  <c r="G9" i="7"/>
  <c r="F9" i="7"/>
  <c r="E9" i="7"/>
  <c r="D9" i="7"/>
  <c r="C9" i="7"/>
  <c r="B9" i="7"/>
  <c r="M8" i="7"/>
  <c r="L8" i="7"/>
  <c r="K8" i="7"/>
  <c r="J8" i="7"/>
  <c r="I8" i="7"/>
  <c r="H8" i="7"/>
  <c r="G8" i="7"/>
  <c r="F8" i="7"/>
  <c r="E8" i="7"/>
  <c r="D8" i="7"/>
  <c r="C8" i="7"/>
  <c r="M7" i="7"/>
  <c r="L7" i="7"/>
  <c r="K7" i="7"/>
  <c r="J7" i="7"/>
  <c r="I7" i="7"/>
  <c r="H7" i="7"/>
  <c r="G7" i="7"/>
  <c r="F7" i="7"/>
  <c r="E7" i="7"/>
  <c r="D7" i="7"/>
  <c r="C7" i="7"/>
  <c r="J42" i="6"/>
  <c r="I42" i="6"/>
  <c r="H42" i="6"/>
  <c r="G42" i="6"/>
  <c r="F42" i="6"/>
  <c r="E42" i="6"/>
  <c r="D42" i="6"/>
  <c r="C42" i="6"/>
  <c r="B42" i="6"/>
  <c r="J41" i="6"/>
  <c r="I41" i="6"/>
  <c r="H41" i="6"/>
  <c r="G41" i="6"/>
  <c r="F41" i="6"/>
  <c r="E41" i="6"/>
  <c r="D41" i="6"/>
  <c r="C41" i="6"/>
  <c r="B41" i="6"/>
  <c r="J40" i="6"/>
  <c r="I40" i="6"/>
  <c r="H40" i="6"/>
  <c r="G40" i="6"/>
  <c r="F40" i="6"/>
  <c r="E40" i="6"/>
  <c r="D40" i="6"/>
  <c r="C40" i="6"/>
  <c r="B40" i="6"/>
  <c r="J39" i="6"/>
  <c r="I39" i="6"/>
  <c r="H39" i="6"/>
  <c r="G39" i="6"/>
  <c r="F39" i="6"/>
  <c r="E39" i="6"/>
  <c r="D39" i="6"/>
  <c r="C39" i="6"/>
  <c r="B39" i="6"/>
  <c r="J38" i="6"/>
  <c r="I38" i="6"/>
  <c r="H38" i="6"/>
  <c r="G38" i="6"/>
  <c r="F38" i="6"/>
  <c r="E38" i="6"/>
  <c r="D38" i="6"/>
  <c r="C38" i="6"/>
  <c r="B38" i="6"/>
  <c r="J37" i="6"/>
  <c r="I37" i="6"/>
  <c r="H37" i="6"/>
  <c r="G37" i="6"/>
  <c r="F37" i="6"/>
  <c r="E37" i="6"/>
  <c r="D37" i="6"/>
  <c r="C37" i="6"/>
  <c r="B37" i="6"/>
  <c r="J36" i="6"/>
  <c r="I36" i="6"/>
  <c r="H36" i="6"/>
  <c r="G36" i="6"/>
  <c r="F36" i="6"/>
  <c r="E36" i="6"/>
  <c r="D36" i="6"/>
  <c r="C36" i="6"/>
  <c r="B36" i="6"/>
  <c r="J35" i="6"/>
  <c r="I35" i="6"/>
  <c r="H35" i="6"/>
  <c r="G35" i="6"/>
  <c r="F35" i="6"/>
  <c r="E35" i="6"/>
  <c r="D35" i="6"/>
  <c r="C35" i="6"/>
  <c r="B35" i="6"/>
  <c r="J34" i="6"/>
  <c r="I34" i="6"/>
  <c r="H34" i="6"/>
  <c r="G34" i="6"/>
  <c r="F34" i="6"/>
  <c r="E34" i="6"/>
  <c r="D34" i="6"/>
  <c r="C34" i="6"/>
  <c r="B34" i="6"/>
  <c r="J33" i="6"/>
  <c r="I33" i="6"/>
  <c r="H33" i="6"/>
  <c r="G33" i="6"/>
  <c r="F33" i="6"/>
  <c r="E33" i="6"/>
  <c r="D33" i="6"/>
  <c r="C33" i="6"/>
  <c r="B33" i="6"/>
  <c r="J32" i="6"/>
  <c r="I32" i="6"/>
  <c r="H32" i="6"/>
  <c r="G32" i="6"/>
  <c r="F32" i="6"/>
  <c r="E32" i="6"/>
  <c r="D32" i="6"/>
  <c r="C32" i="6"/>
  <c r="B32" i="6"/>
  <c r="J31" i="6"/>
  <c r="I31" i="6"/>
  <c r="H31" i="6"/>
  <c r="G31" i="6"/>
  <c r="F31" i="6"/>
  <c r="E31" i="6"/>
  <c r="D31" i="6"/>
  <c r="C31" i="6"/>
  <c r="B31" i="6"/>
  <c r="J30" i="6"/>
  <c r="I30" i="6"/>
  <c r="H30" i="6"/>
  <c r="G30" i="6"/>
  <c r="F30" i="6"/>
  <c r="E30" i="6"/>
  <c r="D30" i="6"/>
  <c r="C30" i="6"/>
  <c r="B30" i="6"/>
  <c r="J29" i="6"/>
  <c r="I29" i="6"/>
  <c r="H29" i="6"/>
  <c r="G29" i="6"/>
  <c r="F29" i="6"/>
  <c r="E29" i="6"/>
  <c r="D29" i="6"/>
  <c r="C29" i="6"/>
  <c r="B29" i="6"/>
  <c r="J28" i="6"/>
  <c r="I28" i="6"/>
  <c r="H28" i="6"/>
  <c r="G28" i="6"/>
  <c r="F28" i="6"/>
  <c r="E28" i="6"/>
  <c r="D28" i="6"/>
  <c r="C28" i="6"/>
  <c r="B28" i="6"/>
  <c r="J27" i="6"/>
  <c r="I27" i="6"/>
  <c r="H27" i="6"/>
  <c r="G27" i="6"/>
  <c r="F27" i="6"/>
  <c r="E27" i="6"/>
  <c r="D27" i="6"/>
  <c r="C27" i="6"/>
  <c r="B27" i="6"/>
  <c r="J26" i="6"/>
  <c r="I26" i="6"/>
  <c r="H26" i="6"/>
  <c r="G26" i="6"/>
  <c r="F26" i="6"/>
  <c r="E26" i="6"/>
  <c r="D26" i="6"/>
  <c r="C26" i="6"/>
  <c r="B26" i="6"/>
  <c r="J25" i="6"/>
  <c r="I25" i="6"/>
  <c r="H25" i="6"/>
  <c r="G25" i="6"/>
  <c r="F25" i="6"/>
  <c r="E25" i="6"/>
  <c r="D25" i="6"/>
  <c r="C25" i="6"/>
  <c r="B25" i="6"/>
  <c r="J24" i="6"/>
  <c r="I24" i="6"/>
  <c r="H24" i="6"/>
  <c r="G24" i="6"/>
  <c r="F24" i="6"/>
  <c r="E24" i="6"/>
  <c r="D24" i="6"/>
  <c r="C24" i="6"/>
  <c r="B24" i="6"/>
  <c r="J23" i="6"/>
  <c r="I23" i="6"/>
  <c r="H23" i="6"/>
  <c r="G23" i="6"/>
  <c r="F23" i="6"/>
  <c r="E23" i="6"/>
  <c r="D23" i="6"/>
  <c r="C23" i="6"/>
  <c r="B23" i="6"/>
  <c r="J22" i="6"/>
  <c r="I22" i="6"/>
  <c r="H22" i="6"/>
  <c r="G22" i="6"/>
  <c r="F22" i="6"/>
  <c r="E22" i="6"/>
  <c r="D22" i="6"/>
  <c r="C22" i="6"/>
  <c r="B22" i="6"/>
  <c r="J21" i="6"/>
  <c r="I21" i="6"/>
  <c r="H21" i="6"/>
  <c r="G21" i="6"/>
  <c r="F21" i="6"/>
  <c r="E21" i="6"/>
  <c r="D21" i="6"/>
  <c r="C21" i="6"/>
  <c r="B21" i="6"/>
  <c r="J20" i="6"/>
  <c r="I20" i="6"/>
  <c r="H20" i="6"/>
  <c r="G20" i="6"/>
  <c r="F20" i="6"/>
  <c r="E20" i="6"/>
  <c r="D20" i="6"/>
  <c r="C20" i="6"/>
  <c r="B20" i="6"/>
  <c r="J12" i="6"/>
  <c r="I12" i="6"/>
  <c r="H12" i="6"/>
  <c r="G12" i="6"/>
  <c r="F12" i="6"/>
  <c r="E12" i="6"/>
  <c r="D12" i="6"/>
  <c r="C12" i="6"/>
  <c r="B12" i="6"/>
  <c r="J19" i="6"/>
  <c r="I19" i="6"/>
  <c r="H19" i="6"/>
  <c r="G19" i="6"/>
  <c r="F19" i="6"/>
  <c r="E19" i="6"/>
  <c r="D19" i="6"/>
  <c r="C19" i="6"/>
  <c r="B19" i="6"/>
  <c r="J18" i="6"/>
  <c r="I18" i="6"/>
  <c r="H18" i="6"/>
  <c r="G18" i="6"/>
  <c r="F18" i="6"/>
  <c r="E18" i="6"/>
  <c r="D18" i="6"/>
  <c r="C18" i="6"/>
  <c r="B18" i="6"/>
  <c r="J17" i="6"/>
  <c r="I17" i="6"/>
  <c r="H17" i="6"/>
  <c r="G17" i="6"/>
  <c r="F17" i="6"/>
  <c r="E17" i="6"/>
  <c r="D17" i="6"/>
  <c r="C17" i="6"/>
  <c r="B17" i="6"/>
  <c r="J16" i="6"/>
  <c r="I16" i="6"/>
  <c r="H16" i="6"/>
  <c r="G16" i="6"/>
  <c r="F16" i="6"/>
  <c r="E16" i="6"/>
  <c r="D16" i="6"/>
  <c r="C16" i="6"/>
  <c r="B16" i="6"/>
  <c r="J15" i="6"/>
  <c r="I15" i="6"/>
  <c r="H15" i="6"/>
  <c r="G15" i="6"/>
  <c r="F15" i="6"/>
  <c r="E15" i="6"/>
  <c r="D15" i="6"/>
  <c r="C15" i="6"/>
  <c r="B15" i="6"/>
  <c r="J14" i="6"/>
  <c r="I14" i="6"/>
  <c r="H14" i="6"/>
  <c r="G14" i="6"/>
  <c r="F14" i="6"/>
  <c r="E14" i="6"/>
  <c r="D14" i="6"/>
  <c r="C14" i="6"/>
  <c r="B14" i="6"/>
  <c r="J11" i="6"/>
  <c r="I11" i="6"/>
  <c r="H11" i="6"/>
  <c r="G11" i="6"/>
  <c r="F11" i="6"/>
  <c r="E11" i="6"/>
  <c r="D11" i="6"/>
  <c r="C11" i="6"/>
  <c r="B11" i="6"/>
  <c r="J10" i="6"/>
  <c r="I10" i="6"/>
  <c r="H10" i="6"/>
  <c r="G10" i="6"/>
  <c r="F10" i="6"/>
  <c r="E10" i="6"/>
  <c r="D10" i="6"/>
  <c r="C10" i="6"/>
  <c r="B10" i="6"/>
  <c r="J9" i="6"/>
  <c r="I9" i="6"/>
  <c r="H9" i="6"/>
  <c r="G9" i="6"/>
  <c r="F9" i="6"/>
  <c r="E9" i="6"/>
  <c r="D9" i="6"/>
  <c r="C9" i="6"/>
  <c r="B9" i="6"/>
  <c r="J8" i="6"/>
  <c r="I8" i="6"/>
  <c r="H8" i="6"/>
  <c r="G8" i="6"/>
  <c r="F8" i="6"/>
  <c r="E8" i="6"/>
  <c r="D8" i="6"/>
  <c r="C8" i="6"/>
  <c r="B8" i="6"/>
  <c r="J7" i="6"/>
  <c r="I7" i="6"/>
  <c r="H7" i="6"/>
  <c r="G7" i="6"/>
  <c r="F7" i="6"/>
  <c r="E7" i="6"/>
  <c r="D7" i="6"/>
  <c r="C7" i="6"/>
  <c r="B7" i="6"/>
  <c r="J19" i="5"/>
  <c r="I19" i="5"/>
  <c r="H19" i="5"/>
  <c r="G19" i="5"/>
  <c r="F19" i="5"/>
  <c r="E19" i="5"/>
  <c r="D19" i="5"/>
  <c r="C19" i="5"/>
  <c r="B19" i="5"/>
  <c r="J18" i="5"/>
  <c r="I18" i="5"/>
  <c r="H18" i="5"/>
  <c r="G18" i="5"/>
  <c r="F18" i="5"/>
  <c r="E18" i="5"/>
  <c r="D18" i="5"/>
  <c r="C18" i="5"/>
  <c r="B18" i="5"/>
  <c r="J17" i="5"/>
  <c r="I17" i="5"/>
  <c r="H17" i="5"/>
  <c r="G17" i="5"/>
  <c r="F17" i="5"/>
  <c r="E17" i="5"/>
  <c r="D17" i="5"/>
  <c r="C17" i="5"/>
  <c r="B17" i="5"/>
  <c r="J16" i="5"/>
  <c r="I16" i="5"/>
  <c r="H16" i="5"/>
  <c r="G16" i="5"/>
  <c r="F16" i="5"/>
  <c r="E16" i="5"/>
  <c r="D16" i="5"/>
  <c r="C16" i="5"/>
  <c r="B16" i="5"/>
  <c r="J15" i="5"/>
  <c r="I15" i="5"/>
  <c r="H15" i="5"/>
  <c r="G15" i="5"/>
  <c r="F15" i="5"/>
  <c r="E15" i="5"/>
  <c r="D15" i="5"/>
  <c r="C15" i="5"/>
  <c r="B15" i="5"/>
  <c r="J14" i="5"/>
  <c r="I14" i="5"/>
  <c r="H14" i="5"/>
  <c r="G14" i="5"/>
  <c r="F14" i="5"/>
  <c r="E14" i="5"/>
  <c r="D14" i="5"/>
  <c r="C14" i="5"/>
  <c r="B14" i="5"/>
  <c r="J13" i="5"/>
  <c r="I13" i="5"/>
  <c r="H13" i="5"/>
  <c r="G13" i="5"/>
  <c r="F13" i="5"/>
  <c r="E13" i="5"/>
  <c r="D13" i="5"/>
  <c r="C13" i="5"/>
  <c r="B13" i="5"/>
  <c r="J12" i="5"/>
  <c r="I12" i="5"/>
  <c r="H12" i="5"/>
  <c r="G12" i="5"/>
  <c r="F12" i="5"/>
  <c r="E12" i="5"/>
  <c r="D12" i="5"/>
  <c r="C12" i="5"/>
  <c r="B12" i="5"/>
  <c r="J11" i="5"/>
  <c r="I11" i="5"/>
  <c r="H11" i="5"/>
  <c r="G11" i="5"/>
  <c r="F11" i="5"/>
  <c r="E11" i="5"/>
  <c r="D11" i="5"/>
  <c r="C11" i="5"/>
  <c r="B11" i="5"/>
  <c r="J10" i="5"/>
  <c r="I10" i="5"/>
  <c r="H10" i="5"/>
  <c r="G10" i="5"/>
  <c r="F10" i="5"/>
  <c r="E10" i="5"/>
  <c r="D10" i="5"/>
  <c r="C10" i="5"/>
  <c r="B10" i="5"/>
  <c r="J9" i="5"/>
  <c r="I9" i="5"/>
  <c r="H9" i="5"/>
  <c r="G9" i="5"/>
  <c r="F9" i="5"/>
  <c r="E9" i="5"/>
  <c r="D9" i="5"/>
  <c r="C9" i="5"/>
  <c r="B9" i="5"/>
  <c r="J8" i="5"/>
  <c r="I8" i="5"/>
  <c r="H8" i="5"/>
  <c r="G8" i="5"/>
  <c r="F8" i="5"/>
  <c r="E8" i="5"/>
  <c r="D8" i="5"/>
  <c r="C8" i="5"/>
  <c r="B8" i="5"/>
  <c r="J7" i="5"/>
  <c r="I7" i="5"/>
  <c r="H7" i="5"/>
  <c r="G7" i="5"/>
  <c r="F7" i="5"/>
  <c r="E7" i="5"/>
  <c r="D7" i="5"/>
  <c r="C7" i="5"/>
  <c r="B7" i="5"/>
  <c r="K12" i="3"/>
  <c r="J12" i="3"/>
  <c r="I12" i="3"/>
  <c r="H12" i="3"/>
  <c r="G12" i="3"/>
  <c r="F12" i="3"/>
  <c r="E12" i="3"/>
  <c r="D12" i="3"/>
  <c r="C12" i="3"/>
  <c r="B12" i="3"/>
  <c r="K11" i="3"/>
  <c r="J11" i="3"/>
  <c r="I11" i="3"/>
  <c r="H11" i="3"/>
  <c r="G11" i="3"/>
  <c r="F11" i="3"/>
  <c r="E11" i="3"/>
  <c r="D11" i="3"/>
  <c r="C11" i="3"/>
  <c r="B11" i="3"/>
  <c r="K10" i="3"/>
  <c r="J10" i="3"/>
  <c r="I10" i="3"/>
  <c r="H10" i="3"/>
  <c r="G10" i="3"/>
  <c r="F10" i="3"/>
  <c r="E10" i="3"/>
  <c r="D10" i="3"/>
  <c r="C10" i="3"/>
  <c r="B10" i="3"/>
  <c r="K9" i="3"/>
  <c r="J9" i="3"/>
  <c r="I9" i="3"/>
  <c r="H9" i="3"/>
  <c r="G9" i="3"/>
  <c r="F9" i="3"/>
  <c r="E9" i="3"/>
  <c r="D9" i="3"/>
  <c r="C9" i="3"/>
  <c r="B9" i="3"/>
  <c r="K8" i="3"/>
  <c r="J8" i="3"/>
  <c r="I8" i="3"/>
  <c r="H8" i="3"/>
  <c r="G8" i="3"/>
  <c r="F8" i="3"/>
  <c r="E8" i="3"/>
  <c r="D8" i="3"/>
  <c r="C8" i="3"/>
  <c r="B8" i="3"/>
  <c r="K7" i="3"/>
  <c r="J7" i="3"/>
  <c r="I7" i="3"/>
  <c r="H7" i="3"/>
  <c r="G7" i="3"/>
  <c r="F7" i="3"/>
  <c r="E7" i="3"/>
  <c r="D7" i="3"/>
  <c r="C7" i="3"/>
  <c r="B7" i="3"/>
  <c r="A33" i="1"/>
  <c r="A32" i="1"/>
  <c r="A31" i="1"/>
  <c r="A30" i="1"/>
  <c r="A29" i="1"/>
  <c r="A28" i="1"/>
  <c r="A27" i="1"/>
  <c r="A26" i="1"/>
  <c r="A25" i="1"/>
  <c r="A24" i="1"/>
  <c r="A23" i="1"/>
  <c r="A22" i="1"/>
  <c r="A20" i="1"/>
  <c r="A19" i="1"/>
  <c r="A18" i="1"/>
  <c r="A17" i="1"/>
  <c r="A16" i="1"/>
  <c r="A15" i="1"/>
  <c r="A14" i="1"/>
  <c r="A13" i="1"/>
  <c r="A12" i="1"/>
  <c r="A11" i="1"/>
  <c r="A10" i="1"/>
  <c r="A9" i="1"/>
  <c r="A8" i="1"/>
  <c r="A7" i="1"/>
  <c r="A6" i="1"/>
  <c r="A5" i="1"/>
  <c r="L7" i="12" l="1"/>
</calcChain>
</file>

<file path=xl/sharedStrings.xml><?xml version="1.0" encoding="utf-8"?>
<sst xmlns="http://schemas.openxmlformats.org/spreadsheetml/2006/main" count="4539" uniqueCount="516">
  <si>
    <t>Table Number</t>
  </si>
  <si>
    <t>Table or Chart Description</t>
  </si>
  <si>
    <t>Applications for Best Start Grant and Best Start Foods by month</t>
  </si>
  <si>
    <t>Applications by Best Start Grant and Best Start Foods payment type</t>
  </si>
  <si>
    <t>Applications for Best Start Grant and Best Start Foods by channel</t>
  </si>
  <si>
    <t>Applications for Best Start Grant and Best Start Foods by age group</t>
  </si>
  <si>
    <t>Applications for Best Start Grant and Best Start Foods by health board</t>
  </si>
  <si>
    <t>Applications received and benefit components applied for by health board</t>
  </si>
  <si>
    <t>Payments by Best Start Grant and Best Start Foods payment type and month</t>
  </si>
  <si>
    <t>Number of individual Best Start Grant and Best Start Foods clients paid</t>
  </si>
  <si>
    <t>Applications by Best Start Grant and Best Start Foods payment type - Full Data</t>
  </si>
  <si>
    <t>Applications for Best Start Grant and Best Start Foods by age group - Full Data</t>
  </si>
  <si>
    <t>Applications for Best Start Grant and Best Start Foods by health board - Full Data</t>
  </si>
  <si>
    <t>Applications received and benefit components applied for by health board - Full Data</t>
  </si>
  <si>
    <t>List of financial years covered in this publication</t>
  </si>
  <si>
    <t>Best Start Grant and Best Start Foods from 10 December 2018 to 31 March 2025</t>
  </si>
  <si>
    <t>Table of Contents</t>
  </si>
  <si>
    <t>Percentage of total applications received</t>
  </si>
  <si>
    <t>Percentage of processed applications authorised</t>
  </si>
  <si>
    <t>Percentage of processed applications denied</t>
  </si>
  <si>
    <t>Percentage of processed applications withdrawn</t>
  </si>
  <si>
    <t>Total</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</si>
  <si>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</si>
  <si>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</si>
  <si>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</si>
  <si>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</si>
  <si>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</si>
  <si>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</si>
  <si>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</si>
  <si>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</si>
  <si>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</si>
  <si>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</si>
  <si>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</si>
  <si>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</si>
  <si>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</si>
  <si>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</si>
  <si>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</si>
  <si>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</si>
  <si>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</si>
  <si>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</si>
  <si>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</si>
  <si>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</si>
  <si>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</si>
  <si>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</si>
  <si>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</si>
  <si>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</si>
  <si>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</si>
  <si>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</si>
  <si>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</si>
  <si>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</si>
  <si>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</si>
  <si>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</si>
  <si>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</si>
  <si>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</si>
  <si>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</si>
  <si>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</si>
  <si>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</si>
  <si>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</si>
  <si>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</si>
  <si>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</si>
  <si>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</si>
  <si>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</si>
  <si>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</si>
  <si>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</si>
  <si>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</si>
  <si>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</si>
  <si>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</si>
  <si>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</si>
  <si>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</si>
  <si>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</si>
  <si>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</si>
  <si>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</si>
  <si>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</si>
  <si>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</si>
  <si>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</si>
  <si>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</si>
  <si>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</si>
  <si>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</si>
  <si>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</si>
  <si>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</si>
  <si>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</si>
  <si>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</si>
  <si>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</si>
  <si>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</si>
  <si>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</si>
  <si>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</si>
  <si>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</si>
  <si>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</si>
  <si>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</si>
  <si>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</si>
  <si>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</si>
  <si>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</si>
  <si>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</si>
  <si>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</si>
  <si>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December 2024</t>
  </si>
  <si>
    <t>January 2025</t>
  </si>
  <si>
    <t>February 2025</t>
  </si>
  <si>
    <t>March 2025</t>
  </si>
  <si>
    <t>Financial year 2018-2019</t>
  </si>
  <si>
    <t>Financial year 2019-2020</t>
  </si>
  <si>
    <t>Financial year 2020-2021</t>
  </si>
  <si>
    <t>Financial year 2021-2022</t>
  </si>
  <si>
    <t>Financial year 2022-2023</t>
  </si>
  <si>
    <t>Financial year 2023-2024</t>
  </si>
  <si>
    <t>Financial year 2024-2025</t>
  </si>
  <si>
    <t>Percentage of total applications processed</t>
  </si>
  <si>
    <t>Best Start Food</t>
  </si>
  <si>
    <t>Unknown</t>
  </si>
  <si>
    <t>Online applications</t>
  </si>
  <si>
    <t>Paper applications</t>
  </si>
  <si>
    <t>Percentage of online application</t>
  </si>
  <si>
    <t>Percentage of paper application</t>
  </si>
  <si>
    <t>Percentage of phone application</t>
  </si>
  <si>
    <t>Under 18</t>
  </si>
  <si>
    <t>18-24</t>
  </si>
  <si>
    <t>25-29</t>
  </si>
  <si>
    <t>30-34</t>
  </si>
  <si>
    <t>35-39</t>
  </si>
  <si>
    <t>40-44</t>
  </si>
  <si>
    <t>45-49</t>
  </si>
  <si>
    <t>50-54</t>
  </si>
  <si>
    <t>55-59</t>
  </si>
  <si>
    <t>60-64</t>
  </si>
  <si>
    <t>65 and over</t>
  </si>
  <si>
    <t>Aberdeen City</t>
  </si>
  <si>
    <t>Aberdeenshire</t>
  </si>
  <si>
    <t>Angus</t>
  </si>
  <si>
    <t>Argyll and Bute</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</si>
  <si>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</si>
  <si>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</si>
  <si>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</si>
  <si>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</si>
  <si>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</si>
  <si>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</si>
  <si>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</si>
  <si>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</si>
  <si>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</si>
  <si>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</si>
  <si>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</si>
  <si>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</si>
  <si>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</si>
  <si>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</si>
  <si>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</si>
  <si>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</si>
  <si>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</si>
  <si>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</si>
  <si>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</si>
  <si>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</si>
  <si>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</si>
  <si>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</si>
  <si>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</si>
  <si>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</si>
  <si>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</si>
  <si>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</si>
  <si>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</si>
  <si>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 - Scottish postcode</t>
  </si>
  <si>
    <t>Unknown - Non-Scottish postcode</t>
  </si>
  <si>
    <t>Percentage of applications for Best Start Grant - Pregnancy and Baby Payment</t>
  </si>
  <si>
    <t>Percentage of applications for Best Start Grant - Early Learning Payment</t>
  </si>
  <si>
    <t>Percentage of applications for Best Start Grant - School Age Payment</t>
  </si>
  <si>
    <t>Percentage of applications for Best Start Foods</t>
  </si>
  <si>
    <t>Percentage of applications for Unknown application</t>
  </si>
  <si>
    <t>Ayrshire and Arran</t>
  </si>
  <si>
    <t>Borders</t>
  </si>
  <si>
    <t>Forth Valley</t>
  </si>
  <si>
    <t>Grampian</t>
  </si>
  <si>
    <t>Greater Glasgow and Clyde</t>
  </si>
  <si>
    <t>Lanarkshire</t>
  </si>
  <si>
    <t>Lothian</t>
  </si>
  <si>
    <t>Orkney</t>
  </si>
  <si>
    <t>Shetland</t>
  </si>
  <si>
    <t>Tayside</t>
  </si>
  <si>
    <t>Western Isles</t>
  </si>
  <si>
    <t>Total applications processed</t>
  </si>
  <si>
    <t>Withdrawn applications</t>
  </si>
  <si>
    <t>Total applications
excluding re-determinations</t>
  </si>
  <si>
    <t>Applications processed in
the same working day</t>
  </si>
  <si>
    <t>Applications processed in
1-5 working days</t>
  </si>
  <si>
    <t>Applications processed in
6-10 working days</t>
  </si>
  <si>
    <t>Applications processed in
11-15 working days</t>
  </si>
  <si>
    <t>Applications processed in
16-20 working days</t>
  </si>
  <si>
    <t>Applications processed in
21-25 working days</t>
  </si>
  <si>
    <t>Applications processed in
26-30 working days</t>
  </si>
  <si>
    <t>Applications processed in
31-35 working days</t>
  </si>
  <si>
    <t>Applications processed in
36-40 working days</t>
  </si>
  <si>
    <t>17</t>
  </si>
  <si>
    <t>7</t>
  </si>
  <si>
    <t>12</t>
  </si>
  <si>
    <t>10</t>
  </si>
  <si>
    <t>4</t>
  </si>
  <si>
    <t>1</t>
  </si>
  <si>
    <t>6</t>
  </si>
  <si>
    <t>13</t>
  </si>
  <si>
    <t>11</t>
  </si>
  <si>
    <t>21</t>
  </si>
  <si>
    <t>18</t>
  </si>
  <si>
    <t>19</t>
  </si>
  <si>
    <t>16</t>
  </si>
  <si>
    <t>14</t>
  </si>
  <si>
    <t>20</t>
  </si>
  <si>
    <t>28</t>
  </si>
  <si>
    <t>22</t>
  </si>
  <si>
    <t>26</t>
  </si>
  <si>
    <t>9</t>
  </si>
  <si>
    <t>30</t>
  </si>
  <si>
    <t>34</t>
  </si>
  <si>
    <t>40</t>
  </si>
  <si>
    <t>44</t>
  </si>
  <si>
    <t>36</t>
  </si>
  <si>
    <t>35</t>
  </si>
  <si>
    <t>42</t>
  </si>
  <si>
    <t>31</t>
  </si>
  <si>
    <t>39</t>
  </si>
  <si>
    <t>25</t>
  </si>
  <si>
    <t>5</t>
  </si>
  <si>
    <t>8</t>
  </si>
  <si>
    <t>Financial Year 2018-2019</t>
  </si>
  <si>
    <t>Financial Year 2019-2020</t>
  </si>
  <si>
    <t>Financial Year 2020-2021</t>
  </si>
  <si>
    <t>Financial Year 2021-2022</t>
  </si>
  <si>
    <t>Financial Year 2022-2023</t>
  </si>
  <si>
    <t>Financial Year 2023-2024</t>
  </si>
  <si>
    <t>Financial Year 2024-2025</t>
  </si>
  <si>
    <t>Not Applicable</t>
  </si>
  <si>
    <t>Total number of payments</t>
  </si>
  <si>
    <t>Number of Best Start Grant - Pregnancy and Baby Payments</t>
  </si>
  <si>
    <t>Number of Best Start Grant - Early Learning Payments</t>
  </si>
  <si>
    <t>Number of Best Start Grant - School Age Payments</t>
  </si>
  <si>
    <t>Number of Best Start Foods Payments</t>
  </si>
  <si>
    <t>Percentage of Best Start Grant - Pregnancy and Baby Payments</t>
  </si>
  <si>
    <t>Percentage of Best Start Grant - Early Learning Payments</t>
  </si>
  <si>
    <t>Percentage of Best Start Grant - School Age Payments</t>
  </si>
  <si>
    <t>Percentage of Best Start Foods Payments</t>
  </si>
  <si>
    <t>Value of Best Start Grant - Early Learning Payments</t>
  </si>
  <si>
    <t>Value of Best Start Grant - School Age Payments</t>
  </si>
  <si>
    <t>Number of individual Best Start Grant clients paid</t>
  </si>
  <si>
    <t>Number of individual Pregnancy and Baby Payment clients paid</t>
  </si>
  <si>
    <t>Number of individual Early Learning Payment clients paid</t>
  </si>
  <si>
    <t>Number of individual School Age Payment clients paid</t>
  </si>
  <si>
    <t>Number of individual Best Start Foods clients paid</t>
  </si>
  <si>
    <t>2018-2019</t>
  </si>
  <si>
    <t>2019-2020</t>
  </si>
  <si>
    <t>2020-2021</t>
  </si>
  <si>
    <t>2021-2022</t>
  </si>
  <si>
    <t>2022-2023</t>
  </si>
  <si>
    <t>2023-2024</t>
  </si>
  <si>
    <t>2024-2025</t>
  </si>
  <si>
    <t>All time</t>
  </si>
  <si>
    <t>Component included in applications</t>
  </si>
  <si>
    <t>Financial year</t>
  </si>
  <si>
    <t>Total applications received</t>
  </si>
  <si>
    <t>Authorised applications</t>
  </si>
  <si>
    <t>Denied applications</t>
  </si>
  <si>
    <t>Applicant age group</t>
  </si>
  <si>
    <t>Applications for Best Start Grant - Pregnancy and Baby Payment</t>
  </si>
  <si>
    <t>Applications for Best Start Grant - Early Learning Payment</t>
  </si>
  <si>
    <t>Applications for Best Start Grant - School Age Payment</t>
  </si>
  <si>
    <t>Applications for Best Start Foods</t>
  </si>
  <si>
    <t>Applications for Unknown application</t>
  </si>
  <si>
    <t>Type of birth</t>
  </si>
  <si>
    <t>Total value of payments</t>
  </si>
  <si>
    <t>Value of Best Start Grant - Pregnancy and Baby Payments</t>
  </si>
  <si>
    <t>Value of Best Start Foods Payments</t>
  </si>
  <si>
    <t>Figures are rounded for disclosure control and may not sum due to rounding. Figures replaced with [c] are suppressed for disclosure control (where applicable).</t>
  </si>
  <si>
    <t>From 12 August 2019 applications received are counted for both Best Start Grant and Best Start Foods. Until 12 August 2019 the numbers only include Best Start Grant applications.</t>
  </si>
  <si>
    <t>Applications are processed once a decision has been made to authorise or deny, or once an application is withdrawn by the applicant. Data is presented by the month of decision rather than month/financial year the application was received. Applications received in a particular month/financial year were not necessarily processed in that same month/financial year.</t>
  </si>
  <si>
    <t>Application was authorised for either Best Start Foods or at least one Best Start Grant payment for total authorisation rate.</t>
  </si>
  <si>
    <t>Application was denied for both Best Start Foods and all Best Start Grant payments for total denial rate.</t>
  </si>
  <si>
    <t>Applications were either withdrawn for both payments from 12 August 2019, or Best Start Grant application was withdrawn before the launch of Best Start Foods.</t>
  </si>
  <si>
    <t>Applications for multiple types of payment are counted multiple times within this table. Thus, adding up the components will not equal the number of total applications.</t>
  </si>
  <si>
    <t>Applications are categorised as being for Pregnancy and Baby Payment if the application form included baby details.</t>
  </si>
  <si>
    <t>Applications are categorised as being for Early Learning Payment, School Age Payment, or Best Start Foods if the application form was received on or after the payment went live and it had details of dependent children of the relevant eligible ages.</t>
  </si>
  <si>
    <t>Applications are categorised as being Unknown, where no children were of eligible age for either Best Start Grant or Best Start Foods payment. The authorisation rate for unknown applications is low because the application did not include children of eligible age.</t>
  </si>
  <si>
    <t>It is likely that all applications in the 2018-2019 financial year were for Pregnancy and Baby Payment but some applications contained no evidence of pregnancy or eligible children and are categorised as 'unknown'.</t>
  </si>
  <si>
    <t>For each component included in the application form, application was only authorised for the particular component. Applications can be authorised for more than one component.</t>
  </si>
  <si>
    <t>For each component included in the application form, application was only denied for the particular component. For Best Start Grant applications, applications can be denied for one component however can be approved for another.</t>
  </si>
  <si>
    <t>For each component included in the application form, application was only withdrawn for the particular component.</t>
  </si>
  <si>
    <t>Changes were made in March 2020 in response to the Covid-19 pandemic meaning the full telephony service was not available between 24th March onwards. On 3rd July, a limited inbound telephony service was re-introduced. The full telephony service resumed on 2nd November.</t>
  </si>
  <si>
    <t>The under 18 age group includes some possible errors in date of birth.</t>
  </si>
  <si>
    <t>Age is unknown where date of birth is missing or incorrect (e.g. child date of birth has been input instead of applicant date of birth).</t>
  </si>
  <si>
    <t>Applications have been classified as 'first birth' if the application form only included details of the baby or babies being applied for (either single or multiple births), and did not include details of other dependent children. Applications have been classified as 'subsequent births' where the application form included details of other dependent children.</t>
  </si>
  <si>
    <t>Applications are counted as 'multiple births' if they contained information on more than one expected child.</t>
  </si>
  <si>
    <t>Applications are only counted as 'authorised' if they have been authorised for Pregnancy and Baby payment. Applications that were authorised for Early Learning Payment or School Age Payment but not Baby Payment are counted as 'denied' in this table.</t>
  </si>
  <si>
    <t>Processing time is calculated in working days, and public holidays are excluded, even if applications were processed by staff working overtime on these days. Processing time is only calculated for applications that were decided by 30 December 2023, and does not include any applications that are flagged as having had a redetermination request. The number of applications processed in this table is therefore lower than the number of decisions shown in other tables. Both Best Start Foods and Best Start Grant applications are being processed at the same time.</t>
  </si>
  <si>
    <t>All decisions made in December 2018 were made within 15 working days, and a high number were made within ten days. This is because applications were taken from 10 December, leaving only 14 working days in the rest of the month during which decisions could be made.</t>
  </si>
  <si>
    <t>Median average processing time. The median is the middle value of an ordered dataset, or the point at which half of the values are higher and half of the values are lower. Value is dispayed in days.</t>
  </si>
  <si>
    <t>Applications with 'Unknown' local authority area include a number of payments which cannot be linked to the full applicant details.</t>
  </si>
  <si>
    <t>Includes payments that are a result of re-determinations and appeals.</t>
  </si>
  <si>
    <t>Best Start Foods payments began in September 2019. Due to the nature of payment, payment value is rounded to the nearest pound.</t>
  </si>
  <si>
    <t>Payment values have been allocated to the month the payment was issued, rather than the month it was received by a client.</t>
  </si>
  <si>
    <t>The Best Start Foods payment cycles occur every four weeks. Two payment cycles fell within January 2020, December 2020, December 2021, November 2022, November 2023 and October 2024.</t>
  </si>
  <si>
    <t>From 28 November 2022, parents and carers who already receive Scottish Child Payment were automatically paid for Best Start Grant Early Learning and School Age Payments. See the Auto-award of payments section of the publication background notes for more information.</t>
  </si>
  <si>
    <t>This table covers the period from 28 November 2022 to 31 March 2025.</t>
  </si>
  <si>
    <t>Auto-awards with an unknown payment date include cases where a payment issue date could not be consistently matched to the case record. See the data quality section of the publication for further information on defining mismatched cases.</t>
  </si>
  <si>
    <t>A small number of payments with unknown payment date also had unknown component type (15). These payments were manually paid to the client due to processing issues, and they are counted towards the number of total autoawarded payments - 'All Component Types'. All other payments were paid automatically.</t>
  </si>
  <si>
    <t>See the data quality section of the publication for further information about steps taken to account for manually generated payments within the Auto-Award count.</t>
  </si>
  <si>
    <t>Payments are issued once applications are processed and a decision is made to authorise the application. Data is presented by the date a payment is issued rather than date the application was received or the date of decision.</t>
  </si>
  <si>
    <t>Data is presented by the month of decision rather than month the request was received. Data presented does not include invalid requests.</t>
  </si>
  <si>
    <t>Average days to respond are only calculated for reviews that were disallowed or allowed - this figure excludes reviews that were withdrawn and Best Start Grant applications that had a re-determination associated with them.</t>
  </si>
  <si>
    <t>This worksheet contains one table.Financial year totals are located at the bottom of the table.</t>
  </si>
  <si>
    <t>Banded rows are used in this table. To remove these, highlight the table, go to the Design tab and uncheck the banded rows box.</t>
  </si>
  <si>
    <t>This worksheet contains one table, which features a drop down menu to present the statistics by financial year. To select the financial year, navigate to cell B6 and either click the down arrow on screen or use the keyboard shortcut alt + the down arrow.</t>
  </si>
  <si>
    <t>To view the full data behind this table please see the worksheet entitled Table 2 - Full data.</t>
  </si>
  <si>
    <t>This worksheet contains one table.</t>
  </si>
  <si>
    <t>To view the full data behind this table please see the worksheet entitled Table 4 - Full data.</t>
  </si>
  <si>
    <t>To view the full data behind this table please see the worksheet entitled Table 5 - Full data.</t>
  </si>
  <si>
    <t>To view the full data behind this table please see the worksheet entitled Table 6 - Full data.</t>
  </si>
  <si>
    <t>To view the full data behind this table please see the worksheet entitled Table 7 - Full data.</t>
  </si>
  <si>
    <t>To view the full data behind this table please see the worksheet entitled Table 8 - Full data.</t>
  </si>
  <si>
    <t>To view the full data behind this table please see the worksheet entitled Table 9 - Full data.</t>
  </si>
  <si>
    <t>To view the full data behind this table please see the worksheet entitled Table 11 - Full data.</t>
  </si>
  <si>
    <t>Chart 1: Applications for Best Start Grant and Best Start Foods by month</t>
  </si>
  <si>
    <t>This worksheet contains one chart. Alternative text for this chart is located in cell A3.</t>
  </si>
  <si>
    <t>Alternative Text: This chart summarises the number of applications received since the benefit launched on 10 December 2018. Vertical bars are used to show the number of applications for each month. The figures used in this chart are located in Table 1 of this document.</t>
  </si>
  <si>
    <t>Chart 2: Applications by Best Start Grant and Best Start Foods payment type</t>
  </si>
  <si>
    <t>Alternative Text: This chart summarises the number of applications received since the benefit launched on 10 December 2018. Vertical bars are used to show the number of applications received, summarised by financial year. Colours and labels are used to show the number of applications for each payment type. The figures used in this chart are located in Table 2 of this document. Notes are located below the chart, in cell A40.</t>
  </si>
  <si>
    <t>Chart 3: Payments by Best Start Grant and Best Start Foods payment type and month</t>
  </si>
  <si>
    <t>Alternative Text: This chart summarises the value of payments since the benefit launched on 10 December 2018. Vertical bars are used to show the value of payments for each month (in millions of pounds) and colours and labels distinguish between the different payment types. The figures used in this chart are located in Table 12 of this document.</t>
  </si>
  <si>
    <t>[c]</t>
  </si>
  <si>
    <t>Local authority area</t>
  </si>
  <si>
    <t>City of Edinburgh</t>
  </si>
  <si>
    <t>This spreadsheet contains the data tables and figures published alongside Social Security Scotland's publication "Best Start Grant and Best Start Foods until 31 March 2025".</t>
  </si>
  <si>
    <t>Link to the latest BSGF publication (opens in a new window)</t>
  </si>
  <si>
    <t>Publication date</t>
  </si>
  <si>
    <t>The data tables in this spreadsheet were originally published at 9.30am on 27 May 2025.</t>
  </si>
  <si>
    <t>Time period</t>
  </si>
  <si>
    <t>10 December 2018 to 31 March 2025</t>
  </si>
  <si>
    <t>Supplier</t>
  </si>
  <si>
    <t>Social Security Scotland</t>
  </si>
  <si>
    <t>Geographic coverage</t>
  </si>
  <si>
    <t>Data source</t>
  </si>
  <si>
    <t>The data in this publication is sourced from Social Security Scotland’s case management system. The system holds information on all applications received, decisions and payments.</t>
  </si>
  <si>
    <t>Key Information</t>
  </si>
  <si>
    <t>This spreadsheet provides information on applications and payments for Best Start Grant and Best Start Foods.</t>
  </si>
  <si>
    <t>Figures are rounded for disclosure control and may not sum due to rounding. Figures shown as [c] have been suppressed for disclosure control.</t>
  </si>
  <si>
    <t>Further information about how the data is collected, quality assurance and data quality can be found in the "About the Data" section of the publication.</t>
  </si>
  <si>
    <t>These statistics are being published as official statistics in development.</t>
  </si>
  <si>
    <t>Link to other Social Security Scotland publications (opens in a new window)</t>
  </si>
  <si>
    <t>Contact Us</t>
  </si>
  <si>
    <t>Please get in touch if you need any further information, or have any suggestions for improvement.</t>
  </si>
  <si>
    <t>E-mail: MI@socialsecurity.gov.scot</t>
  </si>
  <si>
    <t>The next publication is scheduled to be published in August 2025.</t>
  </si>
  <si>
    <t>Scotland, Local authority areas</t>
  </si>
  <si>
    <t>Applications for Best Start Grant and Best Start Foods by local authority area</t>
  </si>
  <si>
    <t>Applications received and benefit components applied for by local authority area</t>
  </si>
  <si>
    <t>Applications for Best Start Grant and Best Start Foods by local authority area - Full Data</t>
  </si>
  <si>
    <t>Applications received and benefit components applied for by local authority area - Full Data</t>
  </si>
  <si>
    <t>Re-determinations for Best Start Grant</t>
  </si>
  <si>
    <t xml:space="preserve">Appeals for Best Start Grant </t>
  </si>
  <si>
    <t>Processing times for Best Start Grant and Best Start Food by month</t>
  </si>
  <si>
    <t>This worksheet contains one table. Financial year totals are located at the bottom of the table.</t>
  </si>
  <si>
    <t>Unknown - No postcode</t>
  </si>
  <si>
    <t>Appeals received</t>
  </si>
  <si>
    <t>Completed appeals not upheld</t>
  </si>
  <si>
    <t>Percentage of completed appeals upheld</t>
  </si>
  <si>
    <t>Number of internal review requests received</t>
  </si>
  <si>
    <t>Completed internal reviews which are disallowed</t>
  </si>
  <si>
    <t>Completed internal reviews which are withdrawn</t>
  </si>
  <si>
    <t>Percentage of internal reviews disallowed</t>
  </si>
  <si>
    <t>Percentage of internal reviews withdrawn</t>
  </si>
  <si>
    <t>Percentage of completed re-determinations where re-determination decision not made</t>
  </si>
  <si>
    <t>Unknown payment date</t>
  </si>
  <si>
    <t>Applications for Best Start Grant Pregnancy and Baby Payment by type of birth</t>
  </si>
  <si>
    <t>Best Start Grant and Best Start Foods payments by local authority area</t>
  </si>
  <si>
    <t>Number of auto-awarded payments for Best Start Grant</t>
  </si>
  <si>
    <t>Internal reviews for Best Start Foods (management Information)</t>
  </si>
  <si>
    <t>Applications for Best Start Grant Pregnancy and Baby Payment by type of birth - Full Data</t>
  </si>
  <si>
    <t>Best Start Grant and Best Start Foods payments by local authority area - Full Data</t>
  </si>
  <si>
    <t>Notes related to the data in this spreadsheet</t>
  </si>
  <si>
    <t>Note number</t>
  </si>
  <si>
    <t>Note text</t>
  </si>
  <si>
    <t>Related tables</t>
  </si>
  <si>
    <t>note 1</t>
  </si>
  <si>
    <t>note 2</t>
  </si>
  <si>
    <t>note 3</t>
  </si>
  <si>
    <t>note 4</t>
  </si>
  <si>
    <t>note 5</t>
  </si>
  <si>
    <t>note 6</t>
  </si>
  <si>
    <t>note 7</t>
  </si>
  <si>
    <t>note 9</t>
  </si>
  <si>
    <t>note 10</t>
  </si>
  <si>
    <t>note 11</t>
  </si>
  <si>
    <t>note 12</t>
  </si>
  <si>
    <t>note 13</t>
  </si>
  <si>
    <t>note 14</t>
  </si>
  <si>
    <t>note 15</t>
  </si>
  <si>
    <t>note 16</t>
  </si>
  <si>
    <t>note 17</t>
  </si>
  <si>
    <t>note 18</t>
  </si>
  <si>
    <t>note 19</t>
  </si>
  <si>
    <t>note 20</t>
  </si>
  <si>
    <t>note 21</t>
  </si>
  <si>
    <t>note 22</t>
  </si>
  <si>
    <t>note 23</t>
  </si>
  <si>
    <t>note 24</t>
  </si>
  <si>
    <t>note 25</t>
  </si>
  <si>
    <t>note 26</t>
  </si>
  <si>
    <t>note 27</t>
  </si>
  <si>
    <t>note 28</t>
  </si>
  <si>
    <t>note 29</t>
  </si>
  <si>
    <t>note 30</t>
  </si>
  <si>
    <t>note 31</t>
  </si>
  <si>
    <t>note 32</t>
  </si>
  <si>
    <t>note 33</t>
  </si>
  <si>
    <t>note 34</t>
  </si>
  <si>
    <t>note 35</t>
  </si>
  <si>
    <t>note 36</t>
  </si>
  <si>
    <t>note 37</t>
  </si>
  <si>
    <t>note 38</t>
  </si>
  <si>
    <t>note 39</t>
  </si>
  <si>
    <t>note 40</t>
  </si>
  <si>
    <t>note 41</t>
  </si>
  <si>
    <t>note 42</t>
  </si>
  <si>
    <t>note 43</t>
  </si>
  <si>
    <t>note 44</t>
  </si>
  <si>
    <t>note 45</t>
  </si>
  <si>
    <t>note 46</t>
  </si>
  <si>
    <t>note 47</t>
  </si>
  <si>
    <t>note 48</t>
  </si>
  <si>
    <t>Data prior to 1 April 2022 is taken from manual tracker data collected by Client Experience Teams. Data from 1 April 2022 is extracted from Social Security Scotland's case management system.</t>
  </si>
  <si>
    <t>note 49</t>
  </si>
  <si>
    <t>Re-determinations completed is the total of re-determinations which were Allowed, Disallowed, Withdrawn, Invalid, or Exceeded Deadline. For details on each of these categories, see the notes below.</t>
  </si>
  <si>
    <t>note 50</t>
  </si>
  <si>
    <t>Completed re-determinations which are disallowed are those where the decision upheld the original decision by Social Security Scotland. For example, the award value or award level remained the same as the original application decision, or the decision remained not awarded.</t>
  </si>
  <si>
    <t>note 51</t>
  </si>
  <si>
    <t>Completed re-determinations which are allowed are those where decision was in favour of the client. For example, the award value or award level was increased from that of the original application decision, or changed from not awarded to awarded.</t>
  </si>
  <si>
    <t>note 52</t>
  </si>
  <si>
    <t>Re-determination decision not made includes those which were Invalid, or exceeded the deadline and the client opted to cease the re-determination process and move to appeal, summed due to small numbers. For details on each of these categories, see the notes below.</t>
  </si>
  <si>
    <t>note 53</t>
  </si>
  <si>
    <t>Completed re-determinations which are invalid are those where the re-determination request is not received in a valid form or received within timescales set by regulations.</t>
  </si>
  <si>
    <t>note 54</t>
  </si>
  <si>
    <t>Completed re-determinations which are exceeded deadline. When a re-determination decision takes longer than the legislative deadline, Social Security Scotland will contact the client with the option of continuing to work on the re-determination until a decision can be made or to progress straight to an appeal. This outcome contains re-determinations where the deadline was exceeded and the client opted to cease the re-determination process and move to appeal.</t>
  </si>
  <si>
    <t>Median average number of days to respond is the median time to make a decision on a re-determination. This only includes those with a decision made, that is Allowed or Disallowed. Invalid, withdrawn and exceeded deadlines re-determinations are excluded. The median is the middle value of an ordered dataset, or the point at which half of the values are higher and half of the values are lower.</t>
  </si>
  <si>
    <t>Percentage of re-determinations closed within 16 working days is the number of re-determinations closed within legislated timelines as a percentage of re-determinations with a decision made, that is Allowed or Disallowed only. Invalid, withdrawn and exceeded deadlines re-determinations are excluded.</t>
  </si>
  <si>
    <t>Percentage of re-determinations closed within 16 working days. Legislated timelines for re-determinations differ between benefits. For Low Income Benefits, the timeline is 16 working days.</t>
  </si>
  <si>
    <t>Appeals decisions made is the total number of appeals which were upheld or not upheld. This total does not include appeals which were withdrawn or invalid.</t>
  </si>
  <si>
    <t>Completed appeals upheld are those which were decided in the client's favour. For example, the award value or award level was increased from that of the original decision by Social Security Scotland, or changed from not awarded to awarded.</t>
  </si>
  <si>
    <t>Completed appeals not upheld are those which upheld the original decision by Social Security Scotland. For example, the award value or award level remained the same as the original application decision, or the decision remained not awarded.</t>
  </si>
  <si>
    <t>Month</t>
  </si>
  <si>
    <t>Re-determinations received</t>
  </si>
  <si>
    <t>Re-determinations completed</t>
  </si>
  <si>
    <t>Completed re-determinations which are disallowed</t>
  </si>
  <si>
    <t>Completed re-determinations which are withdrawn</t>
  </si>
  <si>
    <t>Percentage of completed re-determinations which are disallowed</t>
  </si>
  <si>
    <t>Percentage of completed re-determinations which are withdrawn</t>
  </si>
  <si>
    <t>Median average number of days to respond</t>
  </si>
  <si>
    <t>Completed appeals upheld</t>
  </si>
  <si>
    <t>Percentage of completed appeals not upheld</t>
  </si>
  <si>
    <t>Appeals decisions made</t>
  </si>
  <si>
    <t>Financial Year 2018-2019 includes the months from December 2018 to March 2019; All subsequent complete Financial Years include the months from April to March (inclusive). Financial Year 2024-2025 includes the months from April 2024 to March 2025.</t>
  </si>
  <si>
    <t>Completed re-determinations which are withdrawn are Low Income Benefit re-determinations which were withdrawn at the request of the client.</t>
  </si>
  <si>
    <t>1, 2, 3, 4, 5, 6, 7, 8, 9, 10, 11, 12, 13, 14, 15, 16, 17</t>
  </si>
  <si>
    <t>1, 2, 4, 5, 6, 7, 8, 9, 10, 11, 12, 14</t>
  </si>
  <si>
    <t>1, 2, 3, 4, 5, 6, 7, 8, 9, 10</t>
  </si>
  <si>
    <t>1, 2, 4, 5, 6, 7, 8, 10</t>
  </si>
  <si>
    <t>1, 2, 4, 5, 7</t>
  </si>
  <si>
    <t>note 8</t>
  </si>
  <si>
    <t>2, 6, 8</t>
  </si>
  <si>
    <t>Some applications cannot be matched to a Scottish local authority or health board area by postcode, either because the application does not have a postcode, or the postcode on the application is not on the lookup file used to match postcode to local authority area. These may be applications from people living in properties that are too new to be on the lookup file. Applications have been assigned to Scotland based on postcode area.</t>
  </si>
  <si>
    <t>5, 6, 7, 8, 11</t>
  </si>
  <si>
    <t>Applications have been assigned as being non-Scottish if they do not appear on the lookup file used to match postcodes to Scottish local authority and health board areas, and if the applications is from a non-Scottish postcode area. Non-Scottish postcode applications that have been authorised or received payments did have a Scottish postcode at the time of application.</t>
  </si>
  <si>
    <t>See the data quality section of the publication for further information about how postcodes are matched to local authority areas, health board areas and country.</t>
  </si>
  <si>
    <t>10, 17</t>
  </si>
  <si>
    <t>11, 12, 14</t>
  </si>
  <si>
    <t>12, 13</t>
  </si>
  <si>
    <t>note 55</t>
  </si>
  <si>
    <t>additional note 1</t>
  </si>
  <si>
    <t>Table 1: Applications for Best Start Grant and Best Start Foods by month [note 1, 2, 3, 4, 5, 6, 7]</t>
  </si>
  <si>
    <t>Table 2: Applications by Best Start Grant and Best Start Foods payment type [note 1, 2, 3, 4, 5, 6, 7, 8, 9, 10, 11, 12, 13, 14, 15]</t>
  </si>
  <si>
    <t>Table 3: Applications for Best Start Grant and Best Start Foods by channel [note 1, 3, 16, 17]</t>
  </si>
  <si>
    <t>Table 4: Applications for Best Start Grant and Best Start Foods by age group [note 1, 2, 3, 4, 5, 6, 7, 18, 19]</t>
  </si>
  <si>
    <t>Table 5: Applications for Best Start Grant and Best Start Foods by local authority area [note 1, 2, 3, 4, 5, 6, 7, 20, 21, 22]</t>
  </si>
  <si>
    <t>Table 6: Applications received and benefit components applied for by local authority area [note 1, 2, 3, 4, 5, 6, 7, 20, 21, 22]</t>
  </si>
  <si>
    <t>Table 7: Applications for Best Start Grant and Best Start Foods by health board area [note 1, 2, 3, 4, 5, 6, 7, 20, 21, 22]</t>
  </si>
  <si>
    <t>Table 8: Applications received and benefit components applied for by health board area [note 1, 2, 3, 4, 8, 9, 10, 11, 20, 21, 22]</t>
  </si>
  <si>
    <t>Table 9: Applications for Best Start Grant Pregnancy and Baby Payment by type of birth [note 1, 2, 3, 23, 24, 25]</t>
  </si>
  <si>
    <t>Table 10: Processing times for Best Start Grant and Best Start Food by month [note 1, 2, 3, 4, 26, 27, 28] [additional note 1]</t>
  </si>
  <si>
    <t>Table 11: Best Start Grant and Best Start Foods payments by local authority area [note 1, 2, 20, 21, 22, 29, 30, 31]</t>
  </si>
  <si>
    <t>Table 12: Payments by Best Start Grant and Best Start Foods payment type and month [note 1, 2, 30, 32, 33]</t>
  </si>
  <si>
    <t>Table 13: Number of auto-awarded Payments for Best Start Grant [note 1, 32, 34, 35, 36, 37, 38]</t>
  </si>
  <si>
    <t>Table 14: Number of individual Best Start Grant and Best Start Foods clients paid [note 1, 2, 30, 39]</t>
  </si>
  <si>
    <t>Table 15: Re-determinations for Best Start Grant [note 1, 40, 41, 42, 43, 44, 45, 46, 47, 48, 49, 50]</t>
  </si>
  <si>
    <t>Table 16: Appeals for Best Start Grant [note 1, 51, 52, 53]</t>
  </si>
  <si>
    <t>Table 17: Internal reviews for Best Start Foods (management information) [note 1, 28, 54, 55]</t>
  </si>
  <si>
    <t>Notes</t>
  </si>
  <si>
    <t>Completed re-determinations which are allowed</t>
  </si>
  <si>
    <t>Re-determination decision not made</t>
  </si>
  <si>
    <t>Percentage of completed re-determinations which are allowed</t>
  </si>
  <si>
    <t>Percentage of re-determinations closed within 16 working days</t>
  </si>
  <si>
    <t>Phone applications</t>
  </si>
  <si>
    <t>Other channels</t>
  </si>
  <si>
    <t>Health board area</t>
  </si>
  <si>
    <t>Percentage of total Pregnancy and Baby applications received</t>
  </si>
  <si>
    <t xml:space="preserve">Financial year selection </t>
  </si>
  <si>
    <t>Financial year selection</t>
  </si>
  <si>
    <t>Month of decision</t>
  </si>
  <si>
    <t>Applications processed in
41 or more working days</t>
  </si>
  <si>
    <t>Median processing time in working days</t>
  </si>
  <si>
    <t>Month of payment</t>
  </si>
  <si>
    <t>Total Number of Best Start Grant and Foods payments</t>
  </si>
  <si>
    <t>Number of Best Start Grant payments - All component types</t>
  </si>
  <si>
    <t>Value of Best Start Grant payments - All component types</t>
  </si>
  <si>
    <t>Financial year of payment</t>
  </si>
  <si>
    <t>Percentage of internal reviews allowed</t>
  </si>
  <si>
    <t>Completed internal reviews which are allowed</t>
  </si>
  <si>
    <t>Median number of days to respond</t>
  </si>
  <si>
    <t>Internal reviews completed</t>
  </si>
  <si>
    <t>First birth</t>
  </si>
  <si>
    <t>Multiple births</t>
  </si>
  <si>
    <t>Subsequent birth</t>
  </si>
  <si>
    <t>Early Learning Payment</t>
  </si>
  <si>
    <t>School Age Payment</t>
  </si>
  <si>
    <t>Pregnancy and Baby Payment</t>
  </si>
  <si>
    <t>Where application channel is neither online, paper nor phone, application channel has been classed as 'other channels'. These figures are not subject to suppression as they do not reveal information on any individuals.</t>
  </si>
  <si>
    <t>From May 2025 onwards, the method of excluding applications with re-determinations has been aligned with an improved dataset from Social Security Scotland's case management system. As a result, an increased number of re-determinations have been identified and excluded from the processing time calculations compared to previous publications. Note that while the revised method is an improvement for identifying re-determinations for the all-time data from July 2020 onwards, fewer re-determinations have been excluded for months prior to July 2020 via the new revised method than in previous publications.</t>
  </si>
  <si>
    <t>Table 17 Internal Reviews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</si>
</sst>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29" x14ac:knownFonts="1">
    <font>
      <sz val="12"/>
      <color rgb="FF000000"/>
      <name val="Calibri"/>
    </font>
    <font>
      <sz val="11"/>
      <color theme="1"/>
      <name val="Calibri"/>
      <family val="2"/>
      <scheme val="minor"/>
    </font>
    <font>
      <sz val="11"/>
      <color theme="1"/>
      <name val="Calibri"/>
      <family val="2"/>
      <scheme val="minor"/>
    </font>
    <font>
      <b/>
      <sz val="16"/>
      <color rgb="FF000000"/>
      <name val="Calibri"/>
    </font>
    <font>
      <b/>
      <sz val="14"/>
      <color rgb="FF000000"/>
      <name val="Calibri"/>
    </font>
    <font>
      <b/>
      <sz val="12"/>
      <color rgb="FF000000"/>
      <name val="Calibri"/>
    </font>
    <font>
      <b/>
      <sz val="15"/>
      <color rgb="FF000000"/>
      <name val="Calibri"/>
    </font>
    <font>
      <sz val="12"/>
      <color rgb="FF000000"/>
      <name val="Calibri"/>
    </font>
    <font>
      <b/>
      <sz val="11"/>
      <color theme="1"/>
      <name val="Calibri"/>
      <family val="2"/>
      <scheme val="minor"/>
    </font>
    <font>
      <sz val="8"/>
      <name val="Calibri"/>
    </font>
    <font>
      <b/>
      <sz val="12"/>
      <color rgb="FF000000"/>
      <name val="Calibri"/>
      <family val="2"/>
    </font>
    <font>
      <sz val="12"/>
      <color rgb="FF000000"/>
      <name val="Calibri"/>
      <family val="2"/>
    </font>
    <font>
      <u/>
      <sz val="12"/>
      <color theme="10"/>
      <name val="Calibri"/>
    </font>
    <font>
      <sz val="12"/>
      <color theme="1"/>
      <name val="Calibri"/>
      <family val="2"/>
    </font>
    <font>
      <b/>
      <sz val="16"/>
      <color rgb="FF000000"/>
      <name val="Calibri"/>
      <family val="2"/>
    </font>
    <font>
      <b/>
      <sz val="12"/>
      <name val="Arial"/>
      <family val="2"/>
    </font>
    <font>
      <sz val="12"/>
      <name val="Calibri"/>
      <family val="2"/>
    </font>
    <font>
      <b/>
      <sz val="14"/>
      <name val="Arial"/>
      <family val="2"/>
    </font>
    <font>
      <b/>
      <sz val="12"/>
      <name val="Calibri"/>
      <family val="2"/>
    </font>
    <font>
      <sz val="10"/>
      <color rgb="FF000000"/>
      <name val="Arial"/>
      <family val="2"/>
    </font>
    <font>
      <sz val="10"/>
      <name val="Arial"/>
      <family val="2"/>
    </font>
    <font>
      <sz val="12"/>
      <name val="Arial"/>
      <family val="2"/>
    </font>
    <font>
      <u/>
      <sz val="12"/>
      <color theme="10"/>
      <name val="Calibri"/>
      <family val="2"/>
    </font>
    <font>
      <b/>
      <sz val="15"/>
      <color rgb="FF000000"/>
      <name val="Calibri"/>
      <family val="2"/>
    </font>
    <font>
      <b/>
      <sz val="16"/>
      <name val="Calibri"/>
      <family val="2"/>
    </font>
    <font>
      <sz val="12"/>
      <name val="Calibri"/>
    </font>
    <font>
      <u/>
      <sz val="12"/>
      <name val="Calibri"/>
      <family val="2"/>
    </font>
    <font>
      <u/>
      <sz val="12"/>
      <color rgb="FF000000"/>
      <name val="Calibri"/>
      <family val="2"/>
    </font>
    <font>
      <b/>
      <sz val="12"/>
      <color theme="1"/>
      <name val="Calibri"/>
      <family val="2"/>
    </font>
  </fonts>
  <fills count="2">
    <fill>
      <patternFill patternType="none"/>
    </fill>
    <fill>
      <patternFill patternType="gray125"/>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top style="thin">
        <color rgb="FF000000"/>
      </top>
      <bottom/>
      <diagonal/>
    </border>
    <border>
      <left/>
      <right style="thin">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s>
  <cellStyleXfs count="11">
    <xf numFmtId="0" fontId="0" fillId="0" borderId="0"/>
    <xf numFmtId="43" fontId="7" fillId="0" borderId="0" applyFont="0" applyFill="0" applyBorder="0" applyAlignment="0" applyProtection="0"/>
    <xf numFmtId="9" fontId="7" fillId="0" borderId="0" applyFont="0" applyFill="0" applyBorder="0" applyAlignment="0" applyProtection="0"/>
    <xf numFmtId="0" fontId="11" fillId="0" borderId="0"/>
    <xf numFmtId="9" fontId="11" fillId="0" borderId="0" applyFont="0" applyFill="0" applyBorder="0" applyAlignment="0" applyProtection="0"/>
    <xf numFmtId="0" fontId="12" fillId="0" borderId="0" applyNumberFormat="0" applyFill="0" applyBorder="0" applyAlignment="0" applyProtection="0"/>
    <xf numFmtId="0" fontId="15" fillId="0" borderId="0" applyNumberFormat="0" applyProtection="0">
      <alignment horizontal="left"/>
    </xf>
    <xf numFmtId="0" fontId="17" fillId="0" borderId="0" applyNumberFormat="0" applyProtection="0">
      <alignment horizontal="left"/>
    </xf>
    <xf numFmtId="0" fontId="19" fillId="0" borderId="0" applyNumberFormat="0" applyFill="0" applyBorder="0" applyAlignment="0" applyProtection="0"/>
    <xf numFmtId="0" fontId="20" fillId="0" borderId="0"/>
    <xf numFmtId="0" fontId="21" fillId="0" borderId="0"/>
  </cellStyleXfs>
  <cellXfs count="169">
    <xf numFmtId="0" fontId="0" fillId="0" borderId="0" xfId="0"/>
    <xf numFmtId="0" fontId="3" fillId="0" borderId="0" xfId="0" applyFont="1"/>
    <xf numFmtId="0" fontId="4" fillId="0" borderId="0" xfId="0" applyFont="1"/>
    <xf numFmtId="0" fontId="0" fillId="0" borderId="0" xfId="0" applyAlignment="1">
      <alignment wrapText="1"/>
    </xf>
    <xf numFmtId="0" fontId="0" fillId="0" borderId="0" xfId="0" applyAlignment="1">
      <alignment horizontal="left"/>
    </xf>
    <xf numFmtId="0" fontId="6" fillId="0" borderId="0" xfId="0" applyFont="1"/>
    <xf numFmtId="0" fontId="5" fillId="0" borderId="1" xfId="0" applyFont="1" applyBorder="1" applyAlignment="1">
      <alignment horizontal="center" vertical="center" wrapText="1"/>
    </xf>
    <xf numFmtId="0" fontId="10" fillId="0" borderId="0" xfId="0" applyFont="1"/>
    <xf numFmtId="9" fontId="0" fillId="0" borderId="0" xfId="2" applyFont="1"/>
    <xf numFmtId="9" fontId="11" fillId="0" borderId="3" xfId="2" applyFont="1" applyFill="1" applyBorder="1" applyAlignment="1">
      <alignment horizontal="right"/>
    </xf>
    <xf numFmtId="0" fontId="0" fillId="0" borderId="4" xfId="0" applyBorder="1" applyAlignment="1">
      <alignment horizontal="left"/>
    </xf>
    <xf numFmtId="0" fontId="10" fillId="0" borderId="4" xfId="0" applyFont="1" applyBorder="1" applyAlignment="1">
      <alignment horizontal="left"/>
    </xf>
    <xf numFmtId="0" fontId="10" fillId="0" borderId="5" xfId="0" applyFont="1" applyBorder="1" applyAlignment="1">
      <alignment horizontal="left"/>
    </xf>
    <xf numFmtId="0" fontId="5" fillId="0" borderId="5" xfId="0" applyFont="1" applyBorder="1" applyAlignment="1">
      <alignment horizontal="left"/>
    </xf>
    <xf numFmtId="164" fontId="5" fillId="0" borderId="8" xfId="0" applyNumberFormat="1" applyFont="1" applyBorder="1" applyAlignment="1">
      <alignment horizontal="right"/>
    </xf>
    <xf numFmtId="164" fontId="5" fillId="0" borderId="7" xfId="0" applyNumberFormat="1" applyFont="1" applyBorder="1" applyAlignment="1">
      <alignment horizontal="right"/>
    </xf>
    <xf numFmtId="0" fontId="0" fillId="0" borderId="6" xfId="0" applyBorder="1"/>
    <xf numFmtId="0" fontId="0" fillId="0" borderId="9" xfId="0" applyBorder="1" applyAlignment="1">
      <alignment horizontal="left"/>
    </xf>
    <xf numFmtId="0" fontId="0" fillId="0" borderId="10" xfId="0" applyBorder="1" applyAlignment="1">
      <alignment horizontal="right"/>
    </xf>
    <xf numFmtId="164" fontId="0" fillId="0" borderId="10" xfId="0" applyNumberFormat="1" applyBorder="1" applyAlignment="1">
      <alignment horizontal="right"/>
    </xf>
    <xf numFmtId="164" fontId="0" fillId="0" borderId="11" xfId="0" applyNumberFormat="1" applyBorder="1" applyAlignment="1">
      <alignment horizontal="right"/>
    </xf>
    <xf numFmtId="0" fontId="5" fillId="0" borderId="4" xfId="0" applyFont="1" applyBorder="1" applyAlignment="1">
      <alignment horizontal="left"/>
    </xf>
    <xf numFmtId="164" fontId="5" fillId="0" borderId="2" xfId="0" applyNumberFormat="1" applyFont="1" applyBorder="1" applyAlignment="1">
      <alignment horizontal="right"/>
    </xf>
    <xf numFmtId="164" fontId="5" fillId="0" borderId="3" xfId="0" applyNumberFormat="1" applyFont="1" applyBorder="1" applyAlignment="1">
      <alignment horizontal="right"/>
    </xf>
    <xf numFmtId="0" fontId="0" fillId="0" borderId="2" xfId="0" applyBorder="1" applyAlignment="1">
      <alignment horizontal="right"/>
    </xf>
    <xf numFmtId="164" fontId="0" fillId="0" borderId="2" xfId="0" applyNumberFormat="1" applyBorder="1" applyAlignment="1">
      <alignment horizontal="right"/>
    </xf>
    <xf numFmtId="164" fontId="0" fillId="0" borderId="3" xfId="0" applyNumberFormat="1" applyBorder="1" applyAlignment="1">
      <alignment horizontal="right"/>
    </xf>
    <xf numFmtId="0" fontId="5" fillId="0" borderId="9" xfId="0" applyFont="1" applyBorder="1" applyAlignment="1">
      <alignment horizontal="left"/>
    </xf>
    <xf numFmtId="164" fontId="5" fillId="0" borderId="10" xfId="0" applyNumberFormat="1" applyFont="1" applyBorder="1" applyAlignment="1">
      <alignment horizontal="right"/>
    </xf>
    <xf numFmtId="164" fontId="5" fillId="0" borderId="11" xfId="0" applyNumberFormat="1" applyFont="1" applyBorder="1" applyAlignment="1">
      <alignment horizontal="right"/>
    </xf>
    <xf numFmtId="3" fontId="5" fillId="0" borderId="0" xfId="0" applyNumberFormat="1" applyFont="1" applyAlignment="1">
      <alignment horizontal="right"/>
    </xf>
    <xf numFmtId="3" fontId="0" fillId="0" borderId="0" xfId="0" applyNumberFormat="1"/>
    <xf numFmtId="3" fontId="0" fillId="0" borderId="0" xfId="0" applyNumberFormat="1" applyAlignment="1">
      <alignment horizontal="right"/>
    </xf>
    <xf numFmtId="0" fontId="5" fillId="0" borderId="2" xfId="0" applyFont="1" applyBorder="1" applyAlignment="1">
      <alignment horizontal="left"/>
    </xf>
    <xf numFmtId="3" fontId="5" fillId="0" borderId="2" xfId="0" applyNumberFormat="1" applyFont="1" applyBorder="1" applyAlignment="1">
      <alignment horizontal="right"/>
    </xf>
    <xf numFmtId="0" fontId="0" fillId="0" borderId="2" xfId="0" applyBorder="1" applyAlignment="1">
      <alignment horizontal="left"/>
    </xf>
    <xf numFmtId="3" fontId="0" fillId="0" borderId="2" xfId="0" applyNumberFormat="1" applyBorder="1" applyAlignment="1">
      <alignment horizontal="right"/>
    </xf>
    <xf numFmtId="0" fontId="5" fillId="0" borderId="10" xfId="0" applyFont="1" applyBorder="1" applyAlignment="1">
      <alignment horizontal="left"/>
    </xf>
    <xf numFmtId="3" fontId="5" fillId="0" borderId="10" xfId="0" applyNumberFormat="1" applyFont="1" applyBorder="1" applyAlignment="1">
      <alignment horizontal="right"/>
    </xf>
    <xf numFmtId="3" fontId="0" fillId="0" borderId="10" xfId="0" applyNumberFormat="1" applyBorder="1" applyAlignment="1">
      <alignment horizontal="right"/>
    </xf>
    <xf numFmtId="0" fontId="0" fillId="0" borderId="3" xfId="0" applyBorder="1" applyAlignment="1">
      <alignment horizontal="right"/>
    </xf>
    <xf numFmtId="0" fontId="0" fillId="0" borderId="5" xfId="0" applyBorder="1" applyAlignment="1">
      <alignment horizontal="left"/>
    </xf>
    <xf numFmtId="164" fontId="0" fillId="0" borderId="8" xfId="0" applyNumberFormat="1" applyBorder="1" applyAlignment="1">
      <alignment horizontal="right"/>
    </xf>
    <xf numFmtId="164" fontId="10" fillId="0" borderId="8" xfId="0" applyNumberFormat="1" applyFont="1" applyBorder="1" applyAlignment="1">
      <alignment horizontal="right"/>
    </xf>
    <xf numFmtId="164" fontId="10" fillId="0" borderId="7" xfId="0" applyNumberFormat="1" applyFont="1" applyBorder="1" applyAlignment="1">
      <alignment horizontal="right"/>
    </xf>
    <xf numFmtId="3" fontId="5" fillId="0" borderId="8" xfId="0" applyNumberFormat="1" applyFont="1" applyBorder="1" applyAlignment="1">
      <alignment horizontal="right"/>
    </xf>
    <xf numFmtId="165" fontId="5" fillId="0" borderId="2" xfId="0" applyNumberFormat="1" applyFont="1" applyBorder="1" applyAlignment="1">
      <alignment horizontal="right"/>
    </xf>
    <xf numFmtId="0" fontId="0" fillId="0" borderId="8" xfId="0" applyBorder="1" applyAlignment="1">
      <alignment horizontal="left"/>
    </xf>
    <xf numFmtId="165" fontId="0" fillId="0" borderId="8" xfId="0" applyNumberFormat="1" applyBorder="1" applyAlignment="1">
      <alignment horizontal="right"/>
    </xf>
    <xf numFmtId="165" fontId="0" fillId="0" borderId="2" xfId="0" applyNumberFormat="1" applyBorder="1" applyAlignment="1">
      <alignment horizontal="right"/>
    </xf>
    <xf numFmtId="3" fontId="0" fillId="0" borderId="8" xfId="0" applyNumberFormat="1" applyBorder="1" applyAlignment="1">
      <alignment horizontal="right"/>
    </xf>
    <xf numFmtId="165" fontId="5" fillId="0" borderId="8" xfId="0" applyNumberFormat="1" applyFont="1" applyBorder="1" applyAlignment="1">
      <alignment horizontal="right"/>
    </xf>
    <xf numFmtId="165" fontId="5" fillId="0" borderId="3" xfId="0" applyNumberFormat="1" applyFont="1" applyBorder="1" applyAlignment="1">
      <alignment horizontal="right"/>
    </xf>
    <xf numFmtId="165" fontId="0" fillId="0" borderId="7" xfId="0" applyNumberFormat="1" applyBorder="1" applyAlignment="1">
      <alignment horizontal="right"/>
    </xf>
    <xf numFmtId="165" fontId="0" fillId="0" borderId="3" xfId="0" applyNumberFormat="1" applyBorder="1" applyAlignment="1">
      <alignment horizontal="right"/>
    </xf>
    <xf numFmtId="3" fontId="0" fillId="0" borderId="2" xfId="1" applyNumberFormat="1" applyFont="1" applyBorder="1" applyAlignment="1">
      <alignment horizontal="right"/>
    </xf>
    <xf numFmtId="3" fontId="10" fillId="0" borderId="8" xfId="1" applyNumberFormat="1" applyFont="1" applyBorder="1" applyAlignment="1">
      <alignment horizontal="right"/>
    </xf>
    <xf numFmtId="3" fontId="11" fillId="0" borderId="2" xfId="3" applyNumberFormat="1" applyBorder="1" applyAlignment="1">
      <alignment horizontal="right"/>
    </xf>
    <xf numFmtId="0" fontId="11" fillId="0" borderId="2" xfId="3" applyBorder="1" applyAlignment="1">
      <alignment horizontal="right"/>
    </xf>
    <xf numFmtId="0" fontId="10" fillId="0" borderId="10" xfId="0" applyFont="1" applyBorder="1" applyAlignment="1">
      <alignment horizontal="right"/>
    </xf>
    <xf numFmtId="9" fontId="10" fillId="0" borderId="10" xfId="2" applyFont="1" applyBorder="1" applyAlignment="1">
      <alignment horizontal="right"/>
    </xf>
    <xf numFmtId="9" fontId="10" fillId="0" borderId="11" xfId="2" applyFont="1" applyBorder="1" applyAlignment="1">
      <alignment horizontal="right"/>
    </xf>
    <xf numFmtId="9" fontId="0" fillId="0" borderId="3" xfId="2" applyFont="1" applyBorder="1" applyAlignment="1">
      <alignment horizontal="right"/>
    </xf>
    <xf numFmtId="9" fontId="0" fillId="0" borderId="11" xfId="2" applyFont="1" applyBorder="1" applyAlignment="1">
      <alignment horizontal="right"/>
    </xf>
    <xf numFmtId="0" fontId="10" fillId="0" borderId="2" xfId="0" applyFont="1" applyBorder="1" applyAlignment="1">
      <alignment horizontal="right"/>
    </xf>
    <xf numFmtId="164" fontId="10" fillId="0" borderId="2" xfId="0" applyNumberFormat="1" applyFont="1" applyBorder="1" applyAlignment="1">
      <alignment horizontal="right"/>
    </xf>
    <xf numFmtId="9" fontId="10" fillId="0" borderId="3" xfId="2" applyFont="1" applyBorder="1" applyAlignment="1">
      <alignment horizontal="right"/>
    </xf>
    <xf numFmtId="3" fontId="10" fillId="0" borderId="10" xfId="0" applyNumberFormat="1" applyFont="1" applyBorder="1" applyAlignment="1">
      <alignment horizontal="right"/>
    </xf>
    <xf numFmtId="3" fontId="10" fillId="0" borderId="2" xfId="0" applyNumberFormat="1" applyFont="1" applyBorder="1" applyAlignment="1">
      <alignment horizontal="right"/>
    </xf>
    <xf numFmtId="0" fontId="10" fillId="0" borderId="2" xfId="0" applyFont="1" applyBorder="1" applyAlignment="1">
      <alignment wrapText="1"/>
    </xf>
    <xf numFmtId="0" fontId="10" fillId="0" borderId="2" xfId="0" applyFont="1" applyBorder="1" applyAlignment="1">
      <alignment horizontal="left"/>
    </xf>
    <xf numFmtId="0" fontId="10" fillId="0" borderId="8" xfId="0" applyFont="1" applyBorder="1" applyAlignment="1">
      <alignment horizontal="left"/>
    </xf>
    <xf numFmtId="3" fontId="5" fillId="0" borderId="14" xfId="0" applyNumberFormat="1" applyFont="1" applyBorder="1" applyAlignment="1">
      <alignment horizontal="center" vertical="center" wrapText="1"/>
    </xf>
    <xf numFmtId="3" fontId="5" fillId="0" borderId="11" xfId="0" applyNumberFormat="1" applyFont="1" applyBorder="1" applyAlignment="1">
      <alignment horizontal="right"/>
    </xf>
    <xf numFmtId="3" fontId="0" fillId="0" borderId="3" xfId="0" applyNumberFormat="1" applyBorder="1" applyAlignment="1">
      <alignment horizontal="right"/>
    </xf>
    <xf numFmtId="3" fontId="5" fillId="0" borderId="7" xfId="0" applyNumberFormat="1" applyFont="1" applyBorder="1" applyAlignment="1">
      <alignment horizontal="right"/>
    </xf>
    <xf numFmtId="3" fontId="5" fillId="0" borderId="3" xfId="0" applyNumberFormat="1" applyFont="1" applyBorder="1" applyAlignment="1">
      <alignment horizontal="right"/>
    </xf>
    <xf numFmtId="0" fontId="5" fillId="0" borderId="2" xfId="0" applyFont="1" applyBorder="1" applyAlignment="1">
      <alignment horizontal="right"/>
    </xf>
    <xf numFmtId="0" fontId="13" fillId="0" borderId="0" xfId="0" applyFont="1"/>
    <xf numFmtId="0" fontId="14" fillId="0" borderId="0" xfId="0" applyFont="1"/>
    <xf numFmtId="0" fontId="16" fillId="0" borderId="0" xfId="6" applyFont="1">
      <alignment horizontal="left"/>
    </xf>
    <xf numFmtId="0" fontId="12" fillId="0" borderId="0" xfId="5" applyFill="1" applyBorder="1"/>
    <xf numFmtId="0" fontId="18" fillId="0" borderId="0" xfId="7" applyFont="1">
      <alignment horizontal="left"/>
    </xf>
    <xf numFmtId="0" fontId="11" fillId="0" borderId="0" xfId="8" applyFont="1" applyFill="1" applyBorder="1" applyAlignment="1">
      <alignment horizontal="left" wrapText="1"/>
    </xf>
    <xf numFmtId="0" fontId="11" fillId="0" borderId="0" xfId="0" applyFont="1" applyAlignment="1">
      <alignment wrapText="1"/>
    </xf>
    <xf numFmtId="0" fontId="16" fillId="0" borderId="0" xfId="9" applyFont="1" applyAlignment="1">
      <alignment wrapText="1"/>
    </xf>
    <xf numFmtId="0" fontId="16" fillId="0" borderId="0" xfId="7" applyFont="1">
      <alignment horizontal="left"/>
    </xf>
    <xf numFmtId="0" fontId="16" fillId="0" borderId="0" xfId="10" applyFont="1"/>
    <xf numFmtId="0" fontId="22" fillId="0" borderId="0" xfId="5" applyFont="1" applyFill="1" applyBorder="1" applyAlignment="1" applyProtection="1">
      <alignment wrapText="1"/>
    </xf>
    <xf numFmtId="0" fontId="11" fillId="0" borderId="0" xfId="0" applyFont="1"/>
    <xf numFmtId="0" fontId="23" fillId="0" borderId="0" xfId="0" applyFont="1"/>
    <xf numFmtId="3" fontId="10" fillId="0" borderId="15" xfId="3" applyNumberFormat="1" applyFont="1" applyBorder="1" applyAlignment="1">
      <alignment horizontal="right"/>
    </xf>
    <xf numFmtId="9" fontId="11" fillId="0" borderId="2" xfId="3" applyNumberFormat="1" applyBorder="1" applyAlignment="1">
      <alignment horizontal="right"/>
    </xf>
    <xf numFmtId="3" fontId="11" fillId="0" borderId="3" xfId="3" applyNumberFormat="1" applyBorder="1" applyAlignment="1">
      <alignment horizontal="right"/>
    </xf>
    <xf numFmtId="0" fontId="11" fillId="0" borderId="2" xfId="3" applyBorder="1"/>
    <xf numFmtId="3" fontId="10" fillId="0" borderId="17" xfId="3" applyNumberFormat="1" applyFont="1" applyBorder="1" applyAlignment="1">
      <alignment horizontal="right"/>
    </xf>
    <xf numFmtId="9" fontId="10" fillId="0" borderId="17" xfId="3" applyNumberFormat="1" applyFont="1" applyBorder="1" applyAlignment="1">
      <alignment horizontal="right"/>
    </xf>
    <xf numFmtId="3" fontId="10" fillId="0" borderId="2" xfId="3" applyNumberFormat="1" applyFont="1" applyBorder="1" applyAlignment="1">
      <alignment horizontal="right"/>
    </xf>
    <xf numFmtId="9" fontId="10" fillId="0" borderId="2" xfId="3" applyNumberFormat="1" applyFont="1" applyBorder="1" applyAlignment="1">
      <alignment horizontal="right"/>
    </xf>
    <xf numFmtId="3" fontId="11" fillId="0" borderId="2" xfId="0" applyNumberFormat="1" applyFont="1" applyBorder="1" applyAlignment="1">
      <alignment horizontal="right"/>
    </xf>
    <xf numFmtId="9" fontId="11" fillId="0" borderId="0" xfId="3" applyNumberFormat="1" applyAlignment="1">
      <alignment horizontal="right"/>
    </xf>
    <xf numFmtId="9" fontId="11" fillId="0" borderId="4" xfId="3" applyNumberFormat="1" applyBorder="1" applyAlignment="1">
      <alignment horizontal="right"/>
    </xf>
    <xf numFmtId="0" fontId="1" fillId="0" borderId="2" xfId="0" applyFont="1" applyBorder="1"/>
    <xf numFmtId="0" fontId="1" fillId="0" borderId="10" xfId="0" applyFont="1" applyBorder="1"/>
    <xf numFmtId="9" fontId="11" fillId="0" borderId="9" xfId="3" applyNumberFormat="1" applyBorder="1" applyAlignment="1">
      <alignment horizontal="right"/>
    </xf>
    <xf numFmtId="9" fontId="11" fillId="0" borderId="10" xfId="3" applyNumberFormat="1" applyBorder="1" applyAlignment="1">
      <alignment horizontal="right"/>
    </xf>
    <xf numFmtId="0" fontId="0" fillId="0" borderId="12" xfId="0" applyBorder="1" applyAlignment="1">
      <alignment horizontal="right"/>
    </xf>
    <xf numFmtId="165" fontId="5" fillId="0" borderId="7" xfId="0" applyNumberFormat="1" applyFont="1" applyBorder="1" applyAlignment="1">
      <alignment horizontal="right"/>
    </xf>
    <xf numFmtId="3" fontId="5" fillId="0" borderId="10" xfId="1" applyNumberFormat="1" applyFont="1" applyBorder="1" applyAlignment="1">
      <alignment horizontal="right"/>
    </xf>
    <xf numFmtId="3" fontId="5" fillId="0" borderId="8" xfId="1" applyNumberFormat="1" applyFont="1" applyBorder="1" applyAlignment="1">
      <alignment horizontal="right"/>
    </xf>
    <xf numFmtId="3" fontId="5" fillId="0" borderId="2" xfId="1" applyNumberFormat="1" applyFont="1" applyBorder="1" applyAlignment="1">
      <alignment horizontal="right"/>
    </xf>
    <xf numFmtId="0" fontId="10" fillId="0" borderId="11" xfId="0" applyFont="1" applyBorder="1" applyAlignment="1">
      <alignment wrapText="1"/>
    </xf>
    <xf numFmtId="3" fontId="8" fillId="0" borderId="2" xfId="0" applyNumberFormat="1" applyFont="1" applyBorder="1" applyAlignment="1">
      <alignment horizontal="right"/>
    </xf>
    <xf numFmtId="3" fontId="2" fillId="0" borderId="8" xfId="0" applyNumberFormat="1" applyFont="1" applyBorder="1" applyAlignment="1">
      <alignment horizontal="right"/>
    </xf>
    <xf numFmtId="3" fontId="2" fillId="0" borderId="2" xfId="0" applyNumberFormat="1" applyFont="1" applyBorder="1" applyAlignment="1">
      <alignment horizontal="right"/>
    </xf>
    <xf numFmtId="3" fontId="8" fillId="0" borderId="8" xfId="0" applyNumberFormat="1" applyFont="1" applyBorder="1" applyAlignment="1">
      <alignment horizontal="right"/>
    </xf>
    <xf numFmtId="9" fontId="10" fillId="0" borderId="2" xfId="2" applyFont="1" applyBorder="1" applyAlignment="1">
      <alignment horizontal="right"/>
    </xf>
    <xf numFmtId="9" fontId="8" fillId="0" borderId="2" xfId="2" applyFont="1" applyBorder="1" applyAlignment="1">
      <alignment horizontal="right"/>
    </xf>
    <xf numFmtId="9" fontId="2" fillId="0" borderId="8" xfId="2" applyFont="1" applyBorder="1" applyAlignment="1">
      <alignment horizontal="right"/>
    </xf>
    <xf numFmtId="9" fontId="2" fillId="0" borderId="2" xfId="2" applyFont="1" applyBorder="1" applyAlignment="1">
      <alignment horizontal="right"/>
    </xf>
    <xf numFmtId="9" fontId="8" fillId="0" borderId="8" xfId="2" applyFont="1" applyBorder="1" applyAlignment="1">
      <alignment horizontal="right"/>
    </xf>
    <xf numFmtId="9" fontId="8" fillId="0" borderId="10" xfId="2" applyFont="1" applyBorder="1" applyAlignment="1">
      <alignment horizontal="right"/>
    </xf>
    <xf numFmtId="0" fontId="24" fillId="0" borderId="0" xfId="0" applyFont="1"/>
    <xf numFmtId="0" fontId="16" fillId="0" borderId="0" xfId="0" applyFont="1"/>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6" fillId="0" borderId="4" xfId="0" applyFont="1" applyBorder="1"/>
    <xf numFmtId="0" fontId="16" fillId="0" borderId="0" xfId="0" applyFont="1" applyAlignment="1">
      <alignment wrapText="1"/>
    </xf>
    <xf numFmtId="0" fontId="16" fillId="0" borderId="3" xfId="0" applyFont="1" applyBorder="1" applyAlignment="1">
      <alignment horizontal="left" wrapText="1"/>
    </xf>
    <xf numFmtId="0" fontId="16" fillId="0" borderId="3" xfId="0" applyFont="1" applyBorder="1" applyAlignment="1">
      <alignment horizontal="left"/>
    </xf>
    <xf numFmtId="0" fontId="16" fillId="0" borderId="0" xfId="0" applyFont="1" applyAlignment="1">
      <alignment horizontal="left"/>
    </xf>
    <xf numFmtId="0" fontId="16" fillId="0" borderId="0" xfId="5" applyFont="1" applyAlignment="1">
      <alignment wrapText="1"/>
    </xf>
    <xf numFmtId="0" fontId="25" fillId="0" borderId="4" xfId="0" applyFont="1" applyBorder="1"/>
    <xf numFmtId="0" fontId="25" fillId="0" borderId="3" xfId="0" applyFont="1" applyBorder="1" applyAlignment="1">
      <alignment horizontal="left"/>
    </xf>
    <xf numFmtId="0" fontId="25" fillId="0" borderId="5" xfId="0" applyFont="1" applyBorder="1"/>
    <xf numFmtId="0" fontId="25" fillId="0" borderId="7" xfId="0" applyFont="1" applyBorder="1" applyAlignment="1">
      <alignment horizontal="left"/>
    </xf>
    <xf numFmtId="0" fontId="18" fillId="0" borderId="21" xfId="0" applyFont="1" applyBorder="1" applyAlignment="1">
      <alignment horizontal="center" vertical="center" wrapText="1"/>
    </xf>
    <xf numFmtId="0" fontId="26" fillId="0" borderId="0" xfId="5" applyFont="1" applyAlignment="1">
      <alignment wrapText="1"/>
    </xf>
    <xf numFmtId="0" fontId="27" fillId="0" borderId="0" xfId="0" applyFont="1"/>
    <xf numFmtId="0" fontId="10" fillId="0" borderId="1" xfId="0" applyFont="1" applyBorder="1" applyAlignment="1">
      <alignment horizontal="center" vertical="center" wrapText="1"/>
    </xf>
    <xf numFmtId="0" fontId="11" fillId="0" borderId="4" xfId="0" applyFont="1" applyBorder="1" applyAlignment="1">
      <alignment horizontal="left"/>
    </xf>
    <xf numFmtId="165" fontId="5" fillId="0" borderId="10" xfId="0" applyNumberFormat="1" applyFont="1" applyBorder="1" applyAlignment="1">
      <alignment horizontal="right"/>
    </xf>
    <xf numFmtId="164" fontId="11" fillId="0" borderId="2" xfId="3" applyNumberFormat="1" applyBorder="1" applyAlignment="1">
      <alignment horizontal="right"/>
    </xf>
    <xf numFmtId="164" fontId="0" fillId="0" borderId="0" xfId="0" applyNumberFormat="1" applyAlignment="1">
      <alignment horizontal="right"/>
    </xf>
    <xf numFmtId="3" fontId="10" fillId="0" borderId="18" xfId="3" applyNumberFormat="1" applyFont="1" applyBorder="1" applyAlignment="1">
      <alignment horizontal="right"/>
    </xf>
    <xf numFmtId="3" fontId="10" fillId="0" borderId="3" xfId="3" applyNumberFormat="1" applyFont="1" applyBorder="1" applyAlignment="1">
      <alignment horizontal="right"/>
    </xf>
    <xf numFmtId="0" fontId="5" fillId="0" borderId="3" xfId="0" applyFont="1" applyBorder="1" applyAlignment="1">
      <alignment horizontal="right"/>
    </xf>
    <xf numFmtId="9" fontId="10" fillId="0" borderId="15" xfId="3" applyNumberFormat="1" applyFont="1" applyBorder="1" applyAlignment="1">
      <alignment horizontal="right"/>
    </xf>
    <xf numFmtId="3" fontId="10" fillId="0" borderId="16" xfId="3" applyNumberFormat="1" applyFont="1" applyBorder="1" applyAlignment="1">
      <alignment horizontal="right"/>
    </xf>
    <xf numFmtId="3" fontId="28" fillId="0" borderId="2" xfId="0" applyNumberFormat="1" applyFont="1" applyBorder="1" applyAlignment="1">
      <alignment horizontal="right"/>
    </xf>
    <xf numFmtId="0" fontId="13" fillId="0" borderId="0" xfId="0" applyFont="1" applyAlignment="1">
      <alignment wrapText="1"/>
    </xf>
    <xf numFmtId="9" fontId="10" fillId="0" borderId="10" xfId="2" applyFont="1" applyFill="1" applyBorder="1" applyAlignment="1">
      <alignment horizontal="right"/>
    </xf>
    <xf numFmtId="164" fontId="10" fillId="0" borderId="10" xfId="0" applyNumberFormat="1" applyFont="1" applyBorder="1" applyAlignment="1">
      <alignment horizontal="right"/>
    </xf>
    <xf numFmtId="9" fontId="0" fillId="0" borderId="0" xfId="2" applyFont="1" applyFill="1"/>
    <xf numFmtId="0" fontId="11" fillId="0" borderId="4"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3" fontId="0" fillId="0" borderId="13" xfId="0" applyNumberFormat="1" applyBorder="1" applyAlignment="1">
      <alignment horizontal="center" vertical="center" wrapText="1"/>
    </xf>
    <xf numFmtId="0" fontId="0" fillId="0" borderId="13" xfId="0" applyBorder="1" applyAlignment="1">
      <alignment horizontal="center" vertical="center" wrapText="1"/>
    </xf>
    <xf numFmtId="0" fontId="0" fillId="0" borderId="4" xfId="0"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9" fontId="0" fillId="0" borderId="2" xfId="2" applyFont="1" applyBorder="1" applyAlignment="1">
      <alignment horizontal="center" vertical="center" wrapText="1"/>
    </xf>
    <xf numFmtId="9" fontId="0" fillId="0" borderId="4" xfId="2" applyFont="1" applyBorder="1" applyAlignment="1">
      <alignment horizontal="center" vertical="center" wrapText="1"/>
    </xf>
    <xf numFmtId="164" fontId="0" fillId="0" borderId="0" xfId="0" applyNumberFormat="1"/>
    <xf numFmtId="9" fontId="0" fillId="0" borderId="0" xfId="0" applyNumberFormat="1"/>
    <xf numFmtId="0" fontId="26" fillId="0" borderId="0" xfId="5" applyFont="1"/>
  </cellXfs>
  <cellStyles count="11">
    <cellStyle name="Comma" xfId="1" builtinId="3"/>
    <cellStyle name="Heading 2 2" xfId="7" xr:uid="{E69C0816-6A16-4BB3-AA84-5B614D2E51D8}"/>
    <cellStyle name="Heading 2 5" xfId="6" xr:uid="{A8114A9E-1E46-423F-A5A3-037BC4DBC84D}"/>
    <cellStyle name="Hyperlink" xfId="5" builtinId="8"/>
    <cellStyle name="Normal" xfId="0" builtinId="0"/>
    <cellStyle name="Normal 2" xfId="3" xr:uid="{53F1CC5B-D120-448F-88FE-7BF7587615C0}"/>
    <cellStyle name="Normal 26" xfId="9" xr:uid="{8A68F4E9-1403-4912-BE7E-65B8C9CB1622}"/>
    <cellStyle name="Normal 4 7" xfId="10" xr:uid="{51FDF9FD-5614-473F-8643-F61E5DB8C86A}"/>
    <cellStyle name="Paragraph Han" xfId="8" xr:uid="{26498AA0-3DBE-4005-9630-0786A9B6D7AA}"/>
    <cellStyle name="Per cent" xfId="2" builtinId="5"/>
    <cellStyle name="Per cent 2" xfId="4" xr:uid="{B3F0D08C-6038-4D72-92E9-D9C77C8C967A}"/>
  </cellStyles>
  <dxfs count="3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alignment horizontal="center" vertical="center" textRotation="0" wrapText="1" indent="0" justifyLastLine="0" shrinkToFit="0" readingOrder="0"/>
      <border diagonalUp="0" diagonalDown="0" outline="0">
        <left style="thin">
          <color indexed="64"/>
        </left>
        <right style="thin">
          <color indexed="64"/>
        </right>
        <top/>
        <bottom/>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12"/>
        <color rgb="FF000000"/>
        <name val="Calibri"/>
        <scheme val="none"/>
      </font>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12"/>
        <color rgb="FF000000"/>
        <name val="Calibri"/>
        <scheme val="none"/>
      </font>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12"/>
        <color rgb="FF000000"/>
        <name val="Calibri"/>
        <scheme val="none"/>
      </font>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12"/>
        <color rgb="FF000000"/>
        <name val="Calibri"/>
        <scheme val="none"/>
      </font>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alignment horizontal="center" vertical="center" textRotation="0" wrapText="1" indent="0" justifyLastLine="0" shrinkToFit="0" readingOrder="0"/>
      <border diagonalUp="0" diagonalDown="0" outline="0">
        <left style="thin">
          <color indexed="64"/>
        </left>
        <right style="thin">
          <color indexed="64"/>
        </right>
        <top/>
        <bottom/>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alignment horizontal="center" vertical="center" textRotation="0" indent="0" justifyLastLine="0" shrinkToFit="0" readingOrder="0"/>
      <border diagonalUp="0" diagonalDown="0" outline="0">
        <left style="thin">
          <color auto="1"/>
        </left>
        <right style="thin">
          <color auto="1"/>
        </right>
        <top/>
        <bottom/>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bottom/>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bottom/>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bottom/>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alignment horizontal="center" vertical="center" textRotation="0" indent="0" justifyLastLine="0" shrinkToFit="0" readingOrder="0"/>
      <border diagonalUp="0" diagonalDown="0" outline="0">
        <left style="thin">
          <color auto="1"/>
        </left>
        <right style="thin">
          <color auto="1"/>
        </right>
        <top/>
        <bottom/>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alignment horizontal="center" vertical="center" textRotation="0" indent="0" justifyLastLine="0" shrinkToFit="0" readingOrder="0"/>
      <border diagonalUp="0" diagonalDown="0" outline="0">
        <left style="thin">
          <color auto="1"/>
        </left>
        <right style="thin">
          <color auto="1"/>
        </right>
        <top/>
        <bottom/>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font>
        <b/>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border diagonalUp="0" diagonalDown="0">
        <left style="thin">
          <color auto="1"/>
        </left>
        <right style="thin">
          <color auto="1"/>
        </right>
      </border>
    </dxf>
    <dxf>
      <border diagonalUp="0" diagonalDown="0" outline="0">
        <left/>
        <right style="thin">
          <color indexed="64"/>
        </right>
      </border>
    </dxf>
    <dxf>
      <border diagonalUp="0" diagonalDown="0">
        <left style="thin">
          <color auto="1"/>
        </left>
        <right style="thin">
          <color auto="1"/>
        </right>
        <top/>
        <bottom/>
      </border>
    </dxf>
    <dxf>
      <alignment horizontal="center" vertical="center" textRotation="0" indent="0" justifyLastLine="0" shrinkToFit="0" readingOrder="0"/>
      <border diagonalUp="0" diagonalDown="0" outline="0">
        <left style="thin">
          <color auto="1"/>
        </left>
        <right style="thin">
          <color auto="1"/>
        </right>
      </border>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Calibri"/>
        <family val="2"/>
        <scheme val="minor"/>
      </font>
      <numFmt numFmtId="3" formatCode="#,##0"/>
      <alignment horizontal="right" vertical="bottom" textRotation="0" wrapText="0" relativeIndent="-1" justifyLastLine="0" shrinkToFit="0" readingOrder="0"/>
      <border outline="0">
        <right style="thin">
          <color indexed="64"/>
        </right>
      </border>
    </dxf>
    <dxf>
      <font>
        <b val="0"/>
        <i val="0"/>
        <strike val="0"/>
        <condense val="0"/>
        <extend val="0"/>
        <outline val="0"/>
        <shadow val="0"/>
        <u val="none"/>
        <vertAlign val="baseline"/>
        <sz val="11"/>
        <color theme="1"/>
        <name val="Calibri"/>
        <family val="2"/>
        <scheme val="minor"/>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11"/>
        <color theme="1"/>
        <name val="Calibri"/>
        <family val="2"/>
        <scheme val="minor"/>
      </font>
      <numFmt numFmtId="3" formatCode="#,##0"/>
      <alignment horizontal="right" vertical="bottom" textRotation="0" wrapText="0" relativeIndent="-1" justifyLastLine="0" shrinkToFit="0" readingOrder="0"/>
    </dxf>
    <dxf>
      <font>
        <b val="0"/>
        <i val="0"/>
        <strike val="0"/>
        <condense val="0"/>
        <extend val="0"/>
        <outline val="0"/>
        <shadow val="0"/>
        <u val="none"/>
        <vertAlign val="baseline"/>
        <sz val="11"/>
        <color theme="1"/>
        <name val="Calibri"/>
        <family val="2"/>
        <scheme val="minor"/>
      </font>
      <numFmt numFmtId="3" formatCode="#,##0"/>
      <alignment horizontal="right" vertical="bottom" textRotation="0" wrapText="0" relativeIndent="-1" justifyLastLine="0" shrinkToFit="0" readingOrder="0"/>
      <border diagonalUp="0" diagonalDown="0" outline="0">
        <left style="thin">
          <color indexed="64"/>
        </left>
        <right/>
        <top/>
        <bottom/>
      </border>
    </dxf>
    <dxf>
      <border diagonalUp="0" diagonalDown="0" outline="0">
        <left style="thin">
          <color indexed="64"/>
        </left>
        <right/>
        <top/>
        <bottom/>
      </border>
    </dxf>
    <dxf>
      <alignment horizontal="center" vertical="center" textRotation="0" indent="0" justifyLastLine="0" shrinkToFit="0" readingOrder="0"/>
    </dxf>
    <dxf>
      <alignment horizontal="right" vertical="bottom" textRotation="0" wrapText="0" indent="0" justifyLastLine="0" shrinkToFit="0" readingOrder="0"/>
      <border diagonalUp="0" diagonalDown="0">
        <left style="thin">
          <color auto="1"/>
        </left>
        <right/>
        <vertical style="thin">
          <color auto="1"/>
        </vertical>
      </border>
    </dxf>
    <dxf>
      <alignment horizontal="right" vertical="bottom" textRotation="0" wrapText="0" indent="0" justifyLastLine="0" shrinkToFit="0" readingOrder="0"/>
      <border diagonalUp="0" diagonalDown="0">
        <left style="thin">
          <color auto="1"/>
        </left>
        <right style="thin">
          <color auto="1"/>
        </right>
        <vertical style="thin">
          <color auto="1"/>
        </vertical>
      </border>
    </dxf>
    <dxf>
      <font>
        <b/>
        <i val="0"/>
        <strike val="0"/>
        <condense val="0"/>
        <extend val="0"/>
        <outline val="0"/>
        <shadow val="0"/>
        <u val="none"/>
        <vertAlign val="baseline"/>
        <sz val="12"/>
        <color rgb="FF000000"/>
        <name val="Calibri"/>
        <family val="2"/>
        <scheme val="none"/>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border>
    </dxf>
    <dxf>
      <fill>
        <patternFill patternType="none">
          <fgColor indexed="64"/>
          <bgColor auto="1"/>
        </patternFill>
      </fill>
      <alignment horizontal="right" vertical="bottom" textRotation="0" wrapText="0" indent="0" justifyLastLine="0" shrinkToFit="0" readingOrder="0"/>
      <border diagonalUp="0" diagonalDown="0" outline="0">
        <left style="thin">
          <color auto="1"/>
        </left>
        <right style="thin">
          <color auto="1"/>
        </right>
      </border>
    </dxf>
    <dxf>
      <alignment horizontal="right" vertical="bottom" textRotation="0" wrapText="0" indent="0" justifyLastLine="0" shrinkToFit="0" readingOrder="0"/>
      <border diagonalUp="0" diagonalDown="0">
        <left style="thin">
          <color auto="1"/>
        </left>
        <right style="thin">
          <color auto="1"/>
        </right>
        <vertical style="thin">
          <color auto="1"/>
        </vertical>
      </border>
    </dxf>
    <dxf>
      <font>
        <b/>
        <i val="0"/>
        <strike val="0"/>
        <condense val="0"/>
        <extend val="0"/>
        <outline val="0"/>
        <shadow val="0"/>
        <u val="none"/>
        <vertAlign val="baseline"/>
        <sz val="12"/>
        <color rgb="FF000000"/>
        <name val="Calibri"/>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border>
    </dxf>
    <dxf>
      <border diagonalUp="0" diagonalDown="0" outline="0">
        <left/>
        <right style="thin">
          <color indexed="64"/>
        </right>
      </border>
    </dxf>
    <dxf>
      <border diagonalUp="0" diagonalDown="0">
        <left style="thin">
          <color auto="1"/>
        </left>
        <right style="thin">
          <color auto="1"/>
        </right>
        <top/>
        <bottom/>
      </border>
    </dxf>
    <dxf>
      <alignment horizontal="center" vertical="center" textRotation="0" indent="0" justifyLastLine="0" shrinkToFit="0" readingOrder="0"/>
      <border diagonalUp="0" diagonalDown="0" outline="0">
        <left style="thin">
          <color auto="1"/>
        </left>
        <right style="thin">
          <color auto="1"/>
        </right>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border diagonalUp="0" diagonalDown="0">
        <left style="thin">
          <color auto="1"/>
        </left>
        <right style="thin">
          <color auto="1"/>
        </right>
      </border>
    </dxf>
    <dxf>
      <border diagonalUp="0" diagonalDown="0" outline="0">
        <left/>
        <right style="thin">
          <color indexed="64"/>
        </right>
      </border>
    </dxf>
    <dxf>
      <border diagonalUp="0" diagonalDown="0">
        <left style="thin">
          <color auto="1"/>
        </left>
        <right style="thin">
          <color auto="1"/>
        </right>
        <top/>
        <bottom/>
      </border>
    </dxf>
    <dxf>
      <alignment horizontal="center" vertical="center" textRotation="0" indent="0" justifyLastLine="0" shrinkToFit="0" readingOrder="0"/>
      <border diagonalUp="0" diagonalDown="0" outline="0">
        <left style="thin">
          <color auto="1"/>
        </left>
        <right style="thin">
          <color auto="1"/>
        </right>
      </border>
    </dxf>
    <dxf>
      <border diagonalUp="0" diagonalDown="0">
        <left style="thin">
          <color auto="1"/>
        </left>
        <right/>
        <vertical style="thin">
          <color auto="1"/>
        </vertical>
      </border>
    </dxf>
    <dxf>
      <font>
        <b/>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auto="1"/>
        </left>
        <right style="thin">
          <color auto="1"/>
        </right>
        <vertical style="thin">
          <color auto="1"/>
        </vertical>
      </border>
    </dxf>
    <dxf>
      <font>
        <b/>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outline="0">
        <left style="thin">
          <color indexed="64"/>
        </left>
        <right style="thin">
          <color auto="1"/>
        </right>
      </border>
    </dxf>
    <dxf>
      <numFmt numFmtId="3" formatCode="#,##0"/>
      <border diagonalUp="0" diagonalDown="0">
        <left style="thin">
          <color auto="1"/>
        </left>
        <right style="thin">
          <color auto="1"/>
        </right>
      </border>
    </dxf>
    <dxf>
      <border diagonalUp="0" diagonalDown="0" outline="0">
        <left/>
        <right style="thin">
          <color indexed="64"/>
        </right>
      </border>
    </dxf>
    <dxf>
      <border diagonalUp="0" diagonalDown="0">
        <left style="thin">
          <color auto="1"/>
        </left>
        <right style="thin">
          <color auto="1"/>
        </right>
        <top/>
        <bottom/>
      </border>
    </dxf>
    <dxf>
      <alignment horizontal="center" vertical="center" textRotation="0" indent="0" justifyLastLine="0" shrinkToFit="0" readingOrder="0"/>
      <border diagonalUp="0" diagonalDown="0" outline="0">
        <left style="thin">
          <color auto="1"/>
        </left>
        <right style="thin">
          <color auto="1"/>
        </right>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font>
        <b/>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auto="1"/>
        </left>
        <right style="thin">
          <color auto="1"/>
        </right>
        <top/>
        <bottom/>
        <vertical style="thin">
          <color auto="1"/>
        </vertical>
        <horizontal/>
      </border>
    </dxf>
    <dxf>
      <font>
        <b/>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outline="0">
        <left style="thin">
          <color indexed="64"/>
        </left>
        <right style="thin">
          <color auto="1"/>
        </right>
        <top/>
        <bottom/>
      </border>
    </dxf>
    <dxf>
      <numFmt numFmtId="3" formatCode="#,##0"/>
      <border diagonalUp="0" diagonalDown="0">
        <left style="thin">
          <color auto="1"/>
        </left>
        <right style="thin">
          <color auto="1"/>
        </right>
        <top/>
        <bottom/>
      </border>
    </dxf>
    <dxf>
      <border diagonalUp="0" diagonalDown="0" outline="0">
        <left style="thin">
          <color auto="1"/>
        </left>
        <right style="thin">
          <color indexed="64"/>
        </right>
        <top/>
        <bottom/>
      </border>
    </dxf>
    <dxf>
      <font>
        <b/>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outline="0">
        <left style="thin">
          <color indexed="64"/>
        </left>
        <right style="thin">
          <color auto="1"/>
        </right>
        <top/>
        <bottom/>
      </border>
    </dxf>
    <dxf>
      <font>
        <b/>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outline="0">
        <left/>
        <right style="thin">
          <color indexed="64"/>
        </right>
        <top/>
        <bottom/>
      </border>
    </dxf>
    <dxf>
      <border diagonalUp="0" diagonalDown="0">
        <left style="thin">
          <color auto="1"/>
        </left>
        <right style="thin">
          <color auto="1"/>
        </right>
        <top/>
        <bottom/>
      </border>
    </dxf>
    <dxf>
      <alignment horizontal="center" vertical="center" textRotation="0" indent="0" justifyLastLine="0" shrinkToFit="0" readingOrder="0"/>
      <border diagonalUp="0" diagonalDown="0" outline="0">
        <left style="thin">
          <color auto="1"/>
        </left>
        <right style="thin">
          <color auto="1"/>
        </right>
        <top/>
        <bottom/>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outline="0">
        <left style="thin">
          <color indexed="64"/>
        </left>
        <right style="thin">
          <color auto="1"/>
        </right>
      </border>
    </dxf>
    <dxf>
      <numFmt numFmtId="3" formatCode="#,##0"/>
      <border diagonalUp="0" diagonalDown="0">
        <left style="thin">
          <color auto="1"/>
        </left>
        <right style="thin">
          <color auto="1"/>
        </right>
      </border>
    </dxf>
    <dxf>
      <border diagonalUp="0" diagonalDown="0" outline="0">
        <left style="thin">
          <color auto="1"/>
        </left>
        <right style="thin">
          <color indexed="64"/>
        </right>
      </border>
    </dxf>
    <dxf>
      <alignment horizontal="center" vertical="center" textRotation="0" indent="0" justifyLastLine="0" shrinkToFit="0" readingOrder="0"/>
      <border diagonalUp="0" diagonalDown="0" outline="0">
        <left style="thin">
          <color auto="1"/>
        </left>
        <right style="thin">
          <color auto="1"/>
        </right>
        <bottom/>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alignment horizontal="center" vertical="center" textRotation="0" indent="0" justifyLastLine="0" shrinkToFit="0" readingOrder="0"/>
      <border diagonalUp="0" diagonalDown="0" outline="0">
        <left style="thin">
          <color auto="1"/>
        </left>
        <right style="thin">
          <color auto="1"/>
        </right>
        <top/>
        <bottom/>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style="thin">
          <color indexed="64"/>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style="thin">
          <color indexed="64"/>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style="thin">
          <color indexed="64"/>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style="thin">
          <color indexed="64"/>
        </bottom>
        <vertical/>
        <horizontal/>
      </border>
    </dxf>
    <dxf>
      <border diagonalUp="0" diagonalDown="0" outline="0">
        <left style="thin">
          <color indexed="64"/>
        </left>
        <right style="thin">
          <color auto="1"/>
        </right>
      </border>
    </dxf>
    <dxf>
      <numFmt numFmtId="3" formatCode="#,##0"/>
      <border diagonalUp="0" diagonalDown="0">
        <left style="thin">
          <color auto="1"/>
        </left>
        <right style="thin">
          <color auto="1"/>
        </right>
      </border>
    </dxf>
    <dxf>
      <border diagonalUp="0" diagonalDown="0" outline="0">
        <left/>
        <right style="thin">
          <color indexed="64"/>
        </right>
      </border>
    </dxf>
    <dxf>
      <border diagonalUp="0" diagonalDown="0">
        <left style="thin">
          <color auto="1"/>
        </left>
        <right style="thin">
          <color auto="1"/>
        </right>
        <bottom/>
      </border>
    </dxf>
    <dxf>
      <alignment horizontal="center" vertical="center" textRotation="0" indent="0" justifyLastLine="0" shrinkToFit="0" readingOrder="0"/>
      <border diagonalUp="0" diagonalDown="0" outline="0">
        <left style="thin">
          <color auto="1"/>
        </left>
        <right style="thin">
          <color auto="1"/>
        </right>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bottom/>
      </border>
    </dxf>
    <dxf>
      <alignment horizontal="center" vertical="center" textRotation="0" indent="0" justifyLastLine="0" shrinkToFit="0" readingOrder="0"/>
      <border diagonalUp="0" diagonalDown="0" outline="0">
        <left style="thin">
          <color auto="1"/>
        </left>
        <right style="thin">
          <color auto="1"/>
        </right>
        <top/>
        <bottom/>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bottom/>
      </border>
    </dxf>
    <dxf>
      <alignment horizontal="center" vertical="center" textRotation="0" indent="0" justifyLastLine="0" shrinkToFit="0" readingOrder="0"/>
      <border diagonalUp="0" diagonalDown="0" outline="0">
        <left style="thin">
          <color auto="1"/>
        </left>
        <right style="thin">
          <color auto="1"/>
        </right>
        <top/>
        <bottom/>
      </border>
    </dxf>
    <dxf>
      <border diagonalUp="0" diagonalDown="0">
        <left style="thin">
          <color indexed="64"/>
        </left>
        <right/>
        <top/>
        <bottom/>
        <vertical style="thin">
          <color indexed="64"/>
        </vertical>
        <horizontal/>
      </border>
    </dxf>
    <dxf>
      <border diagonalUp="0" diagonalDown="0">
        <left style="thin">
          <color indexed="64"/>
        </left>
        <right style="thin">
          <color indexed="64"/>
        </right>
        <top/>
        <bottom/>
        <vertical style="thin">
          <color indexed="64"/>
        </vertical>
        <horizontal/>
      </border>
    </dxf>
    <dxf>
      <border diagonalUp="0" diagonalDown="0">
        <left style="thin">
          <color indexed="64"/>
        </left>
        <right style="thin">
          <color indexed="64"/>
        </right>
        <top/>
        <bottom/>
        <vertical style="thin">
          <color indexed="64"/>
        </vertical>
        <horizontal/>
      </border>
    </dxf>
    <dxf>
      <border diagonalUp="0" diagonalDown="0">
        <left style="thin">
          <color indexed="64"/>
        </left>
        <right style="thin">
          <color indexed="64"/>
        </right>
        <top/>
        <bottom/>
        <vertical style="thin">
          <color indexed="64"/>
        </vertical>
        <horizontal/>
      </border>
    </dxf>
    <dxf>
      <border diagonalUp="0" diagonalDown="0" outline="0">
        <left style="thin">
          <color indexed="64"/>
        </left>
        <right style="thin">
          <color indexed="64"/>
        </right>
        <top/>
        <bottom/>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border>
    </dxf>
    <dxf>
      <border diagonalUp="0" diagonalDown="0" outline="0">
        <left style="thin">
          <color indexed="64"/>
        </left>
        <right style="thin">
          <color indexed="64"/>
        </right>
        <top/>
        <bottom/>
      </border>
    </dxf>
    <dxf>
      <numFmt numFmtId="3" formatCode="#,##0"/>
      <border diagonalUp="0" diagonalDown="0">
        <left style="thin">
          <color indexed="64"/>
        </left>
        <right style="thin">
          <color indexed="64"/>
        </right>
        <top/>
        <bottom/>
      </border>
    </dxf>
    <dxf>
      <border diagonalUp="0" diagonalDown="0" outline="0">
        <left/>
        <right style="thin">
          <color indexed="64"/>
        </right>
        <top/>
        <bottom/>
      </border>
    </dxf>
    <dxf>
      <border diagonalUp="0" diagonalDown="0">
        <left style="thin">
          <color indexed="64"/>
        </left>
        <right style="thin">
          <color indexed="64"/>
        </right>
        <bottom/>
      </border>
    </dxf>
    <dxf>
      <alignment horizontal="center" vertical="center" textRotation="0" indent="0" justifyLastLine="0" shrinkToFit="0" readingOrder="0"/>
      <border diagonalUp="0" diagonalDown="0" outline="0">
        <left style="thin">
          <color indexed="64"/>
        </left>
        <right style="thin">
          <color indexed="64"/>
        </right>
        <top/>
        <bottom/>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outline="0">
        <left style="thin">
          <color indexed="64"/>
        </left>
        <right style="thin">
          <color auto="1"/>
        </right>
        <top/>
        <bottom/>
      </border>
    </dxf>
    <dxf>
      <numFmt numFmtId="3" formatCode="#,##0"/>
      <border diagonalUp="0" diagonalDown="0">
        <left style="thin">
          <color auto="1"/>
        </left>
        <right style="thin">
          <color auto="1"/>
        </right>
        <top/>
        <bottom/>
      </border>
    </dxf>
    <dxf>
      <border diagonalUp="0" diagonalDown="0" outline="0">
        <left style="thin">
          <color auto="1"/>
        </left>
        <right style="thin">
          <color indexed="64"/>
        </right>
        <top/>
        <bottom/>
      </border>
    </dxf>
    <dxf>
      <alignment horizontal="center" vertical="center" textRotation="0" indent="0" justifyLastLine="0" shrinkToFit="0" readingOrder="0"/>
      <border diagonalUp="0" diagonalDown="0" outline="0">
        <left style="thin">
          <color indexed="64"/>
        </left>
        <right style="thin">
          <color indexed="64"/>
        </right>
        <bottom/>
      </border>
    </dxf>
    <dxf>
      <border diagonalUp="0" diagonalDown="0">
        <left style="thin">
          <color indexed="64"/>
        </left>
        <right/>
        <top/>
        <bottom/>
        <vertical style="thin">
          <color indexed="64"/>
        </vertical>
        <horizontal/>
      </border>
    </dxf>
    <dxf>
      <border diagonalUp="0" diagonalDown="0">
        <left style="thin">
          <color indexed="64"/>
        </left>
        <right style="thin">
          <color indexed="64"/>
        </right>
        <top/>
        <bottom/>
        <vertical style="thin">
          <color indexed="64"/>
        </vertical>
        <horizontal/>
      </border>
    </dxf>
    <dxf>
      <border diagonalUp="0" diagonalDown="0">
        <left style="thin">
          <color indexed="64"/>
        </left>
        <right style="thin">
          <color indexed="64"/>
        </right>
        <top/>
        <bottom/>
        <vertical style="thin">
          <color indexed="64"/>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
      <border diagonalUp="0" diagonalDown="0">
        <left style="thin">
          <color indexed="64"/>
        </left>
        <right style="thin">
          <color indexed="64"/>
        </right>
        <top/>
        <bottom/>
        <vertical style="thin">
          <color indexed="64"/>
        </vertical>
      </border>
    </dxf>
    <dxf>
      <numFmt numFmtId="3" formatCode="#,##0"/>
      <border diagonalUp="0" diagonalDown="0">
        <left style="thin">
          <color indexed="64"/>
        </left>
        <right style="thin">
          <color indexed="64"/>
        </right>
        <top/>
        <bottom/>
        <vertical style="thin">
          <color indexed="64"/>
        </vertical>
      </border>
    </dxf>
    <dxf>
      <border diagonalUp="0" diagonalDown="0">
        <left/>
        <right style="thin">
          <color indexed="64"/>
        </right>
        <top/>
        <bottom/>
        <vertical style="thin">
          <color indexed="64"/>
        </vertical>
      </border>
    </dxf>
    <dxf>
      <border diagonalUp="0" diagonalDown="0">
        <left style="thin">
          <color indexed="64"/>
        </left>
        <right style="thin">
          <color indexed="64"/>
        </right>
        <bottom/>
      </border>
    </dxf>
    <dxf>
      <alignment horizontal="center" vertical="center" textRotation="0" indent="0" justifyLastLine="0" shrinkToFit="0" readingOrder="0"/>
      <border diagonalUp="0" diagonalDown="0" outline="0">
        <left style="thin">
          <color indexed="64"/>
        </left>
        <right style="thin">
          <color indexed="64"/>
        </right>
        <bottom/>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alignment horizontal="center" vertical="center" textRotation="0" indent="0" justifyLastLine="0" shrinkToFit="0" readingOrder="0"/>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alignment horizontal="center" vertical="center" textRotation="0" indent="0" justifyLastLine="0" shrinkToFit="0" readingOrder="0"/>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outline="0">
        <left style="thin">
          <color indexed="64"/>
        </left>
        <right style="thin">
          <color auto="1"/>
        </right>
        <top/>
        <bottom/>
      </border>
    </dxf>
    <dxf>
      <font>
        <b/>
      </font>
      <numFmt numFmtId="3" formatCode="#,##0"/>
      <alignment horizontal="right" vertical="bottom" textRotation="0" wrapText="0" indent="0" justifyLastLine="0" shrinkToFit="0" readingOrder="0"/>
      <border diagonalUp="0" diagonalDown="0">
        <left style="thin">
          <color indexed="64"/>
        </left>
        <right style="thin">
          <color indexed="64"/>
        </right>
        <top/>
        <bottom/>
      </border>
    </dxf>
    <dxf>
      <font>
        <b/>
      </font>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outline="0">
        <left style="thin">
          <color indexed="64"/>
        </left>
        <right style="thin">
          <color auto="1"/>
        </right>
        <top/>
        <bottom/>
      </border>
    </dxf>
    <dxf>
      <numFmt numFmtId="3" formatCode="#,##0"/>
      <border diagonalUp="0" diagonalDown="0">
        <left style="thin">
          <color auto="1"/>
        </left>
        <right style="thin">
          <color auto="1"/>
        </right>
        <top/>
        <bottom/>
      </border>
    </dxf>
    <dxf>
      <border diagonalUp="0" diagonalDown="0" outline="0">
        <left/>
        <right style="thin">
          <color indexed="64"/>
        </right>
        <top/>
        <bottom/>
      </border>
    </dxf>
    <dxf>
      <border diagonalUp="0" diagonalDown="0">
        <left style="thin">
          <color auto="1"/>
        </left>
        <right style="thin">
          <color auto="1"/>
        </right>
        <top/>
        <bottom/>
      </border>
    </dxf>
    <dxf>
      <alignment horizontal="center" vertical="center" textRotation="0" indent="0" justifyLastLine="0" shrinkToFit="0" readingOrder="0"/>
      <border diagonalUp="0" diagonalDown="0" outline="0">
        <left style="thin">
          <color auto="1"/>
        </left>
        <right style="thin">
          <color auto="1"/>
        </right>
        <top/>
        <bottom/>
      </border>
    </dxf>
    <dxf>
      <font>
        <strike val="0"/>
        <outline val="0"/>
        <shadow val="0"/>
        <vertAlign val="baseline"/>
        <color auto="1"/>
        <name val="Calibri"/>
        <scheme val="none"/>
      </font>
      <alignment horizontal="left" vertical="bottom" textRotation="0" wrapText="0" indent="0" justifyLastLine="0" shrinkToFit="0" readingOrder="0"/>
      <border diagonalUp="0" diagonalDown="0" outline="0">
        <left style="thin">
          <color indexed="64"/>
        </left>
        <right/>
        <top/>
        <bottom/>
      </border>
    </dxf>
    <dxf>
      <font>
        <strike val="0"/>
        <outline val="0"/>
        <shadow val="0"/>
        <vertAlign val="baseline"/>
        <color auto="1"/>
        <name val="Calibri"/>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scheme val="none"/>
      </font>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ont>
        <strike val="0"/>
        <outline val="0"/>
        <shadow val="0"/>
        <vertAlign val="baseline"/>
        <color auto="1"/>
        <name val="Calibri"/>
        <scheme val="none"/>
      </font>
    </dxf>
    <dxf>
      <border outline="0">
        <bottom style="thin">
          <color rgb="FF000000"/>
        </bottom>
      </border>
    </dxf>
    <dxf>
      <font>
        <strike val="0"/>
        <outline val="0"/>
        <shadow val="0"/>
        <vertAlign val="baseline"/>
        <color auto="1"/>
        <name val="Calibri"/>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2600000" cy="7200000"/>
    <xdr:pic>
      <xdr:nvPicPr>
        <xdr:cNvPr id="3" name="Picture 2">
          <a:extLst>
            <a:ext uri="{FF2B5EF4-FFF2-40B4-BE49-F238E27FC236}">
              <a16:creationId xmlns:a16="http://schemas.microsoft.com/office/drawing/2014/main" id="{359CE93D-16F1-4A40-A270-CBE91EE17F69}"/>
            </a:ext>
          </a:extLst>
        </xdr:cNvPr>
        <xdr:cNvPicPr>
          <a:picLocks noChangeAspect="1"/>
        </xdr:cNvPicPr>
      </xdr:nvPicPr>
      <xdr:blipFill>
        <a:blip xmlns:r="http://schemas.openxmlformats.org/officeDocument/2006/relationships" r:embed="rId1"/>
        <a:stretch>
          <a:fillRect/>
        </a:stretch>
      </xdr:blipFill>
      <xdr:spPr>
        <a:xfrm>
          <a:off x="0" y="836083"/>
          <a:ext cx="12600000" cy="7200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3</xdr:row>
      <xdr:rowOff>0</xdr:rowOff>
    </xdr:from>
    <xdr:ext cx="16200000" cy="7200000"/>
    <xdr:pic>
      <xdr:nvPicPr>
        <xdr:cNvPr id="3" name="Picture 2">
          <a:extLst>
            <a:ext uri="{FF2B5EF4-FFF2-40B4-BE49-F238E27FC236}">
              <a16:creationId xmlns:a16="http://schemas.microsoft.com/office/drawing/2014/main" id="{CC1CAD9C-B9A7-4C2B-94D4-5C983ECB29F5}"/>
            </a:ext>
          </a:extLst>
        </xdr:cNvPr>
        <xdr:cNvPicPr>
          <a:picLocks noChangeAspect="1"/>
        </xdr:cNvPicPr>
      </xdr:nvPicPr>
      <xdr:blipFill>
        <a:blip xmlns:r="http://schemas.openxmlformats.org/officeDocument/2006/relationships" r:embed="rId1"/>
        <a:stretch>
          <a:fillRect/>
        </a:stretch>
      </xdr:blipFill>
      <xdr:spPr>
        <a:xfrm>
          <a:off x="0" y="850900"/>
          <a:ext cx="16200000" cy="720000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B33" totalsRowShown="0">
  <tableColumns count="2">
    <tableColumn id="1" xr3:uid="{00000000-0010-0000-0000-000001000000}" name="Table Number"/>
    <tableColumn id="2" xr3:uid="{00000000-0010-0000-0000-000002000000}" name="Table or Chart Descrip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08_apps" displayName="tab08_apps" ref="A6:M24" totalsRowShown="0" headerRowDxfId="251" tableBorderDxfId="250">
  <tableColumns count="13">
    <tableColumn id="1" xr3:uid="{00000000-0010-0000-0800-000001000000}" name="Health board area" dataDxfId="249"/>
    <tableColumn id="2" xr3:uid="{00000000-0010-0000-0800-000002000000}" name="Total applications received" dataDxfId="248"/>
    <tableColumn id="3" xr3:uid="{00000000-0010-0000-0800-000003000000}" name="Percentage of total applications received" dataDxfId="247"/>
    <tableColumn id="4" xr3:uid="{00000000-0010-0000-0800-000004000000}" name="Applications for Best Start Grant - Pregnancy and Baby Payment" dataDxfId="246"/>
    <tableColumn id="5" xr3:uid="{00000000-0010-0000-0800-000005000000}" name="Applications for Best Start Grant - Early Learning Payment" dataDxfId="245"/>
    <tableColumn id="6" xr3:uid="{00000000-0010-0000-0800-000006000000}" name="Applications for Best Start Grant - School Age Payment" dataDxfId="244"/>
    <tableColumn id="7" xr3:uid="{00000000-0010-0000-0800-000007000000}" name="Applications for Best Start Foods" dataDxfId="243"/>
    <tableColumn id="8" xr3:uid="{00000000-0010-0000-0800-000008000000}" name="Applications for Unknown application" dataDxfId="242"/>
    <tableColumn id="9" xr3:uid="{00000000-0010-0000-0800-000009000000}" name="Percentage of applications for Best Start Grant - Pregnancy and Baby Payment" dataDxfId="241"/>
    <tableColumn id="10" xr3:uid="{00000000-0010-0000-0800-00000A000000}" name="Percentage of applications for Best Start Grant - Early Learning Payment" dataDxfId="240"/>
    <tableColumn id="11" xr3:uid="{00000000-0010-0000-0800-00000B000000}" name="Percentage of applications for Best Start Grant - School Age Payment" dataDxfId="239"/>
    <tableColumn id="12" xr3:uid="{00000000-0010-0000-0800-00000C000000}" name="Percentage of applications for Best Start Foods" dataDxfId="238"/>
    <tableColumn id="13" xr3:uid="{00000000-0010-0000-0800-00000D000000}" name="Percentage of applications for Unknown application" dataDxfId="237"/>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09_apps" displayName="tab09_apps" ref="A6:J10" totalsRowShown="0" headerRowDxfId="236" tableBorderDxfId="235">
  <tableColumns count="10">
    <tableColumn id="1" xr3:uid="{00000000-0010-0000-0900-000001000000}" name="Type of birth" dataDxfId="234"/>
    <tableColumn id="2" xr3:uid="{00000000-0010-0000-0900-000002000000}" name="Total applications received" dataDxfId="233"/>
    <tableColumn id="3" xr3:uid="{00000000-0010-0000-0900-000003000000}" name="Percentage of total Pregnancy and Baby applications received" dataDxfId="232"/>
    <tableColumn id="4" xr3:uid="{00000000-0010-0000-0900-000004000000}" name="Total applications processed" dataDxfId="231"/>
    <tableColumn id="5" xr3:uid="{00000000-0010-0000-0900-000005000000}" name="Authorised applications" dataDxfId="230"/>
    <tableColumn id="6" xr3:uid="{00000000-0010-0000-0900-000006000000}" name="Denied applications" dataDxfId="229"/>
    <tableColumn id="7" xr3:uid="{00000000-0010-0000-0900-000007000000}" name="Withdrawn applications" dataDxfId="228"/>
    <tableColumn id="8" xr3:uid="{00000000-0010-0000-0900-000008000000}" name="Percentage of processed applications authorised" dataDxfId="227"/>
    <tableColumn id="9" xr3:uid="{00000000-0010-0000-0900-000009000000}" name="Percentage of processed applications denied" dataDxfId="226"/>
    <tableColumn id="10" xr3:uid="{00000000-0010-0000-0900-00000A000000}" name="Percentage of processed applications withdrawn" dataDxfId="225"/>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10_apps" displayName="tab10_apps" ref="A4:M89" totalsRowShown="0" headerRowDxfId="224" tableBorderDxfId="223">
  <tableColumns count="13">
    <tableColumn id="1" xr3:uid="{00000000-0010-0000-0A00-000001000000}" name="Month of decision" dataDxfId="222"/>
    <tableColumn id="2" xr3:uid="{00000000-0010-0000-0A00-000002000000}" name="Total applications_x000a_excluding re-determinations" dataDxfId="221"/>
    <tableColumn id="3" xr3:uid="{00000000-0010-0000-0A00-000003000000}" name="Applications processed in_x000a_the same working day" dataDxfId="220"/>
    <tableColumn id="4" xr3:uid="{00000000-0010-0000-0A00-000004000000}" name="Applications processed in_x000a_1-5 working days" dataDxfId="219"/>
    <tableColumn id="5" xr3:uid="{00000000-0010-0000-0A00-000005000000}" name="Applications processed in_x000a_6-10 working days" dataDxfId="218"/>
    <tableColumn id="6" xr3:uid="{00000000-0010-0000-0A00-000006000000}" name="Applications processed in_x000a_11-15 working days" dataDxfId="217"/>
    <tableColumn id="7" xr3:uid="{00000000-0010-0000-0A00-000007000000}" name="Applications processed in_x000a_16-20 working days" dataDxfId="216"/>
    <tableColumn id="8" xr3:uid="{00000000-0010-0000-0A00-000008000000}" name="Applications processed in_x000a_21-25 working days" dataDxfId="215"/>
    <tableColumn id="9" xr3:uid="{00000000-0010-0000-0A00-000009000000}" name="Applications processed in_x000a_26-30 working days" dataDxfId="214"/>
    <tableColumn id="10" xr3:uid="{00000000-0010-0000-0A00-00000A000000}" name="Applications processed in_x000a_31-35 working days" dataDxfId="213"/>
    <tableColumn id="11" xr3:uid="{00000000-0010-0000-0A00-00000B000000}" name="Applications processed in_x000a_36-40 working days" dataDxfId="212"/>
    <tableColumn id="12" xr3:uid="{00000000-0010-0000-0A00-00000C000000}" name="Applications processed in_x000a_41 or more working days" dataDxfId="211"/>
    <tableColumn id="13" xr3:uid="{00000000-0010-0000-0A00-00000D000000}" name="Median processing time in working days" dataDxfId="210"/>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11_pay" displayName="tab11_pay" ref="A6:O42" totalsRowShown="0" headerRowDxfId="209">
  <tableColumns count="15">
    <tableColumn id="1" xr3:uid="{00000000-0010-0000-0B00-000001000000}" name="Local authority area" dataDxfId="208"/>
    <tableColumn id="2" xr3:uid="{00000000-0010-0000-0B00-000002000000}" name="Total number of payments" dataDxfId="207"/>
    <tableColumn id="3" xr3:uid="{00000000-0010-0000-0B00-000003000000}" name="Total value of payments" dataDxfId="206"/>
    <tableColumn id="4" xr3:uid="{00000000-0010-0000-0B00-000004000000}" name="Number of Best Start Grant - Pregnancy and Baby Payments" dataDxfId="205"/>
    <tableColumn id="5" xr3:uid="{00000000-0010-0000-0B00-000005000000}" name="Value of Best Start Grant - Pregnancy and Baby Payments" dataDxfId="204"/>
    <tableColumn id="6" xr3:uid="{00000000-0010-0000-0B00-000006000000}" name="Number of Best Start Grant - Early Learning Payments" dataDxfId="203"/>
    <tableColumn id="7" xr3:uid="{00000000-0010-0000-0B00-000007000000}" name="Value of Best Start Grant - Early Learning Payments" dataDxfId="202"/>
    <tableColumn id="8" xr3:uid="{00000000-0010-0000-0B00-000008000000}" name="Number of Best Start Grant - School Age Payments" dataDxfId="201"/>
    <tableColumn id="9" xr3:uid="{00000000-0010-0000-0B00-000009000000}" name="Value of Best Start Grant - School Age Payments" dataDxfId="200"/>
    <tableColumn id="10" xr3:uid="{00000000-0010-0000-0B00-00000A000000}" name="Number of Best Start Foods Payments" dataDxfId="199"/>
    <tableColumn id="11" xr3:uid="{00000000-0010-0000-0B00-00000B000000}" name="Value of Best Start Foods Payments" dataDxfId="198"/>
    <tableColumn id="12" xr3:uid="{00000000-0010-0000-0B00-00000C000000}" name="Percentage of Best Start Grant - Pregnancy and Baby Payments" dataDxfId="197"/>
    <tableColumn id="13" xr3:uid="{00000000-0010-0000-0B00-00000D000000}" name="Percentage of Best Start Grant - Early Learning Payments" dataDxfId="196"/>
    <tableColumn id="14" xr3:uid="{00000000-0010-0000-0B00-00000E000000}" name="Percentage of Best Start Grant - School Age Payments" dataDxfId="195"/>
    <tableColumn id="15" xr3:uid="{00000000-0010-0000-0B00-00000F000000}" name="Percentage of Best Start Foods Payments" dataDxfId="194"/>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12_pay" displayName="tab12_pay" ref="A4:O88" totalsRowShown="0" headerRowDxfId="193" tableBorderDxfId="192">
  <tableColumns count="15">
    <tableColumn id="1" xr3:uid="{00000000-0010-0000-0C00-000001000000}" name="Month of payment" dataDxfId="191"/>
    <tableColumn id="2" xr3:uid="{00000000-0010-0000-0C00-000002000000}" name="Total Number of Best Start Grant and Foods payments" dataDxfId="190" dataCellStyle="Comma"/>
    <tableColumn id="3" xr3:uid="{00000000-0010-0000-0C00-000003000000}" name="Total value of payments" dataDxfId="189"/>
    <tableColumn id="4" xr3:uid="{00000000-0010-0000-0C00-000004000000}" name="Number of Best Start Grant - Pregnancy and Baby Payments" dataDxfId="188" dataCellStyle="Comma"/>
    <tableColumn id="5" xr3:uid="{00000000-0010-0000-0C00-000005000000}" name="Value of Best Start Grant - Pregnancy and Baby Payments" dataDxfId="187"/>
    <tableColumn id="6" xr3:uid="{00000000-0010-0000-0C00-000006000000}" name="Number of Best Start Grant - Early Learning Payments" dataDxfId="186"/>
    <tableColumn id="7" xr3:uid="{00000000-0010-0000-0C00-000007000000}" name="Value of Best Start Grant - Early Learning Payments" dataDxfId="185"/>
    <tableColumn id="8" xr3:uid="{00000000-0010-0000-0C00-000008000000}" name="Number of Best Start Grant - School Age Payments" dataDxfId="184"/>
    <tableColumn id="9" xr3:uid="{00000000-0010-0000-0C00-000009000000}" name="Value of Best Start Grant - School Age Payments" dataDxfId="183"/>
    <tableColumn id="10" xr3:uid="{00000000-0010-0000-0C00-00000A000000}" name="Number of Best Start Foods Payments" dataDxfId="182"/>
    <tableColumn id="11" xr3:uid="{00000000-0010-0000-0C00-00000B000000}" name="Value of Best Start Foods Payments" dataDxfId="181"/>
    <tableColumn id="12" xr3:uid="{00000000-0010-0000-0C00-00000C000000}" name="Percentage of Best Start Grant - Pregnancy and Baby Payments" dataDxfId="180"/>
    <tableColumn id="13" xr3:uid="{00000000-0010-0000-0C00-00000D000000}" name="Percentage of Best Start Grant - Early Learning Payments" dataDxfId="179"/>
    <tableColumn id="14" xr3:uid="{00000000-0010-0000-0C00-00000E000000}" name="Percentage of Best Start Grant - School Age Payments" dataDxfId="178"/>
    <tableColumn id="15" xr3:uid="{00000000-0010-0000-0C00-00000F000000}" name="Percentage of Best Start Foods Payments" dataDxfId="177"/>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13_pdc" displayName="tab13_pdc" ref="A4:G37" totalsRowShown="0" headerRowDxfId="176" tableBorderDxfId="175">
  <tableColumns count="7">
    <tableColumn id="1" xr3:uid="{00000000-0010-0000-0D00-000001000000}" name="Month of payment" dataDxfId="174"/>
    <tableColumn id="2" xr3:uid="{00000000-0010-0000-0D00-000002000000}" name="Number of Best Start Grant payments - All component types" dataDxfId="173"/>
    <tableColumn id="3" xr3:uid="{00000000-0010-0000-0D00-000003000000}" name="Value of Best Start Grant payments - All component types" dataDxfId="172"/>
    <tableColumn id="4" xr3:uid="{00000000-0010-0000-0D00-000004000000}" name="Number of Best Start Grant - Early Learning Payments" dataDxfId="171"/>
    <tableColumn id="5" xr3:uid="{00000000-0010-0000-0D00-000005000000}" name="Value of Best Start Grant - Early Learning Payments" dataDxfId="170"/>
    <tableColumn id="6" xr3:uid="{00000000-0010-0000-0D00-000006000000}" name="Number of Best Start Grant - School Age Payments" dataDxfId="169"/>
    <tableColumn id="7" xr3:uid="{00000000-0010-0000-0D00-000007000000}" name="Value of Best Start Grant - School Age Payments" dataDxfId="168"/>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14_pay" displayName="tab14_pay" ref="A4:G12" totalsRowShown="0" headerRowDxfId="167" tableBorderDxfId="166">
  <tableColumns count="7">
    <tableColumn id="1" xr3:uid="{00000000-0010-0000-0E00-000001000000}" name="Financial year of payment" dataDxfId="165"/>
    <tableColumn id="2" xr3:uid="{00000000-0010-0000-0E00-000002000000}" name="Number of individual Best Start Grant and Best Start Foods clients paid" dataDxfId="164" dataCellStyle="Comma"/>
    <tableColumn id="3" xr3:uid="{00000000-0010-0000-0E00-000003000000}" name="Number of individual Best Start Grant clients paid" dataDxfId="163" dataCellStyle="Comma"/>
    <tableColumn id="4" xr3:uid="{00000000-0010-0000-0E00-000004000000}" name="Number of individual Pregnancy and Baby Payment clients paid" dataDxfId="162" dataCellStyle="Comma"/>
    <tableColumn id="5" xr3:uid="{00000000-0010-0000-0E00-000005000000}" name="Number of individual Early Learning Payment clients paid" dataDxfId="161" dataCellStyle="Comma"/>
    <tableColumn id="6" xr3:uid="{00000000-0010-0000-0E00-000006000000}" name="Number of individual School Age Payment clients paid" dataDxfId="160" dataCellStyle="Comma"/>
    <tableColumn id="7" xr3:uid="{00000000-0010-0000-0E00-000007000000}" name="Number of individual Best Start Foods clients paid" dataDxfId="159" dataCellStyle="Comma"/>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15_redet" displayName="tab15_redet" ref="A4:M88" totalsRowShown="0" headerRowDxfId="158" tableBorderDxfId="157">
  <tableColumns count="13">
    <tableColumn id="1" xr3:uid="{00000000-0010-0000-0F00-000001000000}" name="Month" dataDxfId="156"/>
    <tableColumn id="2" xr3:uid="{00000000-0010-0000-0F00-000002000000}" name="Re-determinations received" dataDxfId="155"/>
    <tableColumn id="4" xr3:uid="{00000000-0010-0000-0F00-000004000000}" name="Re-determinations completed" dataDxfId="154"/>
    <tableColumn id="5" xr3:uid="{00000000-0010-0000-0F00-000005000000}" name="Completed re-determinations which are disallowed" dataDxfId="153"/>
    <tableColumn id="6" xr3:uid="{00000000-0010-0000-0F00-000006000000}" name="Completed re-determinations which are allowed" dataDxfId="152"/>
    <tableColumn id="7" xr3:uid="{00000000-0010-0000-0F00-000007000000}" name="Completed re-determinations which are withdrawn" dataDxfId="151"/>
    <tableColumn id="3" xr3:uid="{CD149E80-3F80-49F2-957B-82C0EF0BCF32}" name="Re-determination decision not made" dataDxfId="150"/>
    <tableColumn id="8" xr3:uid="{00000000-0010-0000-0F00-000008000000}" name="Percentage of completed re-determinations which are disallowed" dataDxfId="149"/>
    <tableColumn id="9" xr3:uid="{00000000-0010-0000-0F00-000009000000}" name="Percentage of completed re-determinations which are allowed" dataDxfId="148"/>
    <tableColumn id="10" xr3:uid="{00000000-0010-0000-0F00-00000A000000}" name="Percentage of completed re-determinations which are withdrawn" dataDxfId="147"/>
    <tableColumn id="13" xr3:uid="{084C7E23-D4C7-4C10-BBF5-9FED13D6728A}" name="Percentage of completed re-determinations where re-determination decision not made" dataDxfId="146"/>
    <tableColumn id="11" xr3:uid="{00000000-0010-0000-0F00-00000B000000}" name="Median average number of days to respond" dataDxfId="145"/>
    <tableColumn id="12" xr3:uid="{00000000-0010-0000-0F00-00000C000000}" name="Percentage of re-determinations closed within 16 working days" dataDxfId="144"/>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16_appeal" displayName="tab16_appeal" ref="A4:G88" totalsRowShown="0" headerRowDxfId="143">
  <tableColumns count="7">
    <tableColumn id="1" xr3:uid="{00000000-0010-0000-1000-000001000000}" name="Month" dataDxfId="142"/>
    <tableColumn id="2" xr3:uid="{00000000-0010-0000-1000-000002000000}" name="Appeals received" dataDxfId="141"/>
    <tableColumn id="3" xr3:uid="{00000000-0010-0000-1000-000003000000}" name="Appeals decisions made" dataDxfId="140"/>
    <tableColumn id="4" xr3:uid="{00000000-0010-0000-1000-000004000000}" name="Completed appeals upheld" dataDxfId="139"/>
    <tableColumn id="5" xr3:uid="{00000000-0010-0000-1000-000005000000}" name="Completed appeals not upheld" dataDxfId="138"/>
    <tableColumn id="6" xr3:uid="{00000000-0010-0000-1000-000006000000}" name="Percentage of completed appeals upheld" dataDxfId="137" dataCellStyle="Per cent"/>
    <tableColumn id="7" xr3:uid="{00000000-0010-0000-1000-000007000000}" name="Percentage of completed appeals not upheld" dataDxfId="136" dataCellStyle="Per cent"/>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17_review" displayName="tab17_review" ref="A4:J79" totalsRowShown="0" headerRowDxfId="135" tableBorderDxfId="134">
  <tableColumns count="10">
    <tableColumn id="1" xr3:uid="{00000000-0010-0000-1100-000001000000}" name="Month" dataDxfId="133"/>
    <tableColumn id="2" xr3:uid="{00000000-0010-0000-1100-000002000000}" name="Number of internal review requests received" dataDxfId="132"/>
    <tableColumn id="4" xr3:uid="{00000000-0010-0000-1100-000004000000}" name="Internal reviews completed" dataDxfId="131"/>
    <tableColumn id="5" xr3:uid="{00000000-0010-0000-1100-000005000000}" name="Completed internal reviews which are disallowed" dataDxfId="130"/>
    <tableColumn id="6" xr3:uid="{00000000-0010-0000-1100-000006000000}" name="Completed internal reviews which are allowed" dataDxfId="129"/>
    <tableColumn id="7" xr3:uid="{00000000-0010-0000-1100-000007000000}" name="Completed internal reviews which are withdrawn" dataDxfId="128"/>
    <tableColumn id="8" xr3:uid="{00000000-0010-0000-1100-000008000000}" name="Percentage of internal reviews disallowed" dataDxfId="127"/>
    <tableColumn id="9" xr3:uid="{00000000-0010-0000-1100-000009000000}" name="Percentage of internal reviews allowed" dataDxfId="126"/>
    <tableColumn id="10" xr3:uid="{00000000-0010-0000-1100-00000A000000}" name="Percentage of internal reviews withdrawn" dataDxfId="125"/>
    <tableColumn id="11" xr3:uid="{00000000-0010-0000-1100-00000B000000}" name="Median number of days to respond" dataDxfId="1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004AA0B-3F3C-48A2-BD65-B6C47D9E60BA}" name="Table18" displayName="Table18" ref="A4:C60" totalsRowShown="0" headerRowDxfId="342" dataDxfId="340" headerRowBorderDxfId="341" tableBorderDxfId="339">
  <tableColumns count="3">
    <tableColumn id="1" xr3:uid="{B0252496-74C0-4647-A54C-FD37D09BDE07}" name="Note number" dataDxfId="338"/>
    <tableColumn id="2" xr3:uid="{79D062F7-BE91-439E-A507-892C783636FB}" name="Note text" dataDxfId="337"/>
    <tableColumn id="3" xr3:uid="{42ED622E-50FA-40B9-88EC-37510D94746D}" name="Related tables" dataDxfId="336"/>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02_apps_full" displayName="tab02_apps_full" ref="A1:L49" totalsRowShown="0" headerRowDxfId="123" tableBorderDxfId="122">
  <tableColumns count="12">
    <tableColumn id="1" xr3:uid="{00000000-0010-0000-1200-000001000000}" name="Component included in applications" dataDxfId="121"/>
    <tableColumn id="2" xr3:uid="{00000000-0010-0000-1200-000002000000}" name="Financial year" dataDxfId="120"/>
    <tableColumn id="3" xr3:uid="{00000000-0010-0000-1200-000003000000}" name="Total applications received" dataDxfId="119"/>
    <tableColumn id="4" xr3:uid="{00000000-0010-0000-1200-000004000000}" name="Percentage of total applications received" dataDxfId="118"/>
    <tableColumn id="5" xr3:uid="{00000000-0010-0000-1200-000005000000}" name="Total applications processed" dataDxfId="117"/>
    <tableColumn id="6" xr3:uid="{00000000-0010-0000-1200-000006000000}" name="Percentage of total applications processed" dataDxfId="116"/>
    <tableColumn id="7" xr3:uid="{00000000-0010-0000-1200-000007000000}" name="Authorised applications" dataDxfId="115"/>
    <tableColumn id="8" xr3:uid="{00000000-0010-0000-1200-000008000000}" name="Denied applications" dataDxfId="114"/>
    <tableColumn id="9" xr3:uid="{00000000-0010-0000-1200-000009000000}" name="Withdrawn applications" dataDxfId="113"/>
    <tableColumn id="10" xr3:uid="{00000000-0010-0000-1200-00000A000000}" name="Percentage of processed applications authorised" dataDxfId="112"/>
    <tableColumn id="11" xr3:uid="{00000000-0010-0000-1200-00000B000000}" name="Percentage of processed applications denied" dataDxfId="111"/>
    <tableColumn id="12" xr3:uid="{00000000-0010-0000-1200-00000C000000}" name="Percentage of processed applications withdrawn" dataDxfId="110"/>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04_apps_full" displayName="tab04_apps_full" ref="A1:K105" totalsRowShown="0" headerRowDxfId="109" tableBorderDxfId="108">
  <tableColumns count="11">
    <tableColumn id="1" xr3:uid="{00000000-0010-0000-1300-000001000000}" name="Applicant age group" dataDxfId="107"/>
    <tableColumn id="2" xr3:uid="{00000000-0010-0000-1300-000002000000}" name="Financial year" dataDxfId="106"/>
    <tableColumn id="3" xr3:uid="{00000000-0010-0000-1300-000003000000}" name="Total applications received" dataDxfId="105"/>
    <tableColumn id="4" xr3:uid="{00000000-0010-0000-1300-000004000000}" name="Percentage of total applications received" dataDxfId="104"/>
    <tableColumn id="5" xr3:uid="{00000000-0010-0000-1300-000005000000}" name="Total applications processed" dataDxfId="103"/>
    <tableColumn id="6" xr3:uid="{00000000-0010-0000-1300-000006000000}" name="Authorised applications" dataDxfId="102"/>
    <tableColumn id="7" xr3:uid="{00000000-0010-0000-1300-000007000000}" name="Denied applications" dataDxfId="101"/>
    <tableColumn id="8" xr3:uid="{00000000-0010-0000-1300-000008000000}" name="Withdrawn applications" dataDxfId="100"/>
    <tableColumn id="9" xr3:uid="{00000000-0010-0000-1300-000009000000}" name="Percentage of processed applications authorised" dataDxfId="99"/>
    <tableColumn id="10" xr3:uid="{00000000-0010-0000-1300-00000A000000}" name="Percentage of processed applications denied" dataDxfId="98"/>
    <tableColumn id="11" xr3:uid="{00000000-0010-0000-1300-00000B000000}" name="Percentage of processed applications withdrawn" dataDxfId="97"/>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05_apps_full" displayName="tab05_apps_full" ref="A1:K289" totalsRowShown="0" headerRowDxfId="96" headerRowBorderDxfId="95">
  <tableColumns count="11">
    <tableColumn id="1" xr3:uid="{00000000-0010-0000-1400-000001000000}" name="Local authority area" dataDxfId="94"/>
    <tableColumn id="2" xr3:uid="{00000000-0010-0000-1400-000002000000}" name="Financial year" dataDxfId="93"/>
    <tableColumn id="3" xr3:uid="{00000000-0010-0000-1400-000003000000}" name="Total applications received" dataDxfId="92"/>
    <tableColumn id="4" xr3:uid="{00000000-0010-0000-1400-000004000000}" name="Percentage of total applications received" dataDxfId="91"/>
    <tableColumn id="5" xr3:uid="{00000000-0010-0000-1400-000005000000}" name="Total applications processed" dataDxfId="90"/>
    <tableColumn id="6" xr3:uid="{00000000-0010-0000-1400-000006000000}" name="Authorised applications" dataDxfId="89"/>
    <tableColumn id="7" xr3:uid="{00000000-0010-0000-1400-000007000000}" name="Denied applications" dataDxfId="88"/>
    <tableColumn id="8" xr3:uid="{00000000-0010-0000-1400-000008000000}" name="Withdrawn applications" dataDxfId="87"/>
    <tableColumn id="9" xr3:uid="{00000000-0010-0000-1400-000009000000}" name="Percentage of processed applications authorised" dataDxfId="86"/>
    <tableColumn id="10" xr3:uid="{00000000-0010-0000-1400-00000A000000}" name="Percentage of processed applications denied" dataDxfId="85"/>
    <tableColumn id="11" xr3:uid="{00000000-0010-0000-1400-00000B000000}" name="Percentage of processed applications withdrawn" dataDxfId="84"/>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06_apps_full" displayName="tab06_apps_full" ref="A1:N289" totalsRowShown="0" headerRowDxfId="83" headerRowBorderDxfId="82">
  <tableColumns count="14">
    <tableColumn id="1" xr3:uid="{00000000-0010-0000-1500-000001000000}" name="Local authority area" dataDxfId="81"/>
    <tableColumn id="2" xr3:uid="{00000000-0010-0000-1500-000002000000}" name="Financial year" dataDxfId="80"/>
    <tableColumn id="3" xr3:uid="{00000000-0010-0000-1500-000003000000}" name="Total applications received" dataDxfId="79"/>
    <tableColumn id="4" xr3:uid="{00000000-0010-0000-1500-000004000000}" name="Percentage of total applications received" dataDxfId="78"/>
    <tableColumn id="5" xr3:uid="{00000000-0010-0000-1500-000005000000}" name="Applications for Best Start Grant - Pregnancy and Baby Payment" dataDxfId="77"/>
    <tableColumn id="6" xr3:uid="{00000000-0010-0000-1500-000006000000}" name="Applications for Best Start Grant - Early Learning Payment" dataDxfId="76"/>
    <tableColumn id="7" xr3:uid="{00000000-0010-0000-1500-000007000000}" name="Applications for Best Start Grant - School Age Payment" dataDxfId="75"/>
    <tableColumn id="8" xr3:uid="{00000000-0010-0000-1500-000008000000}" name="Applications for Best Start Foods" dataDxfId="74"/>
    <tableColumn id="9" xr3:uid="{00000000-0010-0000-1500-000009000000}" name="Applications for Unknown application" dataDxfId="73"/>
    <tableColumn id="10" xr3:uid="{00000000-0010-0000-1500-00000A000000}" name="Percentage of applications for Best Start Grant - Pregnancy and Baby Payment" dataDxfId="72"/>
    <tableColumn id="11" xr3:uid="{00000000-0010-0000-1500-00000B000000}" name="Percentage of applications for Best Start Grant - Early Learning Payment" dataDxfId="71"/>
    <tableColumn id="12" xr3:uid="{00000000-0010-0000-1500-00000C000000}" name="Percentage of applications for Best Start Grant - School Age Payment" dataDxfId="70"/>
    <tableColumn id="13" xr3:uid="{00000000-0010-0000-1500-00000D000000}" name="Percentage of applications for Best Start Foods" dataDxfId="69"/>
    <tableColumn id="14" xr3:uid="{00000000-0010-0000-1500-00000E000000}" name="Percentage of applications for Unknown application" dataDxfId="68"/>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07_apps_full" displayName="tab07_apps_full" ref="A1:K145" totalsRowShown="0" headerRowDxfId="67" headerRowBorderDxfId="66">
  <tableColumns count="11">
    <tableColumn id="1" xr3:uid="{00000000-0010-0000-1600-000001000000}" name="Health board area" dataDxfId="65"/>
    <tableColumn id="2" xr3:uid="{00000000-0010-0000-1600-000002000000}" name="Financial year" dataDxfId="64"/>
    <tableColumn id="3" xr3:uid="{00000000-0010-0000-1600-000003000000}" name="Total applications received" dataDxfId="63"/>
    <tableColumn id="4" xr3:uid="{00000000-0010-0000-1600-000004000000}" name="Percentage of total applications received" dataDxfId="62"/>
    <tableColumn id="5" xr3:uid="{00000000-0010-0000-1600-000005000000}" name="Total applications processed" dataDxfId="61"/>
    <tableColumn id="6" xr3:uid="{00000000-0010-0000-1600-000006000000}" name="Authorised applications" dataDxfId="60"/>
    <tableColumn id="7" xr3:uid="{00000000-0010-0000-1600-000007000000}" name="Denied applications" dataDxfId="59"/>
    <tableColumn id="8" xr3:uid="{00000000-0010-0000-1600-000008000000}" name="Withdrawn applications" dataDxfId="58"/>
    <tableColumn id="9" xr3:uid="{00000000-0010-0000-1600-000009000000}" name="Percentage of processed applications authorised" dataDxfId="57"/>
    <tableColumn id="10" xr3:uid="{00000000-0010-0000-1600-00000A000000}" name="Percentage of processed applications denied" dataDxfId="56"/>
    <tableColumn id="11" xr3:uid="{00000000-0010-0000-1600-00000B000000}" name="Percentage of processed applications withdrawn" dataDxfId="55"/>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08_apps_full" displayName="tab08_apps_full" ref="A1:N145" totalsRowShown="0" headerRowDxfId="54" tableBorderDxfId="53">
  <tableColumns count="14">
    <tableColumn id="1" xr3:uid="{00000000-0010-0000-1700-000001000000}" name="Health board area" dataDxfId="52"/>
    <tableColumn id="2" xr3:uid="{00000000-0010-0000-1700-000002000000}" name="Financial year" dataDxfId="51"/>
    <tableColumn id="3" xr3:uid="{00000000-0010-0000-1700-000003000000}" name="Total applications received" dataDxfId="50"/>
    <tableColumn id="4" xr3:uid="{00000000-0010-0000-1700-000004000000}" name="Percentage of total applications received" dataDxfId="49"/>
    <tableColumn id="5" xr3:uid="{00000000-0010-0000-1700-000005000000}" name="Applications for Best Start Grant - Pregnancy and Baby Payment" dataDxfId="48"/>
    <tableColumn id="6" xr3:uid="{00000000-0010-0000-1700-000006000000}" name="Applications for Best Start Grant - Early Learning Payment" dataDxfId="47"/>
    <tableColumn id="7" xr3:uid="{00000000-0010-0000-1700-000007000000}" name="Applications for Best Start Grant - School Age Payment" dataDxfId="46"/>
    <tableColumn id="8" xr3:uid="{00000000-0010-0000-1700-000008000000}" name="Applications for Best Start Foods" dataDxfId="45"/>
    <tableColumn id="9" xr3:uid="{00000000-0010-0000-1700-000009000000}" name="Applications for Unknown application" dataDxfId="44"/>
    <tableColumn id="10" xr3:uid="{00000000-0010-0000-1700-00000A000000}" name="Percentage of applications for Best Start Grant - Pregnancy and Baby Payment" dataDxfId="43"/>
    <tableColumn id="11" xr3:uid="{00000000-0010-0000-1700-00000B000000}" name="Percentage of applications for Best Start Grant - Early Learning Payment" dataDxfId="42"/>
    <tableColumn id="12" xr3:uid="{00000000-0010-0000-1700-00000C000000}" name="Percentage of applications for Best Start Grant - School Age Payment" dataDxfId="41"/>
    <tableColumn id="13" xr3:uid="{00000000-0010-0000-1700-00000D000000}" name="Percentage of applications for Best Start Foods" dataDxfId="40"/>
    <tableColumn id="14" xr3:uid="{00000000-0010-0000-1700-00000E000000}" name="Percentage of applications for Unknown application" dataDxfId="39"/>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09_apps_full" displayName="tab09_apps_full" ref="A1:K33" totalsRowShown="0" headerRowDxfId="38">
  <tableColumns count="11">
    <tableColumn id="1" xr3:uid="{00000000-0010-0000-1800-000001000000}" name="Type of birth" dataDxfId="37"/>
    <tableColumn id="2" xr3:uid="{00000000-0010-0000-1800-000002000000}" name="Financial year" dataDxfId="36"/>
    <tableColumn id="3" xr3:uid="{00000000-0010-0000-1800-000003000000}" name="Total applications received" dataDxfId="35"/>
    <tableColumn id="4" xr3:uid="{00000000-0010-0000-1800-000004000000}" name="Percentage of total Pregnancy and Baby applications received" dataDxfId="34"/>
    <tableColumn id="5" xr3:uid="{00000000-0010-0000-1800-000005000000}" name="Total applications processed" dataDxfId="33"/>
    <tableColumn id="6" xr3:uid="{00000000-0010-0000-1800-000006000000}" name="Authorised applications" dataDxfId="32"/>
    <tableColumn id="7" xr3:uid="{00000000-0010-0000-1800-000007000000}" name="Denied applications" dataDxfId="31"/>
    <tableColumn id="8" xr3:uid="{00000000-0010-0000-1800-000008000000}" name="Withdrawn applications" dataDxfId="30"/>
    <tableColumn id="9" xr3:uid="{00000000-0010-0000-1800-000009000000}" name="Percentage of processed applications authorised" dataDxfId="29"/>
    <tableColumn id="10" xr3:uid="{00000000-0010-0000-1800-00000A000000}" name="Percentage of processed applications denied" dataDxfId="28"/>
    <tableColumn id="11" xr3:uid="{00000000-0010-0000-1800-00000B000000}" name="Percentage of processed applications withdrawn" dataDxfId="27"/>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11_pay_full" displayName="tab11_pay_full" ref="A1:P289" totalsRowShown="0" headerRowDxfId="26">
  <tableColumns count="16">
    <tableColumn id="1" xr3:uid="{00000000-0010-0000-1900-000001000000}" name="Local authority area" dataDxfId="25"/>
    <tableColumn id="2" xr3:uid="{00000000-0010-0000-1900-000002000000}" name="Financial year" dataDxfId="24"/>
    <tableColumn id="3" xr3:uid="{00000000-0010-0000-1900-000003000000}" name="Total number of payments" dataDxfId="23"/>
    <tableColumn id="4" xr3:uid="{00000000-0010-0000-1900-000004000000}" name="Total value of payments" dataDxfId="22"/>
    <tableColumn id="5" xr3:uid="{00000000-0010-0000-1900-000005000000}" name="Number of Best Start Grant - Pregnancy and Baby Payments" dataDxfId="21"/>
    <tableColumn id="6" xr3:uid="{00000000-0010-0000-1900-000006000000}" name="Value of Best Start Grant - Pregnancy and Baby Payments" dataDxfId="20"/>
    <tableColumn id="7" xr3:uid="{00000000-0010-0000-1900-000007000000}" name="Number of Best Start Grant - Early Learning Payments" dataDxfId="19"/>
    <tableColumn id="8" xr3:uid="{00000000-0010-0000-1900-000008000000}" name="Value of Best Start Grant - Early Learning Payments" dataDxfId="18"/>
    <tableColumn id="9" xr3:uid="{00000000-0010-0000-1900-000009000000}" name="Number of Best Start Grant - School Age Payments" dataDxfId="17"/>
    <tableColumn id="10" xr3:uid="{00000000-0010-0000-1900-00000A000000}" name="Value of Best Start Grant - School Age Payments" dataDxfId="16"/>
    <tableColumn id="11" xr3:uid="{00000000-0010-0000-1900-00000B000000}" name="Number of Best Start Foods Payments" dataDxfId="15"/>
    <tableColumn id="12" xr3:uid="{00000000-0010-0000-1900-00000C000000}" name="Value of Best Start Foods Payments" dataDxfId="14"/>
    <tableColumn id="13" xr3:uid="{00000000-0010-0000-1900-00000D000000}" name="Percentage of Best Start Grant - Pregnancy and Baby Payments" dataDxfId="13"/>
    <tableColumn id="14" xr3:uid="{00000000-0010-0000-1900-00000E000000}" name="Percentage of Best Start Grant - Early Learning Payments" dataDxfId="12"/>
    <tableColumn id="15" xr3:uid="{00000000-0010-0000-1900-00000F000000}" name="Percentage of Best Start Grant - School Age Payments" dataDxfId="11"/>
    <tableColumn id="16" xr3:uid="{00000000-0010-0000-1900-000010000000}" name="Percentage of Best Start Foods Payments" dataDxfId="10"/>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finyearlookup" displayName="tablefinyearlookup" ref="A2:A10" totalsRowShown="0">
  <tableColumns count="1">
    <tableColumn id="1" xr3:uid="{00000000-0010-0000-1A00-000001000000}" name="Financial year"/>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01_apps" displayName="tab01_apps" ref="A4:J88" totalsRowShown="0" headerRowDxfId="335" tableBorderDxfId="334">
  <tableColumns count="10">
    <tableColumn id="1" xr3:uid="{00000000-0010-0000-0100-000001000000}" name="Month" dataDxfId="333"/>
    <tableColumn id="2" xr3:uid="{00000000-0010-0000-0100-000002000000}" name="Total applications received" dataDxfId="332" dataCellStyle="Comma"/>
    <tableColumn id="3" xr3:uid="{00000000-0010-0000-0100-000003000000}" name="Percentage of total applications received" dataDxfId="331"/>
    <tableColumn id="4" xr3:uid="{00000000-0010-0000-0100-000004000000}" name="Total applications processed" dataDxfId="330" dataCellStyle="Comma"/>
    <tableColumn id="5" xr3:uid="{00000000-0010-0000-0100-000005000000}" name="Authorised applications" dataDxfId="329" dataCellStyle="Comma"/>
    <tableColumn id="6" xr3:uid="{00000000-0010-0000-0100-000006000000}" name="Denied applications" dataDxfId="328" dataCellStyle="Comma"/>
    <tableColumn id="7" xr3:uid="{00000000-0010-0000-0100-000007000000}" name="Withdrawn applications" dataDxfId="327" dataCellStyle="Comma"/>
    <tableColumn id="8" xr3:uid="{00000000-0010-0000-0100-000008000000}" name="Percentage of processed applications authorised" dataDxfId="326"/>
    <tableColumn id="9" xr3:uid="{00000000-0010-0000-0100-000009000000}" name="Percentage of processed applications denied" dataDxfId="325"/>
    <tableColumn id="10" xr3:uid="{00000000-0010-0000-0100-00000A000000}" name="Percentage of processed applications withdrawn" dataDxfId="32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02_apps" displayName="tab02_apps" ref="A6:K12" totalsRowShown="0" headerRowDxfId="323">
  <tableColumns count="11">
    <tableColumn id="1" xr3:uid="{00000000-0010-0000-0200-000001000000}" name="Component included in applications" dataDxfId="322"/>
    <tableColumn id="2" xr3:uid="{00000000-0010-0000-0200-000002000000}" name="Total applications received" dataDxfId="321"/>
    <tableColumn id="3" xr3:uid="{00000000-0010-0000-0200-000003000000}" name="Percentage of total applications received" dataDxfId="320"/>
    <tableColumn id="4" xr3:uid="{00000000-0010-0000-0200-000004000000}" name="Total applications processed" dataDxfId="319"/>
    <tableColumn id="5" xr3:uid="{00000000-0010-0000-0200-000005000000}" name="Percentage of total applications processed" dataDxfId="318"/>
    <tableColumn id="6" xr3:uid="{00000000-0010-0000-0200-000006000000}" name="Authorised applications" dataDxfId="317"/>
    <tableColumn id="7" xr3:uid="{00000000-0010-0000-0200-000007000000}" name="Denied applications" dataDxfId="316"/>
    <tableColumn id="8" xr3:uid="{00000000-0010-0000-0200-000008000000}" name="Withdrawn applications" dataDxfId="315"/>
    <tableColumn id="9" xr3:uid="{00000000-0010-0000-0200-000009000000}" name="Percentage of processed applications authorised" dataDxfId="314"/>
    <tableColumn id="10" xr3:uid="{00000000-0010-0000-0200-00000A000000}" name="Percentage of processed applications denied" dataDxfId="313"/>
    <tableColumn id="11" xr3:uid="{00000000-0010-0000-0200-00000B000000}" name="Percentage of processed applications withdrawn" dataDxfId="31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03_apps" displayName="tab03_apps" ref="A4:I81" totalsRowShown="0" headerRowDxfId="311">
  <tableColumns count="9">
    <tableColumn id="1" xr3:uid="{00000000-0010-0000-0300-000001000000}" name="Month" dataDxfId="310"/>
    <tableColumn id="2" xr3:uid="{00000000-0010-0000-0300-000002000000}" name="Total applications received" dataDxfId="309"/>
    <tableColumn id="3" xr3:uid="{00000000-0010-0000-0300-000003000000}" name="Online applications" dataDxfId="308"/>
    <tableColumn id="4" xr3:uid="{00000000-0010-0000-0300-000004000000}" name="Paper applications" dataDxfId="307"/>
    <tableColumn id="5" xr3:uid="{00000000-0010-0000-0300-000005000000}" name="Phone applications" dataDxfId="306"/>
    <tableColumn id="6" xr3:uid="{00000000-0010-0000-0300-000006000000}" name="Other channels" dataDxfId="305"/>
    <tableColumn id="7" xr3:uid="{00000000-0010-0000-0300-000007000000}" name="Percentage of online application" dataDxfId="304"/>
    <tableColumn id="8" xr3:uid="{00000000-0010-0000-0300-000008000000}" name="Percentage of paper application" dataDxfId="303"/>
    <tableColumn id="9" xr3:uid="{00000000-0010-0000-0300-000009000000}" name="Percentage of phone application" dataDxfId="302"/>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04_apps" displayName="tab04_apps" ref="A6:J19" totalsRowShown="0" headerRowDxfId="301" tableBorderDxfId="300">
  <tableColumns count="10">
    <tableColumn id="1" xr3:uid="{00000000-0010-0000-0400-000001000000}" name="Applicant age group" dataDxfId="299"/>
    <tableColumn id="2" xr3:uid="{00000000-0010-0000-0400-000002000000}" name="Total applications received" dataDxfId="298"/>
    <tableColumn id="3" xr3:uid="{00000000-0010-0000-0400-000003000000}" name="Percentage of total applications received" dataDxfId="297"/>
    <tableColumn id="4" xr3:uid="{00000000-0010-0000-0400-000004000000}" name="Total applications processed" dataDxfId="296"/>
    <tableColumn id="5" xr3:uid="{00000000-0010-0000-0400-000005000000}" name="Authorised applications" dataDxfId="295"/>
    <tableColumn id="6" xr3:uid="{00000000-0010-0000-0400-000006000000}" name="Denied applications" dataDxfId="294"/>
    <tableColumn id="7" xr3:uid="{00000000-0010-0000-0400-000007000000}" name="Withdrawn applications" dataDxfId="293"/>
    <tableColumn id="8" xr3:uid="{00000000-0010-0000-0400-000008000000}" name="Percentage of processed applications authorised" dataDxfId="292"/>
    <tableColumn id="9" xr3:uid="{00000000-0010-0000-0400-000009000000}" name="Percentage of processed applications denied" dataDxfId="291"/>
    <tableColumn id="10" xr3:uid="{00000000-0010-0000-0400-00000A000000}" name="Percentage of processed applications withdrawn" dataDxfId="290"/>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05_apps" displayName="tab05_apps" ref="A6:J42" totalsRowShown="0" headerRowDxfId="289">
  <tableColumns count="10">
    <tableColumn id="1" xr3:uid="{00000000-0010-0000-0500-000001000000}" name="Local authority area" dataDxfId="288"/>
    <tableColumn id="2" xr3:uid="{00000000-0010-0000-0500-000002000000}" name="Total applications received" dataDxfId="287"/>
    <tableColumn id="3" xr3:uid="{00000000-0010-0000-0500-000003000000}" name="Percentage of total applications received" dataDxfId="286"/>
    <tableColumn id="4" xr3:uid="{00000000-0010-0000-0500-000004000000}" name="Total applications processed" dataDxfId="285"/>
    <tableColumn id="5" xr3:uid="{00000000-0010-0000-0500-000005000000}" name="Authorised applications" dataDxfId="284"/>
    <tableColumn id="6" xr3:uid="{00000000-0010-0000-0500-000006000000}" name="Denied applications" dataDxfId="283"/>
    <tableColumn id="7" xr3:uid="{00000000-0010-0000-0500-000007000000}" name="Withdrawn applications" dataDxfId="282"/>
    <tableColumn id="8" xr3:uid="{00000000-0010-0000-0500-000008000000}" name="Percentage of processed applications authorised" dataDxfId="281"/>
    <tableColumn id="9" xr3:uid="{00000000-0010-0000-0500-000009000000}" name="Percentage of processed applications denied" dataDxfId="280"/>
    <tableColumn id="10" xr3:uid="{00000000-0010-0000-0500-00000A000000}" name="Percentage of processed applications withdrawn" dataDxfId="27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06_apps" displayName="tab06_apps" ref="A6:M42" totalsRowShown="0" headerRowDxfId="278" tableBorderDxfId="277">
  <tableColumns count="13">
    <tableColumn id="1" xr3:uid="{00000000-0010-0000-0600-000001000000}" name="Local authority area" dataDxfId="276"/>
    <tableColumn id="2" xr3:uid="{00000000-0010-0000-0600-000002000000}" name="Total applications received" dataDxfId="275" dataCellStyle="Comma"/>
    <tableColumn id="3" xr3:uid="{00000000-0010-0000-0600-000003000000}" name="Percentage of total applications received" dataDxfId="274"/>
    <tableColumn id="4" xr3:uid="{00000000-0010-0000-0600-000004000000}" name="Applications for Best Start Grant - Pregnancy and Baby Payment" dataDxfId="273" dataCellStyle="Comma"/>
    <tableColumn id="5" xr3:uid="{00000000-0010-0000-0600-000005000000}" name="Applications for Best Start Grant - Early Learning Payment" dataDxfId="272" dataCellStyle="Comma"/>
    <tableColumn id="6" xr3:uid="{00000000-0010-0000-0600-000006000000}" name="Applications for Best Start Grant - School Age Payment" dataDxfId="271" dataCellStyle="Comma"/>
    <tableColumn id="7" xr3:uid="{00000000-0010-0000-0600-000007000000}" name="Applications for Best Start Foods" dataDxfId="270" dataCellStyle="Comma"/>
    <tableColumn id="8" xr3:uid="{00000000-0010-0000-0600-000008000000}" name="Applications for Unknown application" dataDxfId="269" dataCellStyle="Comma"/>
    <tableColumn id="9" xr3:uid="{00000000-0010-0000-0600-000009000000}" name="Percentage of applications for Best Start Grant - Pregnancy and Baby Payment" dataDxfId="268"/>
    <tableColumn id="10" xr3:uid="{00000000-0010-0000-0600-00000A000000}" name="Percentage of applications for Best Start Grant - Early Learning Payment" dataDxfId="267"/>
    <tableColumn id="11" xr3:uid="{00000000-0010-0000-0600-00000B000000}" name="Percentage of applications for Best Start Grant - School Age Payment" dataDxfId="266"/>
    <tableColumn id="12" xr3:uid="{00000000-0010-0000-0600-00000C000000}" name="Percentage of applications for Best Start Foods" dataDxfId="265"/>
    <tableColumn id="13" xr3:uid="{00000000-0010-0000-0600-00000D000000}" name="Percentage of applications for Unknown application" dataDxfId="264"/>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07_apps" displayName="tab07_apps" ref="A6:J24" totalsRowShown="0" headerRowDxfId="263" tableBorderDxfId="262">
  <tableColumns count="10">
    <tableColumn id="1" xr3:uid="{00000000-0010-0000-0700-000001000000}" name="Health board area" dataDxfId="261"/>
    <tableColumn id="2" xr3:uid="{00000000-0010-0000-0700-000002000000}" name="Total applications received" dataDxfId="260"/>
    <tableColumn id="3" xr3:uid="{00000000-0010-0000-0700-000003000000}" name="Percentage of total applications received" dataDxfId="259"/>
    <tableColumn id="4" xr3:uid="{00000000-0010-0000-0700-000004000000}" name="Total applications processed" dataDxfId="258"/>
    <tableColumn id="5" xr3:uid="{00000000-0010-0000-0700-000005000000}" name="Authorised applications" dataDxfId="257"/>
    <tableColumn id="6" xr3:uid="{00000000-0010-0000-0700-000006000000}" name="Denied applications" dataDxfId="256"/>
    <tableColumn id="7" xr3:uid="{00000000-0010-0000-0700-000007000000}" name="Withdrawn applications" dataDxfId="255"/>
    <tableColumn id="8" xr3:uid="{00000000-0010-0000-0700-000008000000}" name="Percentage of processed applications authorised" dataDxfId="254"/>
    <tableColumn id="9" xr3:uid="{00000000-0010-0000-0700-000009000000}" name="Percentage of processed applications denied" dataDxfId="253"/>
    <tableColumn id="10" xr3:uid="{00000000-0010-0000-0700-00000A000000}" name="Percentage of processed applications withdrawn" dataDxfId="25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ocialsecurity.gov.scot/publications/statistics" TargetMode="External"/><Relationship Id="rId2" Type="http://schemas.openxmlformats.org/officeDocument/2006/relationships/hyperlink" Target="mailto:MI@socialsecurity.gov.scot" TargetMode="External"/><Relationship Id="rId1" Type="http://schemas.openxmlformats.org/officeDocument/2006/relationships/hyperlink" Target="https://www.socialsecurity.gov.scot/publications/statistics/statistics-collections"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44C8A-A178-4654-8935-2FB9E5CF799D}">
  <dimension ref="A1:A23"/>
  <sheetViews>
    <sheetView tabSelected="1" workbookViewId="0"/>
  </sheetViews>
  <sheetFormatPr defaultRowHeight="15.5" x14ac:dyDescent="0.35"/>
  <cols>
    <col min="1" max="1" width="98.5" customWidth="1"/>
  </cols>
  <sheetData>
    <row r="1" spans="1:1" ht="21" x14ac:dyDescent="0.5">
      <c r="A1" s="79" t="s">
        <v>15</v>
      </c>
    </row>
    <row r="2" spans="1:1" x14ac:dyDescent="0.35">
      <c r="A2" s="80" t="s">
        <v>321</v>
      </c>
    </row>
    <row r="3" spans="1:1" x14ac:dyDescent="0.35">
      <c r="A3" s="81" t="s">
        <v>322</v>
      </c>
    </row>
    <row r="4" spans="1:1" x14ac:dyDescent="0.35">
      <c r="A4" s="82" t="s">
        <v>323</v>
      </c>
    </row>
    <row r="5" spans="1:1" x14ac:dyDescent="0.35">
      <c r="A5" s="83" t="s">
        <v>324</v>
      </c>
    </row>
    <row r="6" spans="1:1" x14ac:dyDescent="0.35">
      <c r="A6" s="84" t="s">
        <v>341</v>
      </c>
    </row>
    <row r="7" spans="1:1" x14ac:dyDescent="0.35">
      <c r="A7" s="82" t="s">
        <v>325</v>
      </c>
    </row>
    <row r="8" spans="1:1" x14ac:dyDescent="0.35">
      <c r="A8" s="85" t="s">
        <v>326</v>
      </c>
    </row>
    <row r="9" spans="1:1" x14ac:dyDescent="0.35">
      <c r="A9" s="82" t="s">
        <v>327</v>
      </c>
    </row>
    <row r="10" spans="1:1" x14ac:dyDescent="0.35">
      <c r="A10" s="85" t="s">
        <v>328</v>
      </c>
    </row>
    <row r="11" spans="1:1" x14ac:dyDescent="0.35">
      <c r="A11" s="82" t="s">
        <v>329</v>
      </c>
    </row>
    <row r="12" spans="1:1" x14ac:dyDescent="0.35">
      <c r="A12" s="85" t="s">
        <v>342</v>
      </c>
    </row>
    <row r="13" spans="1:1" x14ac:dyDescent="0.35">
      <c r="A13" s="82" t="s">
        <v>330</v>
      </c>
    </row>
    <row r="14" spans="1:1" x14ac:dyDescent="0.35">
      <c r="A14" s="86" t="s">
        <v>331</v>
      </c>
    </row>
    <row r="15" spans="1:1" x14ac:dyDescent="0.35">
      <c r="A15" s="82" t="s">
        <v>332</v>
      </c>
    </row>
    <row r="16" spans="1:1" x14ac:dyDescent="0.35">
      <c r="A16" s="86" t="s">
        <v>333</v>
      </c>
    </row>
    <row r="17" spans="1:1" x14ac:dyDescent="0.35">
      <c r="A17" s="78" t="s">
        <v>334</v>
      </c>
    </row>
    <row r="18" spans="1:1" x14ac:dyDescent="0.35">
      <c r="A18" s="78" t="s">
        <v>335</v>
      </c>
    </row>
    <row r="19" spans="1:1" x14ac:dyDescent="0.35">
      <c r="A19" t="s">
        <v>336</v>
      </c>
    </row>
    <row r="20" spans="1:1" x14ac:dyDescent="0.35">
      <c r="A20" s="81" t="s">
        <v>337</v>
      </c>
    </row>
    <row r="21" spans="1:1" x14ac:dyDescent="0.35">
      <c r="A21" s="82" t="s">
        <v>338</v>
      </c>
    </row>
    <row r="22" spans="1:1" x14ac:dyDescent="0.35">
      <c r="A22" s="87" t="s">
        <v>339</v>
      </c>
    </row>
    <row r="23" spans="1:1" x14ac:dyDescent="0.35">
      <c r="A23" s="88" t="s">
        <v>340</v>
      </c>
    </row>
  </sheetData>
  <hyperlinks>
    <hyperlink ref="A3" r:id="rId1" location="best-start-grant" xr:uid="{648E0C0F-FD66-4B75-90C9-364AB395A44E}"/>
    <hyperlink ref="A23" r:id="rId2" xr:uid="{B42A2B50-A90B-46ED-B85B-CBD235FB71A8}"/>
    <hyperlink ref="A20" r:id="rId3" xr:uid="{37202A45-10FF-425C-9A57-3E5886FF411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5"/>
  <sheetViews>
    <sheetView workbookViewId="0"/>
  </sheetViews>
  <sheetFormatPr defaultColWidth="10.6640625" defaultRowHeight="15.5" x14ac:dyDescent="0.35"/>
  <cols>
    <col min="1" max="1" width="32.6640625" customWidth="1"/>
    <col min="2" max="10" width="16.6640625" customWidth="1"/>
  </cols>
  <sheetData>
    <row r="1" spans="1:10" ht="19.5" x14ac:dyDescent="0.45">
      <c r="A1" s="90" t="s">
        <v>473</v>
      </c>
    </row>
    <row r="2" spans="1:10" x14ac:dyDescent="0.35">
      <c r="A2" t="s">
        <v>301</v>
      </c>
    </row>
    <row r="3" spans="1:10" x14ac:dyDescent="0.35">
      <c r="A3" t="s">
        <v>307</v>
      </c>
    </row>
    <row r="4" spans="1:10" x14ac:dyDescent="0.35">
      <c r="A4" t="s">
        <v>300</v>
      </c>
    </row>
    <row r="5" spans="1:10" x14ac:dyDescent="0.35">
      <c r="A5" s="139" t="s">
        <v>493</v>
      </c>
      <c r="B5" s="6" t="s">
        <v>247</v>
      </c>
    </row>
    <row r="6" spans="1:10" s="157" customFormat="1" ht="62" x14ac:dyDescent="0.35">
      <c r="A6" s="161" t="s">
        <v>491</v>
      </c>
      <c r="B6" s="162" t="s">
        <v>250</v>
      </c>
      <c r="C6" s="155" t="s">
        <v>17</v>
      </c>
      <c r="D6" s="162" t="s">
        <v>173</v>
      </c>
      <c r="E6" s="162" t="s">
        <v>251</v>
      </c>
      <c r="F6" s="162" t="s">
        <v>252</v>
      </c>
      <c r="G6" s="162" t="s">
        <v>174</v>
      </c>
      <c r="H6" s="155" t="s">
        <v>18</v>
      </c>
      <c r="I6" s="155" t="s">
        <v>19</v>
      </c>
      <c r="J6" s="156" t="s">
        <v>20</v>
      </c>
    </row>
    <row r="7" spans="1:10" x14ac:dyDescent="0.35">
      <c r="A7" s="27" t="s">
        <v>21</v>
      </c>
      <c r="B7" s="38">
        <f>SUMIFS('Table 7 - Full data'!C:C,'Table 7 - Full data'!$A:$A,$A7,'Table 7 - Full data'!$B:$B,$B$5)</f>
        <v>537215</v>
      </c>
      <c r="C7" s="28">
        <f>SUMIFS('Table 7 - Full data'!D:D,'Table 7 - Full data'!$A:$A,$A7,'Table 7 - Full data'!$B:$B,$B$5)</f>
        <v>1</v>
      </c>
      <c r="D7" s="38">
        <f>SUMIFS('Table 7 - Full data'!E:E,'Table 7 - Full data'!$A:$A,$A7,'Table 7 - Full data'!$B:$B,$B$5)</f>
        <v>533090</v>
      </c>
      <c r="E7" s="38">
        <f>SUMIFS('Table 7 - Full data'!F:F,'Table 7 - Full data'!$A:$A,$A7,'Table 7 - Full data'!$B:$B,$B$5)</f>
        <v>351380</v>
      </c>
      <c r="F7" s="38">
        <f>SUMIFS('Table 7 - Full data'!G:G,'Table 7 - Full data'!$A:$A,$A7,'Table 7 - Full data'!$B:$B,$B$5)</f>
        <v>163990</v>
      </c>
      <c r="G7" s="38">
        <f>SUMIFS('Table 7 - Full data'!H:H,'Table 7 - Full data'!$A:$A,$A7,'Table 7 - Full data'!$B:$B,$B$5)</f>
        <v>17715</v>
      </c>
      <c r="H7" s="28">
        <f>SUMIFS('Table 7 - Full data'!I:I,'Table 7 - Full data'!$A:$A,$A7,'Table 7 - Full data'!$B:$B,$B$5)</f>
        <v>0.66</v>
      </c>
      <c r="I7" s="28">
        <f>SUMIFS('Table 7 - Full data'!J:J,'Table 7 - Full data'!$A:$A,$A7,'Table 7 - Full data'!$B:$B,$B$5)</f>
        <v>0.31</v>
      </c>
      <c r="J7" s="29">
        <f>SUMIFS('Table 7 - Full data'!K:K,'Table 7 - Full data'!$A:$A,$A7,'Table 7 - Full data'!$B:$B,$B$5)</f>
        <v>0.03</v>
      </c>
    </row>
    <row r="8" spans="1:10" x14ac:dyDescent="0.35">
      <c r="A8" s="10" t="s">
        <v>162</v>
      </c>
      <c r="B8" s="36">
        <f>SUMIFS('Table 7 - Full data'!C:C,'Table 7 - Full data'!$A:$A,$A8,'Table 7 - Full data'!$B:$B,$B$5)</f>
        <v>43250</v>
      </c>
      <c r="C8" s="25">
        <f>SUMIFS('Table 7 - Full data'!D:D,'Table 7 - Full data'!$A:$A,$A8,'Table 7 - Full data'!$B:$B,$B$5)</f>
        <v>0.08</v>
      </c>
      <c r="D8" s="36">
        <f>SUMIFS('Table 7 - Full data'!E:E,'Table 7 - Full data'!$A:$A,$A8,'Table 7 - Full data'!$B:$B,$B$5)</f>
        <v>42945</v>
      </c>
      <c r="E8" s="36">
        <f>SUMIFS('Table 7 - Full data'!F:F,'Table 7 - Full data'!$A:$A,$A8,'Table 7 - Full data'!$B:$B,$B$5)</f>
        <v>29615</v>
      </c>
      <c r="F8" s="36">
        <f>SUMIFS('Table 7 - Full data'!G:G,'Table 7 - Full data'!$A:$A,$A8,'Table 7 - Full data'!$B:$B,$B$5)</f>
        <v>11870</v>
      </c>
      <c r="G8" s="36">
        <f>SUMIFS('Table 7 - Full data'!H:H,'Table 7 - Full data'!$A:$A,$A8,'Table 7 - Full data'!$B:$B,$B$5)</f>
        <v>1465</v>
      </c>
      <c r="H8" s="25">
        <f>SUMIFS('Table 7 - Full data'!I:I,'Table 7 - Full data'!$A:$A,$A8,'Table 7 - Full data'!$B:$B,$B$5)</f>
        <v>0.69</v>
      </c>
      <c r="I8" s="25">
        <f>SUMIFS('Table 7 - Full data'!J:J,'Table 7 - Full data'!$A:$A,$A8,'Table 7 - Full data'!$B:$B,$B$5)</f>
        <v>0.28000000000000003</v>
      </c>
      <c r="J8" s="26">
        <f>SUMIFS('Table 7 - Full data'!K:K,'Table 7 - Full data'!$A:$A,$A8,'Table 7 - Full data'!$B:$B,$B$5)</f>
        <v>0.03</v>
      </c>
    </row>
    <row r="9" spans="1:10" x14ac:dyDescent="0.35">
      <c r="A9" s="10" t="s">
        <v>163</v>
      </c>
      <c r="B9" s="36">
        <f>SUMIFS('Table 7 - Full data'!C:C,'Table 7 - Full data'!$A:$A,$A9,'Table 7 - Full data'!$B:$B,$B$5)</f>
        <v>8785</v>
      </c>
      <c r="C9" s="25">
        <f>SUMIFS('Table 7 - Full data'!D:D,'Table 7 - Full data'!$A:$A,$A9,'Table 7 - Full data'!$B:$B,$B$5)</f>
        <v>0.02</v>
      </c>
      <c r="D9" s="36">
        <f>SUMIFS('Table 7 - Full data'!E:E,'Table 7 - Full data'!$A:$A,$A9,'Table 7 - Full data'!$B:$B,$B$5)</f>
        <v>8705</v>
      </c>
      <c r="E9" s="36">
        <f>SUMIFS('Table 7 - Full data'!F:F,'Table 7 - Full data'!$A:$A,$A9,'Table 7 - Full data'!$B:$B,$B$5)</f>
        <v>5990</v>
      </c>
      <c r="F9" s="36">
        <f>SUMIFS('Table 7 - Full data'!G:G,'Table 7 - Full data'!$A:$A,$A9,'Table 7 - Full data'!$B:$B,$B$5)</f>
        <v>2470</v>
      </c>
      <c r="G9" s="36">
        <f>SUMIFS('Table 7 - Full data'!H:H,'Table 7 - Full data'!$A:$A,$A9,'Table 7 - Full data'!$B:$B,$B$5)</f>
        <v>245</v>
      </c>
      <c r="H9" s="25">
        <f>SUMIFS('Table 7 - Full data'!I:I,'Table 7 - Full data'!$A:$A,$A9,'Table 7 - Full data'!$B:$B,$B$5)</f>
        <v>0.69</v>
      </c>
      <c r="I9" s="25">
        <f>SUMIFS('Table 7 - Full data'!J:J,'Table 7 - Full data'!$A:$A,$A9,'Table 7 - Full data'!$B:$B,$B$5)</f>
        <v>0.28000000000000003</v>
      </c>
      <c r="J9" s="26">
        <f>SUMIFS('Table 7 - Full data'!K:K,'Table 7 - Full data'!$A:$A,$A9,'Table 7 - Full data'!$B:$B,$B$5)</f>
        <v>0.03</v>
      </c>
    </row>
    <row r="10" spans="1:10" x14ac:dyDescent="0.35">
      <c r="A10" s="10" t="s">
        <v>129</v>
      </c>
      <c r="B10" s="36">
        <f>SUMIFS('Table 7 - Full data'!C:C,'Table 7 - Full data'!$A:$A,$A10,'Table 7 - Full data'!$B:$B,$B$5)</f>
        <v>14020</v>
      </c>
      <c r="C10" s="25">
        <f>SUMIFS('Table 7 - Full data'!D:D,'Table 7 - Full data'!$A:$A,$A10,'Table 7 - Full data'!$B:$B,$B$5)</f>
        <v>0.03</v>
      </c>
      <c r="D10" s="36">
        <f>SUMIFS('Table 7 - Full data'!E:E,'Table 7 - Full data'!$A:$A,$A10,'Table 7 - Full data'!$B:$B,$B$5)</f>
        <v>13935</v>
      </c>
      <c r="E10" s="36">
        <f>SUMIFS('Table 7 - Full data'!F:F,'Table 7 - Full data'!$A:$A,$A10,'Table 7 - Full data'!$B:$B,$B$5)</f>
        <v>9555</v>
      </c>
      <c r="F10" s="36">
        <f>SUMIFS('Table 7 - Full data'!G:G,'Table 7 - Full data'!$A:$A,$A10,'Table 7 - Full data'!$B:$B,$B$5)</f>
        <v>3915</v>
      </c>
      <c r="G10" s="36">
        <f>SUMIFS('Table 7 - Full data'!H:H,'Table 7 - Full data'!$A:$A,$A10,'Table 7 - Full data'!$B:$B,$B$5)</f>
        <v>465</v>
      </c>
      <c r="H10" s="25">
        <f>SUMIFS('Table 7 - Full data'!I:I,'Table 7 - Full data'!$A:$A,$A10,'Table 7 - Full data'!$B:$B,$B$5)</f>
        <v>0.69</v>
      </c>
      <c r="I10" s="25">
        <f>SUMIFS('Table 7 - Full data'!J:J,'Table 7 - Full data'!$A:$A,$A10,'Table 7 - Full data'!$B:$B,$B$5)</f>
        <v>0.28000000000000003</v>
      </c>
      <c r="J10" s="26">
        <f>SUMIFS('Table 7 - Full data'!K:K,'Table 7 - Full data'!$A:$A,$A10,'Table 7 - Full data'!$B:$B,$B$5)</f>
        <v>0.03</v>
      </c>
    </row>
    <row r="11" spans="1:10" x14ac:dyDescent="0.35">
      <c r="A11" s="10" t="s">
        <v>136</v>
      </c>
      <c r="B11" s="36">
        <f>SUMIFS('Table 7 - Full data'!C:C,'Table 7 - Full data'!$A:$A,$A11,'Table 7 - Full data'!$B:$B,$B$5)</f>
        <v>38915</v>
      </c>
      <c r="C11" s="25">
        <f>SUMIFS('Table 7 - Full data'!D:D,'Table 7 - Full data'!$A:$A,$A11,'Table 7 - Full data'!$B:$B,$B$5)</f>
        <v>7.0000000000000007E-2</v>
      </c>
      <c r="D11" s="36">
        <f>SUMIFS('Table 7 - Full data'!E:E,'Table 7 - Full data'!$A:$A,$A11,'Table 7 - Full data'!$B:$B,$B$5)</f>
        <v>38635</v>
      </c>
      <c r="E11" s="36">
        <f>SUMIFS('Table 7 - Full data'!F:F,'Table 7 - Full data'!$A:$A,$A11,'Table 7 - Full data'!$B:$B,$B$5)</f>
        <v>26780</v>
      </c>
      <c r="F11" s="36">
        <f>SUMIFS('Table 7 - Full data'!G:G,'Table 7 - Full data'!$A:$A,$A11,'Table 7 - Full data'!$B:$B,$B$5)</f>
        <v>10610</v>
      </c>
      <c r="G11" s="36">
        <f>SUMIFS('Table 7 - Full data'!H:H,'Table 7 - Full data'!$A:$A,$A11,'Table 7 - Full data'!$B:$B,$B$5)</f>
        <v>1245</v>
      </c>
      <c r="H11" s="25">
        <f>SUMIFS('Table 7 - Full data'!I:I,'Table 7 - Full data'!$A:$A,$A11,'Table 7 - Full data'!$B:$B,$B$5)</f>
        <v>0.69</v>
      </c>
      <c r="I11" s="25">
        <f>SUMIFS('Table 7 - Full data'!J:J,'Table 7 - Full data'!$A:$A,$A11,'Table 7 - Full data'!$B:$B,$B$5)</f>
        <v>0.27</v>
      </c>
      <c r="J11" s="26">
        <f>SUMIFS('Table 7 - Full data'!K:K,'Table 7 - Full data'!$A:$A,$A11,'Table 7 - Full data'!$B:$B,$B$5)</f>
        <v>0.03</v>
      </c>
    </row>
    <row r="12" spans="1:10" x14ac:dyDescent="0.35">
      <c r="A12" s="10" t="s">
        <v>164</v>
      </c>
      <c r="B12" s="36">
        <f>SUMIFS('Table 7 - Full data'!C:C,'Table 7 - Full data'!$A:$A,$A12,'Table 7 - Full data'!$B:$B,$B$5)</f>
        <v>27815</v>
      </c>
      <c r="C12" s="25">
        <f>SUMIFS('Table 7 - Full data'!D:D,'Table 7 - Full data'!$A:$A,$A12,'Table 7 - Full data'!$B:$B,$B$5)</f>
        <v>0.05</v>
      </c>
      <c r="D12" s="36">
        <f>SUMIFS('Table 7 - Full data'!E:E,'Table 7 - Full data'!$A:$A,$A12,'Table 7 - Full data'!$B:$B,$B$5)</f>
        <v>27600</v>
      </c>
      <c r="E12" s="36">
        <f>SUMIFS('Table 7 - Full data'!F:F,'Table 7 - Full data'!$A:$A,$A12,'Table 7 - Full data'!$B:$B,$B$5)</f>
        <v>18705</v>
      </c>
      <c r="F12" s="36">
        <f>SUMIFS('Table 7 - Full data'!G:G,'Table 7 - Full data'!$A:$A,$A12,'Table 7 - Full data'!$B:$B,$B$5)</f>
        <v>7985</v>
      </c>
      <c r="G12" s="36">
        <f>SUMIFS('Table 7 - Full data'!H:H,'Table 7 - Full data'!$A:$A,$A12,'Table 7 - Full data'!$B:$B,$B$5)</f>
        <v>905</v>
      </c>
      <c r="H12" s="25">
        <f>SUMIFS('Table 7 - Full data'!I:I,'Table 7 - Full data'!$A:$A,$A12,'Table 7 - Full data'!$B:$B,$B$5)</f>
        <v>0.68</v>
      </c>
      <c r="I12" s="25">
        <f>SUMIFS('Table 7 - Full data'!J:J,'Table 7 - Full data'!$A:$A,$A12,'Table 7 - Full data'!$B:$B,$B$5)</f>
        <v>0.28999999999999998</v>
      </c>
      <c r="J12" s="26">
        <f>SUMIFS('Table 7 - Full data'!K:K,'Table 7 - Full data'!$A:$A,$A12,'Table 7 - Full data'!$B:$B,$B$5)</f>
        <v>0.03</v>
      </c>
    </row>
    <row r="13" spans="1:10" x14ac:dyDescent="0.35">
      <c r="A13" s="10" t="s">
        <v>165</v>
      </c>
      <c r="B13" s="36">
        <f>SUMIFS('Table 7 - Full data'!C:C,'Table 7 - Full data'!$A:$A,$A13,'Table 7 - Full data'!$B:$B,$B$5)</f>
        <v>38985</v>
      </c>
      <c r="C13" s="25">
        <f>SUMIFS('Table 7 - Full data'!D:D,'Table 7 - Full data'!$A:$A,$A13,'Table 7 - Full data'!$B:$B,$B$5)</f>
        <v>7.0000000000000007E-2</v>
      </c>
      <c r="D13" s="36">
        <f>SUMIFS('Table 7 - Full data'!E:E,'Table 7 - Full data'!$A:$A,$A13,'Table 7 - Full data'!$B:$B,$B$5)</f>
        <v>38715</v>
      </c>
      <c r="E13" s="36">
        <f>SUMIFS('Table 7 - Full data'!F:F,'Table 7 - Full data'!$A:$A,$A13,'Table 7 - Full data'!$B:$B,$B$5)</f>
        <v>25185</v>
      </c>
      <c r="F13" s="36">
        <f>SUMIFS('Table 7 - Full data'!G:G,'Table 7 - Full data'!$A:$A,$A13,'Table 7 - Full data'!$B:$B,$B$5)</f>
        <v>12295</v>
      </c>
      <c r="G13" s="36">
        <f>SUMIFS('Table 7 - Full data'!H:H,'Table 7 - Full data'!$A:$A,$A13,'Table 7 - Full data'!$B:$B,$B$5)</f>
        <v>1235</v>
      </c>
      <c r="H13" s="25">
        <f>SUMIFS('Table 7 - Full data'!I:I,'Table 7 - Full data'!$A:$A,$A13,'Table 7 - Full data'!$B:$B,$B$5)</f>
        <v>0.65</v>
      </c>
      <c r="I13" s="25">
        <f>SUMIFS('Table 7 - Full data'!J:J,'Table 7 - Full data'!$A:$A,$A13,'Table 7 - Full data'!$B:$B,$B$5)</f>
        <v>0.32</v>
      </c>
      <c r="J13" s="26">
        <f>SUMIFS('Table 7 - Full data'!K:K,'Table 7 - Full data'!$A:$A,$A13,'Table 7 - Full data'!$B:$B,$B$5)</f>
        <v>0.03</v>
      </c>
    </row>
    <row r="14" spans="1:10" x14ac:dyDescent="0.35">
      <c r="A14" s="10" t="s">
        <v>166</v>
      </c>
      <c r="B14" s="36">
        <f>SUMIFS('Table 7 - Full data'!C:C,'Table 7 - Full data'!$A:$A,$A14,'Table 7 - Full data'!$B:$B,$B$5)</f>
        <v>137185</v>
      </c>
      <c r="C14" s="25">
        <f>SUMIFS('Table 7 - Full data'!D:D,'Table 7 - Full data'!$A:$A,$A14,'Table 7 - Full data'!$B:$B,$B$5)</f>
        <v>0.26</v>
      </c>
      <c r="D14" s="36">
        <f>SUMIFS('Table 7 - Full data'!E:E,'Table 7 - Full data'!$A:$A,$A14,'Table 7 - Full data'!$B:$B,$B$5)</f>
        <v>136065</v>
      </c>
      <c r="E14" s="36">
        <f>SUMIFS('Table 7 - Full data'!F:F,'Table 7 - Full data'!$A:$A,$A14,'Table 7 - Full data'!$B:$B,$B$5)</f>
        <v>90550</v>
      </c>
      <c r="F14" s="36">
        <f>SUMIFS('Table 7 - Full data'!G:G,'Table 7 - Full data'!$A:$A,$A14,'Table 7 - Full data'!$B:$B,$B$5)</f>
        <v>40930</v>
      </c>
      <c r="G14" s="36">
        <f>SUMIFS('Table 7 - Full data'!H:H,'Table 7 - Full data'!$A:$A,$A14,'Table 7 - Full data'!$B:$B,$B$5)</f>
        <v>4585</v>
      </c>
      <c r="H14" s="25">
        <f>SUMIFS('Table 7 - Full data'!I:I,'Table 7 - Full data'!$A:$A,$A14,'Table 7 - Full data'!$B:$B,$B$5)</f>
        <v>0.67</v>
      </c>
      <c r="I14" s="25">
        <f>SUMIFS('Table 7 - Full data'!J:J,'Table 7 - Full data'!$A:$A,$A14,'Table 7 - Full data'!$B:$B,$B$5)</f>
        <v>0.3</v>
      </c>
      <c r="J14" s="26">
        <f>SUMIFS('Table 7 - Full data'!K:K,'Table 7 - Full data'!$A:$A,$A14,'Table 7 - Full data'!$B:$B,$B$5)</f>
        <v>0.03</v>
      </c>
    </row>
    <row r="15" spans="1:10" x14ac:dyDescent="0.35">
      <c r="A15" s="10" t="s">
        <v>138</v>
      </c>
      <c r="B15" s="36">
        <f>SUMIFS('Table 7 - Full data'!C:C,'Table 7 - Full data'!$A:$A,$A15,'Table 7 - Full data'!$B:$B,$B$5)</f>
        <v>23975</v>
      </c>
      <c r="C15" s="25">
        <f>SUMIFS('Table 7 - Full data'!D:D,'Table 7 - Full data'!$A:$A,$A15,'Table 7 - Full data'!$B:$B,$B$5)</f>
        <v>0.04</v>
      </c>
      <c r="D15" s="36">
        <f>SUMIFS('Table 7 - Full data'!E:E,'Table 7 - Full data'!$A:$A,$A15,'Table 7 - Full data'!$B:$B,$B$5)</f>
        <v>23805</v>
      </c>
      <c r="E15" s="36">
        <f>SUMIFS('Table 7 - Full data'!F:F,'Table 7 - Full data'!$A:$A,$A15,'Table 7 - Full data'!$B:$B,$B$5)</f>
        <v>15785</v>
      </c>
      <c r="F15" s="36">
        <f>SUMIFS('Table 7 - Full data'!G:G,'Table 7 - Full data'!$A:$A,$A15,'Table 7 - Full data'!$B:$B,$B$5)</f>
        <v>7265</v>
      </c>
      <c r="G15" s="36">
        <f>SUMIFS('Table 7 - Full data'!H:H,'Table 7 - Full data'!$A:$A,$A15,'Table 7 - Full data'!$B:$B,$B$5)</f>
        <v>750</v>
      </c>
      <c r="H15" s="25">
        <f>SUMIFS('Table 7 - Full data'!I:I,'Table 7 - Full data'!$A:$A,$A15,'Table 7 - Full data'!$B:$B,$B$5)</f>
        <v>0.66</v>
      </c>
      <c r="I15" s="25">
        <f>SUMIFS('Table 7 - Full data'!J:J,'Table 7 - Full data'!$A:$A,$A15,'Table 7 - Full data'!$B:$B,$B$5)</f>
        <v>0.31</v>
      </c>
      <c r="J15" s="26">
        <f>SUMIFS('Table 7 - Full data'!K:K,'Table 7 - Full data'!$A:$A,$A15,'Table 7 - Full data'!$B:$B,$B$5)</f>
        <v>0.03</v>
      </c>
    </row>
    <row r="16" spans="1:10" x14ac:dyDescent="0.35">
      <c r="A16" s="10" t="s">
        <v>167</v>
      </c>
      <c r="B16" s="36">
        <f>SUMIFS('Table 7 - Full data'!C:C,'Table 7 - Full data'!$A:$A,$A16,'Table 7 - Full data'!$B:$B,$B$5)</f>
        <v>73890</v>
      </c>
      <c r="C16" s="25">
        <f>SUMIFS('Table 7 - Full data'!D:D,'Table 7 - Full data'!$A:$A,$A16,'Table 7 - Full data'!$B:$B,$B$5)</f>
        <v>0.14000000000000001</v>
      </c>
      <c r="D16" s="36">
        <f>SUMIFS('Table 7 - Full data'!E:E,'Table 7 - Full data'!$A:$A,$A16,'Table 7 - Full data'!$B:$B,$B$5)</f>
        <v>73390</v>
      </c>
      <c r="E16" s="36">
        <f>SUMIFS('Table 7 - Full data'!F:F,'Table 7 - Full data'!$A:$A,$A16,'Table 7 - Full data'!$B:$B,$B$5)</f>
        <v>49520</v>
      </c>
      <c r="F16" s="36">
        <f>SUMIFS('Table 7 - Full data'!G:G,'Table 7 - Full data'!$A:$A,$A16,'Table 7 - Full data'!$B:$B,$B$5)</f>
        <v>21480</v>
      </c>
      <c r="G16" s="36">
        <f>SUMIFS('Table 7 - Full data'!H:H,'Table 7 - Full data'!$A:$A,$A16,'Table 7 - Full data'!$B:$B,$B$5)</f>
        <v>2390</v>
      </c>
      <c r="H16" s="25">
        <f>SUMIFS('Table 7 - Full data'!I:I,'Table 7 - Full data'!$A:$A,$A16,'Table 7 - Full data'!$B:$B,$B$5)</f>
        <v>0.67</v>
      </c>
      <c r="I16" s="25">
        <f>SUMIFS('Table 7 - Full data'!J:J,'Table 7 - Full data'!$A:$A,$A16,'Table 7 - Full data'!$B:$B,$B$5)</f>
        <v>0.28999999999999998</v>
      </c>
      <c r="J16" s="26">
        <f>SUMIFS('Table 7 - Full data'!K:K,'Table 7 - Full data'!$A:$A,$A16,'Table 7 - Full data'!$B:$B,$B$5)</f>
        <v>0.03</v>
      </c>
    </row>
    <row r="17" spans="1:10" x14ac:dyDescent="0.35">
      <c r="A17" s="10" t="s">
        <v>168</v>
      </c>
      <c r="B17" s="36">
        <f>SUMIFS('Table 7 - Full data'!C:C,'Table 7 - Full data'!$A:$A,$A17,'Table 7 - Full data'!$B:$B,$B$5)</f>
        <v>72485</v>
      </c>
      <c r="C17" s="25">
        <f>SUMIFS('Table 7 - Full data'!D:D,'Table 7 - Full data'!$A:$A,$A17,'Table 7 - Full data'!$B:$B,$B$5)</f>
        <v>0.13</v>
      </c>
      <c r="D17" s="36">
        <f>SUMIFS('Table 7 - Full data'!E:E,'Table 7 - Full data'!$A:$A,$A17,'Table 7 - Full data'!$B:$B,$B$5)</f>
        <v>71885</v>
      </c>
      <c r="E17" s="36">
        <f>SUMIFS('Table 7 - Full data'!F:F,'Table 7 - Full data'!$A:$A,$A17,'Table 7 - Full data'!$B:$B,$B$5)</f>
        <v>47840</v>
      </c>
      <c r="F17" s="36">
        <f>SUMIFS('Table 7 - Full data'!G:G,'Table 7 - Full data'!$A:$A,$A17,'Table 7 - Full data'!$B:$B,$B$5)</f>
        <v>21660</v>
      </c>
      <c r="G17" s="36">
        <f>SUMIFS('Table 7 - Full data'!H:H,'Table 7 - Full data'!$A:$A,$A17,'Table 7 - Full data'!$B:$B,$B$5)</f>
        <v>2385</v>
      </c>
      <c r="H17" s="25">
        <f>SUMIFS('Table 7 - Full data'!I:I,'Table 7 - Full data'!$A:$A,$A17,'Table 7 - Full data'!$B:$B,$B$5)</f>
        <v>0.67</v>
      </c>
      <c r="I17" s="25">
        <f>SUMIFS('Table 7 - Full data'!J:J,'Table 7 - Full data'!$A:$A,$A17,'Table 7 - Full data'!$B:$B,$B$5)</f>
        <v>0.3</v>
      </c>
      <c r="J17" s="26">
        <f>SUMIFS('Table 7 - Full data'!K:K,'Table 7 - Full data'!$A:$A,$A17,'Table 7 - Full data'!$B:$B,$B$5)</f>
        <v>0.03</v>
      </c>
    </row>
    <row r="18" spans="1:10" x14ac:dyDescent="0.35">
      <c r="A18" s="10" t="s">
        <v>169</v>
      </c>
      <c r="B18" s="36">
        <f>SUMIFS('Table 7 - Full data'!C:C,'Table 7 - Full data'!$A:$A,$A18,'Table 7 - Full data'!$B:$B,$B$5)</f>
        <v>1105</v>
      </c>
      <c r="C18" s="25">
        <f>SUMIFS('Table 7 - Full data'!D:D,'Table 7 - Full data'!$A:$A,$A18,'Table 7 - Full data'!$B:$B,$B$5)</f>
        <v>0</v>
      </c>
      <c r="D18" s="36">
        <f>SUMIFS('Table 7 - Full data'!E:E,'Table 7 - Full data'!$A:$A,$A18,'Table 7 - Full data'!$B:$B,$B$5)</f>
        <v>1090</v>
      </c>
      <c r="E18" s="36">
        <f>SUMIFS('Table 7 - Full data'!F:F,'Table 7 - Full data'!$A:$A,$A18,'Table 7 - Full data'!$B:$B,$B$5)</f>
        <v>665</v>
      </c>
      <c r="F18" s="36">
        <f>SUMIFS('Table 7 - Full data'!G:G,'Table 7 - Full data'!$A:$A,$A18,'Table 7 - Full data'!$B:$B,$B$5)</f>
        <v>400</v>
      </c>
      <c r="G18" s="36">
        <f>SUMIFS('Table 7 - Full data'!H:H,'Table 7 - Full data'!$A:$A,$A18,'Table 7 - Full data'!$B:$B,$B$5)</f>
        <v>25</v>
      </c>
      <c r="H18" s="25">
        <f>SUMIFS('Table 7 - Full data'!I:I,'Table 7 - Full data'!$A:$A,$A18,'Table 7 - Full data'!$B:$B,$B$5)</f>
        <v>0.61</v>
      </c>
      <c r="I18" s="25">
        <f>SUMIFS('Table 7 - Full data'!J:J,'Table 7 - Full data'!$A:$A,$A18,'Table 7 - Full data'!$B:$B,$B$5)</f>
        <v>0.36</v>
      </c>
      <c r="J18" s="26">
        <f>SUMIFS('Table 7 - Full data'!K:K,'Table 7 - Full data'!$A:$A,$A18,'Table 7 - Full data'!$B:$B,$B$5)</f>
        <v>0.02</v>
      </c>
    </row>
    <row r="19" spans="1:10" x14ac:dyDescent="0.35">
      <c r="A19" s="10" t="s">
        <v>170</v>
      </c>
      <c r="B19" s="36">
        <f>SUMIFS('Table 7 - Full data'!C:C,'Table 7 - Full data'!$A:$A,$A19,'Table 7 - Full data'!$B:$B,$B$5)</f>
        <v>1185</v>
      </c>
      <c r="C19" s="25">
        <f>SUMIFS('Table 7 - Full data'!D:D,'Table 7 - Full data'!$A:$A,$A19,'Table 7 - Full data'!$B:$B,$B$5)</f>
        <v>0</v>
      </c>
      <c r="D19" s="36">
        <f>SUMIFS('Table 7 - Full data'!E:E,'Table 7 - Full data'!$A:$A,$A19,'Table 7 - Full data'!$B:$B,$B$5)</f>
        <v>1175</v>
      </c>
      <c r="E19" s="36">
        <f>SUMIFS('Table 7 - Full data'!F:F,'Table 7 - Full data'!$A:$A,$A19,'Table 7 - Full data'!$B:$B,$B$5)</f>
        <v>730</v>
      </c>
      <c r="F19" s="36">
        <f>SUMIFS('Table 7 - Full data'!G:G,'Table 7 - Full data'!$A:$A,$A19,'Table 7 - Full data'!$B:$B,$B$5)</f>
        <v>410</v>
      </c>
      <c r="G19" s="36">
        <f>SUMIFS('Table 7 - Full data'!H:H,'Table 7 - Full data'!$A:$A,$A19,'Table 7 - Full data'!$B:$B,$B$5)</f>
        <v>35</v>
      </c>
      <c r="H19" s="25">
        <f>SUMIFS('Table 7 - Full data'!I:I,'Table 7 - Full data'!$A:$A,$A19,'Table 7 - Full data'!$B:$B,$B$5)</f>
        <v>0.62</v>
      </c>
      <c r="I19" s="25">
        <f>SUMIFS('Table 7 - Full data'!J:J,'Table 7 - Full data'!$A:$A,$A19,'Table 7 - Full data'!$B:$B,$B$5)</f>
        <v>0.35</v>
      </c>
      <c r="J19" s="26">
        <f>SUMIFS('Table 7 - Full data'!K:K,'Table 7 - Full data'!$A:$A,$A19,'Table 7 - Full data'!$B:$B,$B$5)</f>
        <v>0.03</v>
      </c>
    </row>
    <row r="20" spans="1:10" x14ac:dyDescent="0.35">
      <c r="A20" s="10" t="s">
        <v>171</v>
      </c>
      <c r="B20" s="36">
        <f>SUMIFS('Table 7 - Full data'!C:C,'Table 7 - Full data'!$A:$A,$A20,'Table 7 - Full data'!$B:$B,$B$5)</f>
        <v>38985</v>
      </c>
      <c r="C20" s="25">
        <f>SUMIFS('Table 7 - Full data'!D:D,'Table 7 - Full data'!$A:$A,$A20,'Table 7 - Full data'!$B:$B,$B$5)</f>
        <v>7.0000000000000007E-2</v>
      </c>
      <c r="D20" s="36">
        <f>SUMIFS('Table 7 - Full data'!E:E,'Table 7 - Full data'!$A:$A,$A20,'Table 7 - Full data'!$B:$B,$B$5)</f>
        <v>38685</v>
      </c>
      <c r="E20" s="36">
        <f>SUMIFS('Table 7 - Full data'!F:F,'Table 7 - Full data'!$A:$A,$A20,'Table 7 - Full data'!$B:$B,$B$5)</f>
        <v>26465</v>
      </c>
      <c r="F20" s="36">
        <f>SUMIFS('Table 7 - Full data'!G:G,'Table 7 - Full data'!$A:$A,$A20,'Table 7 - Full data'!$B:$B,$B$5)</f>
        <v>10990</v>
      </c>
      <c r="G20" s="36">
        <f>SUMIFS('Table 7 - Full data'!H:H,'Table 7 - Full data'!$A:$A,$A20,'Table 7 - Full data'!$B:$B,$B$5)</f>
        <v>1235</v>
      </c>
      <c r="H20" s="25">
        <f>SUMIFS('Table 7 - Full data'!I:I,'Table 7 - Full data'!$A:$A,$A20,'Table 7 - Full data'!$B:$B,$B$5)</f>
        <v>0.68</v>
      </c>
      <c r="I20" s="25">
        <f>SUMIFS('Table 7 - Full data'!J:J,'Table 7 - Full data'!$A:$A,$A20,'Table 7 - Full data'!$B:$B,$B$5)</f>
        <v>0.28000000000000003</v>
      </c>
      <c r="J20" s="26">
        <f>SUMIFS('Table 7 - Full data'!K:K,'Table 7 - Full data'!$A:$A,$A20,'Table 7 - Full data'!$B:$B,$B$5)</f>
        <v>0.03</v>
      </c>
    </row>
    <row r="21" spans="1:10" x14ac:dyDescent="0.35">
      <c r="A21" s="10" t="s">
        <v>172</v>
      </c>
      <c r="B21" s="36">
        <f>SUMIFS('Table 7 - Full data'!C:C,'Table 7 - Full data'!$A:$A,$A21,'Table 7 - Full data'!$B:$B,$B$5)</f>
        <v>1485</v>
      </c>
      <c r="C21" s="25">
        <f>SUMIFS('Table 7 - Full data'!D:D,'Table 7 - Full data'!$A:$A,$A21,'Table 7 - Full data'!$B:$B,$B$5)</f>
        <v>0</v>
      </c>
      <c r="D21" s="36">
        <f>SUMIFS('Table 7 - Full data'!E:E,'Table 7 - Full data'!$A:$A,$A21,'Table 7 - Full data'!$B:$B,$B$5)</f>
        <v>1475</v>
      </c>
      <c r="E21" s="36">
        <f>SUMIFS('Table 7 - Full data'!F:F,'Table 7 - Full data'!$A:$A,$A21,'Table 7 - Full data'!$B:$B,$B$5)</f>
        <v>920</v>
      </c>
      <c r="F21" s="36">
        <f>SUMIFS('Table 7 - Full data'!G:G,'Table 7 - Full data'!$A:$A,$A21,'Table 7 - Full data'!$B:$B,$B$5)</f>
        <v>520</v>
      </c>
      <c r="G21" s="36">
        <f>SUMIFS('Table 7 - Full data'!H:H,'Table 7 - Full data'!$A:$A,$A21,'Table 7 - Full data'!$B:$B,$B$5)</f>
        <v>35</v>
      </c>
      <c r="H21" s="25">
        <f>SUMIFS('Table 7 - Full data'!I:I,'Table 7 - Full data'!$A:$A,$A21,'Table 7 - Full data'!$B:$B,$B$5)</f>
        <v>0.62</v>
      </c>
      <c r="I21" s="25">
        <f>SUMIFS('Table 7 - Full data'!J:J,'Table 7 - Full data'!$A:$A,$A21,'Table 7 - Full data'!$B:$B,$B$5)</f>
        <v>0.35</v>
      </c>
      <c r="J21" s="26">
        <f>SUMIFS('Table 7 - Full data'!K:K,'Table 7 - Full data'!$A:$A,$A21,'Table 7 - Full data'!$B:$B,$B$5)</f>
        <v>0.03</v>
      </c>
    </row>
    <row r="22" spans="1:10" x14ac:dyDescent="0.35">
      <c r="A22" s="10" t="s">
        <v>155</v>
      </c>
      <c r="B22" s="36">
        <f>SUMIFS('Table 7 - Full data'!C:C,'Table 7 - Full data'!$A:$A,$A22,'Table 7 - Full data'!$B:$B,$B$5)</f>
        <v>400</v>
      </c>
      <c r="C22" s="25">
        <f>SUMIFS('Table 7 - Full data'!D:D,'Table 7 - Full data'!$A:$A,$A22,'Table 7 - Full data'!$B:$B,$B$5)</f>
        <v>0</v>
      </c>
      <c r="D22" s="36">
        <f>SUMIFS('Table 7 - Full data'!E:E,'Table 7 - Full data'!$A:$A,$A22,'Table 7 - Full data'!$B:$B,$B$5)</f>
        <v>390</v>
      </c>
      <c r="E22" s="36">
        <f>SUMIFS('Table 7 - Full data'!F:F,'Table 7 - Full data'!$A:$A,$A22,'Table 7 - Full data'!$B:$B,$B$5)</f>
        <v>265</v>
      </c>
      <c r="F22" s="36">
        <f>SUMIFS('Table 7 - Full data'!G:G,'Table 7 - Full data'!$A:$A,$A22,'Table 7 - Full data'!$B:$B,$B$5)</f>
        <v>110</v>
      </c>
      <c r="G22" s="36">
        <f>SUMIFS('Table 7 - Full data'!H:H,'Table 7 - Full data'!$A:$A,$A22,'Table 7 - Full data'!$B:$B,$B$5)</f>
        <v>15</v>
      </c>
      <c r="H22" s="25">
        <f>SUMIFS('Table 7 - Full data'!I:I,'Table 7 - Full data'!$A:$A,$A22,'Table 7 - Full data'!$B:$B,$B$5)</f>
        <v>0.69</v>
      </c>
      <c r="I22" s="25">
        <f>SUMIFS('Table 7 - Full data'!J:J,'Table 7 - Full data'!$A:$A,$A22,'Table 7 - Full data'!$B:$B,$B$5)</f>
        <v>0.28000000000000003</v>
      </c>
      <c r="J22" s="26">
        <f>SUMIFS('Table 7 - Full data'!K:K,'Table 7 - Full data'!$A:$A,$A22,'Table 7 - Full data'!$B:$B,$B$5)</f>
        <v>0.03</v>
      </c>
    </row>
    <row r="23" spans="1:10" x14ac:dyDescent="0.35">
      <c r="A23" s="10" t="s">
        <v>156</v>
      </c>
      <c r="B23" s="36">
        <f>SUMIFS('Table 7 - Full data'!C:C,'Table 7 - Full data'!$A:$A,$A23,'Table 7 - Full data'!$B:$B,$B$5)</f>
        <v>13915</v>
      </c>
      <c r="C23" s="25">
        <f>SUMIFS('Table 7 - Full data'!D:D,'Table 7 - Full data'!$A:$A,$A23,'Table 7 - Full data'!$B:$B,$B$5)</f>
        <v>0.03</v>
      </c>
      <c r="D23" s="36">
        <f>SUMIFS('Table 7 - Full data'!E:E,'Table 7 - Full data'!$A:$A,$A23,'Table 7 - Full data'!$B:$B,$B$5)</f>
        <v>13895</v>
      </c>
      <c r="E23" s="36">
        <f>SUMIFS('Table 7 - Full data'!F:F,'Table 7 - Full data'!$A:$A,$A23,'Table 7 - Full data'!$B:$B,$B$5)</f>
        <v>2630</v>
      </c>
      <c r="F23" s="36">
        <f>SUMIFS('Table 7 - Full data'!G:G,'Table 7 - Full data'!$A:$A,$A23,'Table 7 - Full data'!$B:$B,$B$5)</f>
        <v>11000</v>
      </c>
      <c r="G23" s="36">
        <f>SUMIFS('Table 7 - Full data'!H:H,'Table 7 - Full data'!$A:$A,$A23,'Table 7 - Full data'!$B:$B,$B$5)</f>
        <v>265</v>
      </c>
      <c r="H23" s="25">
        <f>SUMIFS('Table 7 - Full data'!I:I,'Table 7 - Full data'!$A:$A,$A23,'Table 7 - Full data'!$B:$B,$B$5)</f>
        <v>0.19</v>
      </c>
      <c r="I23" s="25">
        <f>SUMIFS('Table 7 - Full data'!J:J,'Table 7 - Full data'!$A:$A,$A23,'Table 7 - Full data'!$B:$B,$B$5)</f>
        <v>0.79</v>
      </c>
      <c r="J23" s="26">
        <f>SUMIFS('Table 7 - Full data'!K:K,'Table 7 - Full data'!$A:$A,$A23,'Table 7 - Full data'!$B:$B,$B$5)</f>
        <v>0.02</v>
      </c>
    </row>
    <row r="24" spans="1:10" x14ac:dyDescent="0.35">
      <c r="A24" s="10" t="s">
        <v>351</v>
      </c>
      <c r="B24" s="36">
        <f>SUMIFS('Table 7 - Full data'!C:C,'Table 7 - Full data'!$A:$A,$A24,'Table 7 - Full data'!$B:$B,$B$5)</f>
        <v>825</v>
      </c>
      <c r="C24" s="25">
        <f>SUMIFS('Table 7 - Full data'!D:D,'Table 7 - Full data'!$A:$A,$A24,'Table 7 - Full data'!$B:$B,$B$5)</f>
        <v>0</v>
      </c>
      <c r="D24" s="36">
        <f>SUMIFS('Table 7 - Full data'!E:E,'Table 7 - Full data'!$A:$A,$A24,'Table 7 - Full data'!$B:$B,$B$5)</f>
        <v>705</v>
      </c>
      <c r="E24" s="36">
        <f>SUMIFS('Table 7 - Full data'!F:F,'Table 7 - Full data'!$A:$A,$A24,'Table 7 - Full data'!$B:$B,$B$5)</f>
        <v>180</v>
      </c>
      <c r="F24" s="36">
        <f>SUMIFS('Table 7 - Full data'!G:G,'Table 7 - Full data'!$A:$A,$A24,'Table 7 - Full data'!$B:$B,$B$5)</f>
        <v>85</v>
      </c>
      <c r="G24" s="36">
        <f>SUMIFS('Table 7 - Full data'!H:H,'Table 7 - Full data'!$A:$A,$A24,'Table 7 - Full data'!$B:$B,$B$5)</f>
        <v>435</v>
      </c>
      <c r="H24" s="25">
        <f>SUMIFS('Table 7 - Full data'!I:I,'Table 7 - Full data'!$A:$A,$A24,'Table 7 - Full data'!$B:$B,$B$5)</f>
        <v>0.26</v>
      </c>
      <c r="I24" s="25">
        <f>SUMIFS('Table 7 - Full data'!J:J,'Table 7 - Full data'!$A:$A,$A24,'Table 7 - Full data'!$B:$B,$B$5)</f>
        <v>0.12</v>
      </c>
      <c r="J24" s="26">
        <f>SUMIFS('Table 7 - Full data'!K:K,'Table 7 - Full data'!$A:$A,$A24,'Table 7 - Full data'!$B:$B,$B$5)</f>
        <v>0.62</v>
      </c>
    </row>
    <row r="25" spans="1:10" x14ac:dyDescent="0.35">
      <c r="D25" s="32"/>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'Financial year lookup'!$A3:$A10</xm:f>
          </x14:formula1>
          <xm:sqref>B5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4"/>
  <sheetViews>
    <sheetView workbookViewId="0"/>
  </sheetViews>
  <sheetFormatPr defaultColWidth="10.6640625" defaultRowHeight="15.5" x14ac:dyDescent="0.35"/>
  <cols>
    <col min="1" max="1" width="32.6640625" customWidth="1"/>
    <col min="2" max="13" width="16.6640625" customWidth="1"/>
  </cols>
  <sheetData>
    <row r="1" spans="1:13" ht="19.5" x14ac:dyDescent="0.45">
      <c r="A1" s="90" t="s">
        <v>474</v>
      </c>
    </row>
    <row r="2" spans="1:13" x14ac:dyDescent="0.35">
      <c r="A2" t="s">
        <v>301</v>
      </c>
    </row>
    <row r="3" spans="1:13" x14ac:dyDescent="0.35">
      <c r="A3" t="s">
        <v>308</v>
      </c>
    </row>
    <row r="4" spans="1:13" x14ac:dyDescent="0.35">
      <c r="A4" t="s">
        <v>300</v>
      </c>
    </row>
    <row r="5" spans="1:13" x14ac:dyDescent="0.35">
      <c r="A5" s="139" t="s">
        <v>493</v>
      </c>
      <c r="B5" s="6" t="s">
        <v>247</v>
      </c>
    </row>
    <row r="6" spans="1:13" s="157" customFormat="1" ht="77.5" x14ac:dyDescent="0.35">
      <c r="A6" s="154" t="s">
        <v>491</v>
      </c>
      <c r="B6" s="162" t="s">
        <v>250</v>
      </c>
      <c r="C6" s="155" t="s">
        <v>17</v>
      </c>
      <c r="D6" s="162" t="s">
        <v>254</v>
      </c>
      <c r="E6" s="162" t="s">
        <v>255</v>
      </c>
      <c r="F6" s="162" t="s">
        <v>256</v>
      </c>
      <c r="G6" s="162" t="s">
        <v>257</v>
      </c>
      <c r="H6" s="162" t="s">
        <v>258</v>
      </c>
      <c r="I6" s="155" t="s">
        <v>157</v>
      </c>
      <c r="J6" s="155" t="s">
        <v>158</v>
      </c>
      <c r="K6" s="155" t="s">
        <v>159</v>
      </c>
      <c r="L6" s="155" t="s">
        <v>160</v>
      </c>
      <c r="M6" s="156" t="s">
        <v>161</v>
      </c>
    </row>
    <row r="7" spans="1:13" x14ac:dyDescent="0.35">
      <c r="A7" s="27" t="s">
        <v>21</v>
      </c>
      <c r="B7" s="38">
        <f>SUMIFS('Table 8 - Full data'!C:C,'Table 8 - Full data'!$A:$A,$A7,'Table 8 - Full data'!$B:$B,$B$5)</f>
        <v>537215</v>
      </c>
      <c r="C7" s="28">
        <f>SUMIFS('Table 8 - Full data'!D:D,'Table 8 - Full data'!$A:$A,$A7,'Table 8 - Full data'!$B:$B,$B$5)</f>
        <v>1</v>
      </c>
      <c r="D7" s="38">
        <f>SUMIFS('Table 8 - Full data'!E:E,'Table 8 - Full data'!$A:$A,$A7,'Table 8 - Full data'!$B:$B,$B$5)</f>
        <v>217980</v>
      </c>
      <c r="E7" s="38">
        <f>SUMIFS('Table 8 - Full data'!F:F,'Table 8 - Full data'!$A:$A,$A7,'Table 8 - Full data'!$B:$B,$B$5)</f>
        <v>160030</v>
      </c>
      <c r="F7" s="38">
        <f>SUMIFS('Table 8 - Full data'!G:G,'Table 8 - Full data'!$A:$A,$A7,'Table 8 - Full data'!$B:$B,$B$5)</f>
        <v>116680</v>
      </c>
      <c r="G7" s="38">
        <f>SUMIFS('Table 8 - Full data'!H:H,'Table 8 - Full data'!$A:$A,$A7,'Table 8 - Full data'!$B:$B,$B$5)</f>
        <v>339145</v>
      </c>
      <c r="H7" s="38">
        <f>SUMIFS('Table 8 - Full data'!I:I,'Table 8 - Full data'!$A:$A,$A7,'Table 8 - Full data'!$B:$B,$B$5)</f>
        <v>57895</v>
      </c>
      <c r="I7" s="28">
        <f>SUMIFS('Table 8 - Full data'!J:J,'Table 8 - Full data'!$A:$A,$A7,'Table 8 - Full data'!$B:$B,$B$5)</f>
        <v>0.41</v>
      </c>
      <c r="J7" s="28">
        <f>SUMIFS('Table 8 - Full data'!K:K,'Table 8 - Full data'!$A:$A,$A7,'Table 8 - Full data'!$B:$B,$B$5)</f>
        <v>0.3</v>
      </c>
      <c r="K7" s="28">
        <f>SUMIFS('Table 8 - Full data'!L:L,'Table 8 - Full data'!$A:$A,$A7,'Table 8 - Full data'!$B:$B,$B$5)</f>
        <v>0.22</v>
      </c>
      <c r="L7" s="28">
        <f>SUMIFS('Table 8 - Full data'!M:M,'Table 8 - Full data'!$A:$A,$A7,'Table 8 - Full data'!$B:$B,$B$5)</f>
        <v>0.63</v>
      </c>
      <c r="M7" s="29">
        <f>SUMIFS('Table 8 - Full data'!N:N,'Table 8 - Full data'!$A:$A,$A7,'Table 8 - Full data'!$B:$B,$B$5)</f>
        <v>0.11</v>
      </c>
    </row>
    <row r="8" spans="1:13" x14ac:dyDescent="0.35">
      <c r="A8" s="10" t="s">
        <v>162</v>
      </c>
      <c r="B8" s="36">
        <f>SUMIFS('Table 8 - Full data'!C:C,'Table 8 - Full data'!$A:$A,$A8,'Table 8 - Full data'!$B:$B,$B$5)</f>
        <v>43250</v>
      </c>
      <c r="C8" s="25">
        <f>SUMIFS('Table 8 - Full data'!D:D,'Table 8 - Full data'!$A:$A,$A8,'Table 8 - Full data'!$B:$B,$B$5)</f>
        <v>0.08</v>
      </c>
      <c r="D8" s="36">
        <f>SUMIFS('Table 8 - Full data'!E:E,'Table 8 - Full data'!$A:$A,$A8,'Table 8 - Full data'!$B:$B,$B$5)</f>
        <v>17115</v>
      </c>
      <c r="E8" s="36">
        <f>SUMIFS('Table 8 - Full data'!F:F,'Table 8 - Full data'!$A:$A,$A8,'Table 8 - Full data'!$B:$B,$B$5)</f>
        <v>13225</v>
      </c>
      <c r="F8" s="36">
        <f>SUMIFS('Table 8 - Full data'!G:G,'Table 8 - Full data'!$A:$A,$A8,'Table 8 - Full data'!$B:$B,$B$5)</f>
        <v>9590</v>
      </c>
      <c r="G8" s="36">
        <f>SUMIFS('Table 8 - Full data'!H:H,'Table 8 - Full data'!$A:$A,$A8,'Table 8 - Full data'!$B:$B,$B$5)</f>
        <v>27035</v>
      </c>
      <c r="H8" s="36">
        <f>SUMIFS('Table 8 - Full data'!I:I,'Table 8 - Full data'!$A:$A,$A8,'Table 8 - Full data'!$B:$B,$B$5)</f>
        <v>4630</v>
      </c>
      <c r="I8" s="25">
        <f>SUMIFS('Table 8 - Full data'!J:J,'Table 8 - Full data'!$A:$A,$A8,'Table 8 - Full data'!$B:$B,$B$5)</f>
        <v>0.4</v>
      </c>
      <c r="J8" s="25">
        <f>SUMIFS('Table 8 - Full data'!K:K,'Table 8 - Full data'!$A:$A,$A8,'Table 8 - Full data'!$B:$B,$B$5)</f>
        <v>0.31</v>
      </c>
      <c r="K8" s="25">
        <f>SUMIFS('Table 8 - Full data'!L:L,'Table 8 - Full data'!$A:$A,$A8,'Table 8 - Full data'!$B:$B,$B$5)</f>
        <v>0.22</v>
      </c>
      <c r="L8" s="25">
        <f>SUMIFS('Table 8 - Full data'!M:M,'Table 8 - Full data'!$A:$A,$A8,'Table 8 - Full data'!$B:$B,$B$5)</f>
        <v>0.63</v>
      </c>
      <c r="M8" s="26">
        <f>SUMIFS('Table 8 - Full data'!N:N,'Table 8 - Full data'!$A:$A,$A8,'Table 8 - Full data'!$B:$B,$B$5)</f>
        <v>0.11</v>
      </c>
    </row>
    <row r="9" spans="1:13" x14ac:dyDescent="0.35">
      <c r="A9" s="10" t="s">
        <v>163</v>
      </c>
      <c r="B9" s="36">
        <f>SUMIFS('Table 8 - Full data'!C:C,'Table 8 - Full data'!$A:$A,$A9,'Table 8 - Full data'!$B:$B,$B$5)</f>
        <v>8785</v>
      </c>
      <c r="C9" s="25">
        <f>SUMIFS('Table 8 - Full data'!D:D,'Table 8 - Full data'!$A:$A,$A9,'Table 8 - Full data'!$B:$B,$B$5)</f>
        <v>0.02</v>
      </c>
      <c r="D9" s="36">
        <f>SUMIFS('Table 8 - Full data'!E:E,'Table 8 - Full data'!$A:$A,$A9,'Table 8 - Full data'!$B:$B,$B$5)</f>
        <v>3490</v>
      </c>
      <c r="E9" s="36">
        <f>SUMIFS('Table 8 - Full data'!F:F,'Table 8 - Full data'!$A:$A,$A9,'Table 8 - Full data'!$B:$B,$B$5)</f>
        <v>2650</v>
      </c>
      <c r="F9" s="36">
        <f>SUMIFS('Table 8 - Full data'!G:G,'Table 8 - Full data'!$A:$A,$A9,'Table 8 - Full data'!$B:$B,$B$5)</f>
        <v>2140</v>
      </c>
      <c r="G9" s="36">
        <f>SUMIFS('Table 8 - Full data'!H:H,'Table 8 - Full data'!$A:$A,$A9,'Table 8 - Full data'!$B:$B,$B$5)</f>
        <v>5500</v>
      </c>
      <c r="H9" s="36">
        <f>SUMIFS('Table 8 - Full data'!I:I,'Table 8 - Full data'!$A:$A,$A9,'Table 8 - Full data'!$B:$B,$B$5)</f>
        <v>870</v>
      </c>
      <c r="I9" s="25">
        <f>SUMIFS('Table 8 - Full data'!J:J,'Table 8 - Full data'!$A:$A,$A9,'Table 8 - Full data'!$B:$B,$B$5)</f>
        <v>0.4</v>
      </c>
      <c r="J9" s="25">
        <f>SUMIFS('Table 8 - Full data'!K:K,'Table 8 - Full data'!$A:$A,$A9,'Table 8 - Full data'!$B:$B,$B$5)</f>
        <v>0.3</v>
      </c>
      <c r="K9" s="25">
        <f>SUMIFS('Table 8 - Full data'!L:L,'Table 8 - Full data'!$A:$A,$A9,'Table 8 - Full data'!$B:$B,$B$5)</f>
        <v>0.24</v>
      </c>
      <c r="L9" s="25">
        <f>SUMIFS('Table 8 - Full data'!M:M,'Table 8 - Full data'!$A:$A,$A9,'Table 8 - Full data'!$B:$B,$B$5)</f>
        <v>0.63</v>
      </c>
      <c r="M9" s="26">
        <f>SUMIFS('Table 8 - Full data'!N:N,'Table 8 - Full data'!$A:$A,$A9,'Table 8 - Full data'!$B:$B,$B$5)</f>
        <v>0.1</v>
      </c>
    </row>
    <row r="10" spans="1:13" x14ac:dyDescent="0.35">
      <c r="A10" s="10" t="s">
        <v>129</v>
      </c>
      <c r="B10" s="36">
        <f>SUMIFS('Table 8 - Full data'!C:C,'Table 8 - Full data'!$A:$A,$A10,'Table 8 - Full data'!$B:$B,$B$5)</f>
        <v>14020</v>
      </c>
      <c r="C10" s="25">
        <f>SUMIFS('Table 8 - Full data'!D:D,'Table 8 - Full data'!$A:$A,$A10,'Table 8 - Full data'!$B:$B,$B$5)</f>
        <v>0.03</v>
      </c>
      <c r="D10" s="36">
        <f>SUMIFS('Table 8 - Full data'!E:E,'Table 8 - Full data'!$A:$A,$A10,'Table 8 - Full data'!$B:$B,$B$5)</f>
        <v>5500</v>
      </c>
      <c r="E10" s="36">
        <f>SUMIFS('Table 8 - Full data'!F:F,'Table 8 - Full data'!$A:$A,$A10,'Table 8 - Full data'!$B:$B,$B$5)</f>
        <v>4545</v>
      </c>
      <c r="F10" s="36">
        <f>SUMIFS('Table 8 - Full data'!G:G,'Table 8 - Full data'!$A:$A,$A10,'Table 8 - Full data'!$B:$B,$B$5)</f>
        <v>3295</v>
      </c>
      <c r="G10" s="36">
        <f>SUMIFS('Table 8 - Full data'!H:H,'Table 8 - Full data'!$A:$A,$A10,'Table 8 - Full data'!$B:$B,$B$5)</f>
        <v>8935</v>
      </c>
      <c r="H10" s="36">
        <f>SUMIFS('Table 8 - Full data'!I:I,'Table 8 - Full data'!$A:$A,$A10,'Table 8 - Full data'!$B:$B,$B$5)</f>
        <v>1345</v>
      </c>
      <c r="I10" s="25">
        <f>SUMIFS('Table 8 - Full data'!J:J,'Table 8 - Full data'!$A:$A,$A10,'Table 8 - Full data'!$B:$B,$B$5)</f>
        <v>0.39</v>
      </c>
      <c r="J10" s="25">
        <f>SUMIFS('Table 8 - Full data'!K:K,'Table 8 - Full data'!$A:$A,$A10,'Table 8 - Full data'!$B:$B,$B$5)</f>
        <v>0.32</v>
      </c>
      <c r="K10" s="25">
        <f>SUMIFS('Table 8 - Full data'!L:L,'Table 8 - Full data'!$A:$A,$A10,'Table 8 - Full data'!$B:$B,$B$5)</f>
        <v>0.23</v>
      </c>
      <c r="L10" s="25">
        <f>SUMIFS('Table 8 - Full data'!M:M,'Table 8 - Full data'!$A:$A,$A10,'Table 8 - Full data'!$B:$B,$B$5)</f>
        <v>0.64</v>
      </c>
      <c r="M10" s="26">
        <f>SUMIFS('Table 8 - Full data'!N:N,'Table 8 - Full data'!$A:$A,$A10,'Table 8 - Full data'!$B:$B,$B$5)</f>
        <v>0.1</v>
      </c>
    </row>
    <row r="11" spans="1:13" x14ac:dyDescent="0.35">
      <c r="A11" s="10" t="s">
        <v>136</v>
      </c>
      <c r="B11" s="36">
        <f>SUMIFS('Table 8 - Full data'!C:C,'Table 8 - Full data'!$A:$A,$A11,'Table 8 - Full data'!$B:$B,$B$5)</f>
        <v>38915</v>
      </c>
      <c r="C11" s="25">
        <f>SUMIFS('Table 8 - Full data'!D:D,'Table 8 - Full data'!$A:$A,$A11,'Table 8 - Full data'!$B:$B,$B$5)</f>
        <v>7.0000000000000007E-2</v>
      </c>
      <c r="D11" s="36">
        <f>SUMIFS('Table 8 - Full data'!E:E,'Table 8 - Full data'!$A:$A,$A11,'Table 8 - Full data'!$B:$B,$B$5)</f>
        <v>15665</v>
      </c>
      <c r="E11" s="36">
        <f>SUMIFS('Table 8 - Full data'!F:F,'Table 8 - Full data'!$A:$A,$A11,'Table 8 - Full data'!$B:$B,$B$5)</f>
        <v>12270</v>
      </c>
      <c r="F11" s="36">
        <f>SUMIFS('Table 8 - Full data'!G:G,'Table 8 - Full data'!$A:$A,$A11,'Table 8 - Full data'!$B:$B,$B$5)</f>
        <v>8725</v>
      </c>
      <c r="G11" s="36">
        <f>SUMIFS('Table 8 - Full data'!H:H,'Table 8 - Full data'!$A:$A,$A11,'Table 8 - Full data'!$B:$B,$B$5)</f>
        <v>24895</v>
      </c>
      <c r="H11" s="36">
        <f>SUMIFS('Table 8 - Full data'!I:I,'Table 8 - Full data'!$A:$A,$A11,'Table 8 - Full data'!$B:$B,$B$5)</f>
        <v>3720</v>
      </c>
      <c r="I11" s="25">
        <f>SUMIFS('Table 8 - Full data'!J:J,'Table 8 - Full data'!$A:$A,$A11,'Table 8 - Full data'!$B:$B,$B$5)</f>
        <v>0.4</v>
      </c>
      <c r="J11" s="25">
        <f>SUMIFS('Table 8 - Full data'!K:K,'Table 8 - Full data'!$A:$A,$A11,'Table 8 - Full data'!$B:$B,$B$5)</f>
        <v>0.32</v>
      </c>
      <c r="K11" s="25">
        <f>SUMIFS('Table 8 - Full data'!L:L,'Table 8 - Full data'!$A:$A,$A11,'Table 8 - Full data'!$B:$B,$B$5)</f>
        <v>0.22</v>
      </c>
      <c r="L11" s="25">
        <f>SUMIFS('Table 8 - Full data'!M:M,'Table 8 - Full data'!$A:$A,$A11,'Table 8 - Full data'!$B:$B,$B$5)</f>
        <v>0.64</v>
      </c>
      <c r="M11" s="26">
        <f>SUMIFS('Table 8 - Full data'!N:N,'Table 8 - Full data'!$A:$A,$A11,'Table 8 - Full data'!$B:$B,$B$5)</f>
        <v>0.1</v>
      </c>
    </row>
    <row r="12" spans="1:13" x14ac:dyDescent="0.35">
      <c r="A12" s="10" t="s">
        <v>164</v>
      </c>
      <c r="B12" s="36">
        <f>SUMIFS('Table 8 - Full data'!C:C,'Table 8 - Full data'!$A:$A,$A12,'Table 8 - Full data'!$B:$B,$B$5)</f>
        <v>27815</v>
      </c>
      <c r="C12" s="25">
        <f>SUMIFS('Table 8 - Full data'!D:D,'Table 8 - Full data'!$A:$A,$A12,'Table 8 - Full data'!$B:$B,$B$5)</f>
        <v>0.05</v>
      </c>
      <c r="D12" s="36">
        <f>SUMIFS('Table 8 - Full data'!E:E,'Table 8 - Full data'!$A:$A,$A12,'Table 8 - Full data'!$B:$B,$B$5)</f>
        <v>11130</v>
      </c>
      <c r="E12" s="36">
        <f>SUMIFS('Table 8 - Full data'!F:F,'Table 8 - Full data'!$A:$A,$A12,'Table 8 - Full data'!$B:$B,$B$5)</f>
        <v>8340</v>
      </c>
      <c r="F12" s="36">
        <f>SUMIFS('Table 8 - Full data'!G:G,'Table 8 - Full data'!$A:$A,$A12,'Table 8 - Full data'!$B:$B,$B$5)</f>
        <v>6200</v>
      </c>
      <c r="G12" s="36">
        <f>SUMIFS('Table 8 - Full data'!H:H,'Table 8 - Full data'!$A:$A,$A12,'Table 8 - Full data'!$B:$B,$B$5)</f>
        <v>17760</v>
      </c>
      <c r="H12" s="36">
        <f>SUMIFS('Table 8 - Full data'!I:I,'Table 8 - Full data'!$A:$A,$A12,'Table 8 - Full data'!$B:$B,$B$5)</f>
        <v>2940</v>
      </c>
      <c r="I12" s="25">
        <f>SUMIFS('Table 8 - Full data'!J:J,'Table 8 - Full data'!$A:$A,$A12,'Table 8 - Full data'!$B:$B,$B$5)</f>
        <v>0.4</v>
      </c>
      <c r="J12" s="25">
        <f>SUMIFS('Table 8 - Full data'!K:K,'Table 8 - Full data'!$A:$A,$A12,'Table 8 - Full data'!$B:$B,$B$5)</f>
        <v>0.3</v>
      </c>
      <c r="K12" s="25">
        <f>SUMIFS('Table 8 - Full data'!L:L,'Table 8 - Full data'!$A:$A,$A12,'Table 8 - Full data'!$B:$B,$B$5)</f>
        <v>0.22</v>
      </c>
      <c r="L12" s="25">
        <f>SUMIFS('Table 8 - Full data'!M:M,'Table 8 - Full data'!$A:$A,$A12,'Table 8 - Full data'!$B:$B,$B$5)</f>
        <v>0.64</v>
      </c>
      <c r="M12" s="26">
        <f>SUMIFS('Table 8 - Full data'!N:N,'Table 8 - Full data'!$A:$A,$A12,'Table 8 - Full data'!$B:$B,$B$5)</f>
        <v>0.11</v>
      </c>
    </row>
    <row r="13" spans="1:13" x14ac:dyDescent="0.35">
      <c r="A13" s="10" t="s">
        <v>165</v>
      </c>
      <c r="B13" s="36">
        <f>SUMIFS('Table 8 - Full data'!C:C,'Table 8 - Full data'!$A:$A,$A13,'Table 8 - Full data'!$B:$B,$B$5)</f>
        <v>38985</v>
      </c>
      <c r="C13" s="25">
        <f>SUMIFS('Table 8 - Full data'!D:D,'Table 8 - Full data'!$A:$A,$A13,'Table 8 - Full data'!$B:$B,$B$5)</f>
        <v>7.0000000000000007E-2</v>
      </c>
      <c r="D13" s="36">
        <f>SUMIFS('Table 8 - Full data'!E:E,'Table 8 - Full data'!$A:$A,$A13,'Table 8 - Full data'!$B:$B,$B$5)</f>
        <v>15635</v>
      </c>
      <c r="E13" s="36">
        <f>SUMIFS('Table 8 - Full data'!F:F,'Table 8 - Full data'!$A:$A,$A13,'Table 8 - Full data'!$B:$B,$B$5)</f>
        <v>11660</v>
      </c>
      <c r="F13" s="36">
        <f>SUMIFS('Table 8 - Full data'!G:G,'Table 8 - Full data'!$A:$A,$A13,'Table 8 - Full data'!$B:$B,$B$5)</f>
        <v>8355</v>
      </c>
      <c r="G13" s="36">
        <f>SUMIFS('Table 8 - Full data'!H:H,'Table 8 - Full data'!$A:$A,$A13,'Table 8 - Full data'!$B:$B,$B$5)</f>
        <v>25120</v>
      </c>
      <c r="H13" s="36">
        <f>SUMIFS('Table 8 - Full data'!I:I,'Table 8 - Full data'!$A:$A,$A13,'Table 8 - Full data'!$B:$B,$B$5)</f>
        <v>4075</v>
      </c>
      <c r="I13" s="25">
        <f>SUMIFS('Table 8 - Full data'!J:J,'Table 8 - Full data'!$A:$A,$A13,'Table 8 - Full data'!$B:$B,$B$5)</f>
        <v>0.4</v>
      </c>
      <c r="J13" s="25">
        <f>SUMIFS('Table 8 - Full data'!K:K,'Table 8 - Full data'!$A:$A,$A13,'Table 8 - Full data'!$B:$B,$B$5)</f>
        <v>0.3</v>
      </c>
      <c r="K13" s="25">
        <f>SUMIFS('Table 8 - Full data'!L:L,'Table 8 - Full data'!$A:$A,$A13,'Table 8 - Full data'!$B:$B,$B$5)</f>
        <v>0.21</v>
      </c>
      <c r="L13" s="25">
        <f>SUMIFS('Table 8 - Full data'!M:M,'Table 8 - Full data'!$A:$A,$A13,'Table 8 - Full data'!$B:$B,$B$5)</f>
        <v>0.64</v>
      </c>
      <c r="M13" s="26">
        <f>SUMIFS('Table 8 - Full data'!N:N,'Table 8 - Full data'!$A:$A,$A13,'Table 8 - Full data'!$B:$B,$B$5)</f>
        <v>0.1</v>
      </c>
    </row>
    <row r="14" spans="1:13" x14ac:dyDescent="0.35">
      <c r="A14" s="10" t="s">
        <v>166</v>
      </c>
      <c r="B14" s="36">
        <f>SUMIFS('Table 8 - Full data'!C:C,'Table 8 - Full data'!$A:$A,$A14,'Table 8 - Full data'!$B:$B,$B$5)</f>
        <v>137185</v>
      </c>
      <c r="C14" s="25">
        <f>SUMIFS('Table 8 - Full data'!D:D,'Table 8 - Full data'!$A:$A,$A14,'Table 8 - Full data'!$B:$B,$B$5)</f>
        <v>0.26</v>
      </c>
      <c r="D14" s="36">
        <f>SUMIFS('Table 8 - Full data'!E:E,'Table 8 - Full data'!$A:$A,$A14,'Table 8 - Full data'!$B:$B,$B$5)</f>
        <v>54560</v>
      </c>
      <c r="E14" s="36">
        <f>SUMIFS('Table 8 - Full data'!F:F,'Table 8 - Full data'!$A:$A,$A14,'Table 8 - Full data'!$B:$B,$B$5)</f>
        <v>40015</v>
      </c>
      <c r="F14" s="36">
        <f>SUMIFS('Table 8 - Full data'!G:G,'Table 8 - Full data'!$A:$A,$A14,'Table 8 - Full data'!$B:$B,$B$5)</f>
        <v>29415</v>
      </c>
      <c r="G14" s="36">
        <f>SUMIFS('Table 8 - Full data'!H:H,'Table 8 - Full data'!$A:$A,$A14,'Table 8 - Full data'!$B:$B,$B$5)</f>
        <v>85755</v>
      </c>
      <c r="H14" s="36">
        <f>SUMIFS('Table 8 - Full data'!I:I,'Table 8 - Full data'!$A:$A,$A14,'Table 8 - Full data'!$B:$B,$B$5)</f>
        <v>16710</v>
      </c>
      <c r="I14" s="25">
        <f>SUMIFS('Table 8 - Full data'!J:J,'Table 8 - Full data'!$A:$A,$A14,'Table 8 - Full data'!$B:$B,$B$5)</f>
        <v>0.4</v>
      </c>
      <c r="J14" s="25">
        <f>SUMIFS('Table 8 - Full data'!K:K,'Table 8 - Full data'!$A:$A,$A14,'Table 8 - Full data'!$B:$B,$B$5)</f>
        <v>0.28999999999999998</v>
      </c>
      <c r="K14" s="25">
        <f>SUMIFS('Table 8 - Full data'!L:L,'Table 8 - Full data'!$A:$A,$A14,'Table 8 - Full data'!$B:$B,$B$5)</f>
        <v>0.21</v>
      </c>
      <c r="L14" s="25">
        <f>SUMIFS('Table 8 - Full data'!M:M,'Table 8 - Full data'!$A:$A,$A14,'Table 8 - Full data'!$B:$B,$B$5)</f>
        <v>0.63</v>
      </c>
      <c r="M14" s="26">
        <f>SUMIFS('Table 8 - Full data'!N:N,'Table 8 - Full data'!$A:$A,$A14,'Table 8 - Full data'!$B:$B,$B$5)</f>
        <v>0.12</v>
      </c>
    </row>
    <row r="15" spans="1:13" x14ac:dyDescent="0.35">
      <c r="A15" s="10" t="s">
        <v>138</v>
      </c>
      <c r="B15" s="36">
        <f>SUMIFS('Table 8 - Full data'!C:C,'Table 8 - Full data'!$A:$A,$A15,'Table 8 - Full data'!$B:$B,$B$5)</f>
        <v>23975</v>
      </c>
      <c r="C15" s="25">
        <f>SUMIFS('Table 8 - Full data'!D:D,'Table 8 - Full data'!$A:$A,$A15,'Table 8 - Full data'!$B:$B,$B$5)</f>
        <v>0.04</v>
      </c>
      <c r="D15" s="36">
        <f>SUMIFS('Table 8 - Full data'!E:E,'Table 8 - Full data'!$A:$A,$A15,'Table 8 - Full data'!$B:$B,$B$5)</f>
        <v>9735</v>
      </c>
      <c r="E15" s="36">
        <f>SUMIFS('Table 8 - Full data'!F:F,'Table 8 - Full data'!$A:$A,$A15,'Table 8 - Full data'!$B:$B,$B$5)</f>
        <v>7290</v>
      </c>
      <c r="F15" s="36">
        <f>SUMIFS('Table 8 - Full data'!G:G,'Table 8 - Full data'!$A:$A,$A15,'Table 8 - Full data'!$B:$B,$B$5)</f>
        <v>5475</v>
      </c>
      <c r="G15" s="36">
        <f>SUMIFS('Table 8 - Full data'!H:H,'Table 8 - Full data'!$A:$A,$A15,'Table 8 - Full data'!$B:$B,$B$5)</f>
        <v>15100</v>
      </c>
      <c r="H15" s="36">
        <f>SUMIFS('Table 8 - Full data'!I:I,'Table 8 - Full data'!$A:$A,$A15,'Table 8 - Full data'!$B:$B,$B$5)</f>
        <v>2450</v>
      </c>
      <c r="I15" s="25">
        <f>SUMIFS('Table 8 - Full data'!J:J,'Table 8 - Full data'!$A:$A,$A15,'Table 8 - Full data'!$B:$B,$B$5)</f>
        <v>0.41</v>
      </c>
      <c r="J15" s="25">
        <f>SUMIFS('Table 8 - Full data'!K:K,'Table 8 - Full data'!$A:$A,$A15,'Table 8 - Full data'!$B:$B,$B$5)</f>
        <v>0.3</v>
      </c>
      <c r="K15" s="25">
        <f>SUMIFS('Table 8 - Full data'!L:L,'Table 8 - Full data'!$A:$A,$A15,'Table 8 - Full data'!$B:$B,$B$5)</f>
        <v>0.23</v>
      </c>
      <c r="L15" s="25">
        <f>SUMIFS('Table 8 - Full data'!M:M,'Table 8 - Full data'!$A:$A,$A15,'Table 8 - Full data'!$B:$B,$B$5)</f>
        <v>0.63</v>
      </c>
      <c r="M15" s="26">
        <f>SUMIFS('Table 8 - Full data'!N:N,'Table 8 - Full data'!$A:$A,$A15,'Table 8 - Full data'!$B:$B,$B$5)</f>
        <v>0.1</v>
      </c>
    </row>
    <row r="16" spans="1:13" x14ac:dyDescent="0.35">
      <c r="A16" s="10" t="s">
        <v>167</v>
      </c>
      <c r="B16" s="36">
        <f>SUMIFS('Table 8 - Full data'!C:C,'Table 8 - Full data'!$A:$A,$A16,'Table 8 - Full data'!$B:$B,$B$5)</f>
        <v>73890</v>
      </c>
      <c r="C16" s="25">
        <f>SUMIFS('Table 8 - Full data'!D:D,'Table 8 - Full data'!$A:$A,$A16,'Table 8 - Full data'!$B:$B,$B$5)</f>
        <v>0.14000000000000001</v>
      </c>
      <c r="D16" s="36">
        <f>SUMIFS('Table 8 - Full data'!E:E,'Table 8 - Full data'!$A:$A,$A16,'Table 8 - Full data'!$B:$B,$B$5)</f>
        <v>30055</v>
      </c>
      <c r="E16" s="36">
        <f>SUMIFS('Table 8 - Full data'!F:F,'Table 8 - Full data'!$A:$A,$A16,'Table 8 - Full data'!$B:$B,$B$5)</f>
        <v>22070</v>
      </c>
      <c r="F16" s="36">
        <f>SUMIFS('Table 8 - Full data'!G:G,'Table 8 - Full data'!$A:$A,$A16,'Table 8 - Full data'!$B:$B,$B$5)</f>
        <v>16080</v>
      </c>
      <c r="G16" s="36">
        <f>SUMIFS('Table 8 - Full data'!H:H,'Table 8 - Full data'!$A:$A,$A16,'Table 8 - Full data'!$B:$B,$B$5)</f>
        <v>46755</v>
      </c>
      <c r="H16" s="36">
        <f>SUMIFS('Table 8 - Full data'!I:I,'Table 8 - Full data'!$A:$A,$A16,'Table 8 - Full data'!$B:$B,$B$5)</f>
        <v>7965</v>
      </c>
      <c r="I16" s="25">
        <f>SUMIFS('Table 8 - Full data'!J:J,'Table 8 - Full data'!$A:$A,$A16,'Table 8 - Full data'!$B:$B,$B$5)</f>
        <v>0.41</v>
      </c>
      <c r="J16" s="25">
        <f>SUMIFS('Table 8 - Full data'!K:K,'Table 8 - Full data'!$A:$A,$A16,'Table 8 - Full data'!$B:$B,$B$5)</f>
        <v>0.3</v>
      </c>
      <c r="K16" s="25">
        <f>SUMIFS('Table 8 - Full data'!L:L,'Table 8 - Full data'!$A:$A,$A16,'Table 8 - Full data'!$B:$B,$B$5)</f>
        <v>0.22</v>
      </c>
      <c r="L16" s="25">
        <f>SUMIFS('Table 8 - Full data'!M:M,'Table 8 - Full data'!$A:$A,$A16,'Table 8 - Full data'!$B:$B,$B$5)</f>
        <v>0.63</v>
      </c>
      <c r="M16" s="26">
        <f>SUMIFS('Table 8 - Full data'!N:N,'Table 8 - Full data'!$A:$A,$A16,'Table 8 - Full data'!$B:$B,$B$5)</f>
        <v>0.11</v>
      </c>
    </row>
    <row r="17" spans="1:13" x14ac:dyDescent="0.35">
      <c r="A17" s="10" t="s">
        <v>168</v>
      </c>
      <c r="B17" s="36">
        <f>SUMIFS('Table 8 - Full data'!C:C,'Table 8 - Full data'!$A:$A,$A17,'Table 8 - Full data'!$B:$B,$B$5)</f>
        <v>72485</v>
      </c>
      <c r="C17" s="25">
        <f>SUMIFS('Table 8 - Full data'!D:D,'Table 8 - Full data'!$A:$A,$A17,'Table 8 - Full data'!$B:$B,$B$5)</f>
        <v>0.13</v>
      </c>
      <c r="D17" s="36">
        <f>SUMIFS('Table 8 - Full data'!E:E,'Table 8 - Full data'!$A:$A,$A17,'Table 8 - Full data'!$B:$B,$B$5)</f>
        <v>28795</v>
      </c>
      <c r="E17" s="36">
        <f>SUMIFS('Table 8 - Full data'!F:F,'Table 8 - Full data'!$A:$A,$A17,'Table 8 - Full data'!$B:$B,$B$5)</f>
        <v>21605</v>
      </c>
      <c r="F17" s="36">
        <f>SUMIFS('Table 8 - Full data'!G:G,'Table 8 - Full data'!$A:$A,$A17,'Table 8 - Full data'!$B:$B,$B$5)</f>
        <v>16260</v>
      </c>
      <c r="G17" s="36">
        <f>SUMIFS('Table 8 - Full data'!H:H,'Table 8 - Full data'!$A:$A,$A17,'Table 8 - Full data'!$B:$B,$B$5)</f>
        <v>45985</v>
      </c>
      <c r="H17" s="36">
        <f>SUMIFS('Table 8 - Full data'!I:I,'Table 8 - Full data'!$A:$A,$A17,'Table 8 - Full data'!$B:$B,$B$5)</f>
        <v>7690</v>
      </c>
      <c r="I17" s="25">
        <f>SUMIFS('Table 8 - Full data'!J:J,'Table 8 - Full data'!$A:$A,$A17,'Table 8 - Full data'!$B:$B,$B$5)</f>
        <v>0.4</v>
      </c>
      <c r="J17" s="25">
        <f>SUMIFS('Table 8 - Full data'!K:K,'Table 8 - Full data'!$A:$A,$A17,'Table 8 - Full data'!$B:$B,$B$5)</f>
        <v>0.3</v>
      </c>
      <c r="K17" s="25">
        <f>SUMIFS('Table 8 - Full data'!L:L,'Table 8 - Full data'!$A:$A,$A17,'Table 8 - Full data'!$B:$B,$B$5)</f>
        <v>0.22</v>
      </c>
      <c r="L17" s="25">
        <f>SUMIFS('Table 8 - Full data'!M:M,'Table 8 - Full data'!$A:$A,$A17,'Table 8 - Full data'!$B:$B,$B$5)</f>
        <v>0.63</v>
      </c>
      <c r="M17" s="26">
        <f>SUMIFS('Table 8 - Full data'!N:N,'Table 8 - Full data'!$A:$A,$A17,'Table 8 - Full data'!$B:$B,$B$5)</f>
        <v>0.11</v>
      </c>
    </row>
    <row r="18" spans="1:13" x14ac:dyDescent="0.35">
      <c r="A18" s="10" t="s">
        <v>169</v>
      </c>
      <c r="B18" s="36">
        <f>SUMIFS('Table 8 - Full data'!C:C,'Table 8 - Full data'!$A:$A,$A18,'Table 8 - Full data'!$B:$B,$B$5)</f>
        <v>1105</v>
      </c>
      <c r="C18" s="25">
        <f>SUMIFS('Table 8 - Full data'!D:D,'Table 8 - Full data'!$A:$A,$A18,'Table 8 - Full data'!$B:$B,$B$5)</f>
        <v>0</v>
      </c>
      <c r="D18" s="36">
        <f>SUMIFS('Table 8 - Full data'!E:E,'Table 8 - Full data'!$A:$A,$A18,'Table 8 - Full data'!$B:$B,$B$5)</f>
        <v>445</v>
      </c>
      <c r="E18" s="36">
        <f>SUMIFS('Table 8 - Full data'!F:F,'Table 8 - Full data'!$A:$A,$A18,'Table 8 - Full data'!$B:$B,$B$5)</f>
        <v>340</v>
      </c>
      <c r="F18" s="36">
        <f>SUMIFS('Table 8 - Full data'!G:G,'Table 8 - Full data'!$A:$A,$A18,'Table 8 - Full data'!$B:$B,$B$5)</f>
        <v>290</v>
      </c>
      <c r="G18" s="36">
        <f>SUMIFS('Table 8 - Full data'!H:H,'Table 8 - Full data'!$A:$A,$A18,'Table 8 - Full data'!$B:$B,$B$5)</f>
        <v>710</v>
      </c>
      <c r="H18" s="36">
        <f>SUMIFS('Table 8 - Full data'!I:I,'Table 8 - Full data'!$A:$A,$A18,'Table 8 - Full data'!$B:$B,$B$5)</f>
        <v>85</v>
      </c>
      <c r="I18" s="25">
        <f>SUMIFS('Table 8 - Full data'!J:J,'Table 8 - Full data'!$A:$A,$A18,'Table 8 - Full data'!$B:$B,$B$5)</f>
        <v>0.4</v>
      </c>
      <c r="J18" s="25">
        <f>SUMIFS('Table 8 - Full data'!K:K,'Table 8 - Full data'!$A:$A,$A18,'Table 8 - Full data'!$B:$B,$B$5)</f>
        <v>0.31</v>
      </c>
      <c r="K18" s="25">
        <f>SUMIFS('Table 8 - Full data'!L:L,'Table 8 - Full data'!$A:$A,$A18,'Table 8 - Full data'!$B:$B,$B$5)</f>
        <v>0.26</v>
      </c>
      <c r="L18" s="25">
        <f>SUMIFS('Table 8 - Full data'!M:M,'Table 8 - Full data'!$A:$A,$A18,'Table 8 - Full data'!$B:$B,$B$5)</f>
        <v>0.64</v>
      </c>
      <c r="M18" s="26">
        <f>SUMIFS('Table 8 - Full data'!N:N,'Table 8 - Full data'!$A:$A,$A18,'Table 8 - Full data'!$B:$B,$B$5)</f>
        <v>0.08</v>
      </c>
    </row>
    <row r="19" spans="1:13" x14ac:dyDescent="0.35">
      <c r="A19" s="10" t="s">
        <v>170</v>
      </c>
      <c r="B19" s="36">
        <f>SUMIFS('Table 8 - Full data'!C:C,'Table 8 - Full data'!$A:$A,$A19,'Table 8 - Full data'!$B:$B,$B$5)</f>
        <v>1185</v>
      </c>
      <c r="C19" s="25">
        <f>SUMIFS('Table 8 - Full data'!D:D,'Table 8 - Full data'!$A:$A,$A19,'Table 8 - Full data'!$B:$B,$B$5)</f>
        <v>0</v>
      </c>
      <c r="D19" s="36">
        <f>SUMIFS('Table 8 - Full data'!E:E,'Table 8 - Full data'!$A:$A,$A19,'Table 8 - Full data'!$B:$B,$B$5)</f>
        <v>500</v>
      </c>
      <c r="E19" s="36">
        <f>SUMIFS('Table 8 - Full data'!F:F,'Table 8 - Full data'!$A:$A,$A19,'Table 8 - Full data'!$B:$B,$B$5)</f>
        <v>370</v>
      </c>
      <c r="F19" s="36">
        <f>SUMIFS('Table 8 - Full data'!G:G,'Table 8 - Full data'!$A:$A,$A19,'Table 8 - Full data'!$B:$B,$B$5)</f>
        <v>275</v>
      </c>
      <c r="G19" s="36">
        <f>SUMIFS('Table 8 - Full data'!H:H,'Table 8 - Full data'!$A:$A,$A19,'Table 8 - Full data'!$B:$B,$B$5)</f>
        <v>780</v>
      </c>
      <c r="H19" s="36">
        <f>SUMIFS('Table 8 - Full data'!I:I,'Table 8 - Full data'!$A:$A,$A19,'Table 8 - Full data'!$B:$B,$B$5)</f>
        <v>95</v>
      </c>
      <c r="I19" s="25">
        <f>SUMIFS('Table 8 - Full data'!J:J,'Table 8 - Full data'!$A:$A,$A19,'Table 8 - Full data'!$B:$B,$B$5)</f>
        <v>0.42</v>
      </c>
      <c r="J19" s="25">
        <f>SUMIFS('Table 8 - Full data'!K:K,'Table 8 - Full data'!$A:$A,$A19,'Table 8 - Full data'!$B:$B,$B$5)</f>
        <v>0.31</v>
      </c>
      <c r="K19" s="25">
        <f>SUMIFS('Table 8 - Full data'!L:L,'Table 8 - Full data'!$A:$A,$A19,'Table 8 - Full data'!$B:$B,$B$5)</f>
        <v>0.23</v>
      </c>
      <c r="L19" s="25">
        <f>SUMIFS('Table 8 - Full data'!M:M,'Table 8 - Full data'!$A:$A,$A19,'Table 8 - Full data'!$B:$B,$B$5)</f>
        <v>0.66</v>
      </c>
      <c r="M19" s="26">
        <f>SUMIFS('Table 8 - Full data'!N:N,'Table 8 - Full data'!$A:$A,$A19,'Table 8 - Full data'!$B:$B,$B$5)</f>
        <v>0.08</v>
      </c>
    </row>
    <row r="20" spans="1:13" x14ac:dyDescent="0.35">
      <c r="A20" s="10" t="s">
        <v>171</v>
      </c>
      <c r="B20" s="36">
        <f>SUMIFS('Table 8 - Full data'!C:C,'Table 8 - Full data'!$A:$A,$A20,'Table 8 - Full data'!$B:$B,$B$5)</f>
        <v>38985</v>
      </c>
      <c r="C20" s="25">
        <f>SUMIFS('Table 8 - Full data'!D:D,'Table 8 - Full data'!$A:$A,$A20,'Table 8 - Full data'!$B:$B,$B$5)</f>
        <v>7.0000000000000007E-2</v>
      </c>
      <c r="D20" s="36">
        <f>SUMIFS('Table 8 - Full data'!E:E,'Table 8 - Full data'!$A:$A,$A20,'Table 8 - Full data'!$B:$B,$B$5)</f>
        <v>15800</v>
      </c>
      <c r="E20" s="36">
        <f>SUMIFS('Table 8 - Full data'!F:F,'Table 8 - Full data'!$A:$A,$A20,'Table 8 - Full data'!$B:$B,$B$5)</f>
        <v>11770</v>
      </c>
      <c r="F20" s="36">
        <f>SUMIFS('Table 8 - Full data'!G:G,'Table 8 - Full data'!$A:$A,$A20,'Table 8 - Full data'!$B:$B,$B$5)</f>
        <v>8740</v>
      </c>
      <c r="G20" s="36">
        <f>SUMIFS('Table 8 - Full data'!H:H,'Table 8 - Full data'!$A:$A,$A20,'Table 8 - Full data'!$B:$B,$B$5)</f>
        <v>25015</v>
      </c>
      <c r="H20" s="36">
        <f>SUMIFS('Table 8 - Full data'!I:I,'Table 8 - Full data'!$A:$A,$A20,'Table 8 - Full data'!$B:$B,$B$5)</f>
        <v>3920</v>
      </c>
      <c r="I20" s="25">
        <f>SUMIFS('Table 8 - Full data'!J:J,'Table 8 - Full data'!$A:$A,$A20,'Table 8 - Full data'!$B:$B,$B$5)</f>
        <v>0.41</v>
      </c>
      <c r="J20" s="25">
        <f>SUMIFS('Table 8 - Full data'!K:K,'Table 8 - Full data'!$A:$A,$A20,'Table 8 - Full data'!$B:$B,$B$5)</f>
        <v>0.3</v>
      </c>
      <c r="K20" s="25">
        <f>SUMIFS('Table 8 - Full data'!L:L,'Table 8 - Full data'!$A:$A,$A20,'Table 8 - Full data'!$B:$B,$B$5)</f>
        <v>0.22</v>
      </c>
      <c r="L20" s="25">
        <f>SUMIFS('Table 8 - Full data'!M:M,'Table 8 - Full data'!$A:$A,$A20,'Table 8 - Full data'!$B:$B,$B$5)</f>
        <v>0.64</v>
      </c>
      <c r="M20" s="26">
        <f>SUMIFS('Table 8 - Full data'!N:N,'Table 8 - Full data'!$A:$A,$A20,'Table 8 - Full data'!$B:$B,$B$5)</f>
        <v>0.1</v>
      </c>
    </row>
    <row r="21" spans="1:13" x14ac:dyDescent="0.35">
      <c r="A21" s="10" t="s">
        <v>172</v>
      </c>
      <c r="B21" s="36">
        <f>SUMIFS('Table 8 - Full data'!C:C,'Table 8 - Full data'!$A:$A,$A21,'Table 8 - Full data'!$B:$B,$B$5)</f>
        <v>1485</v>
      </c>
      <c r="C21" s="25">
        <f>SUMIFS('Table 8 - Full data'!D:D,'Table 8 - Full data'!$A:$A,$A21,'Table 8 - Full data'!$B:$B,$B$5)</f>
        <v>0</v>
      </c>
      <c r="D21" s="36">
        <f>SUMIFS('Table 8 - Full data'!E:E,'Table 8 - Full data'!$A:$A,$A21,'Table 8 - Full data'!$B:$B,$B$5)</f>
        <v>595</v>
      </c>
      <c r="E21" s="36">
        <f>SUMIFS('Table 8 - Full data'!F:F,'Table 8 - Full data'!$A:$A,$A21,'Table 8 - Full data'!$B:$B,$B$5)</f>
        <v>460</v>
      </c>
      <c r="F21" s="36">
        <f>SUMIFS('Table 8 - Full data'!G:G,'Table 8 - Full data'!$A:$A,$A21,'Table 8 - Full data'!$B:$B,$B$5)</f>
        <v>345</v>
      </c>
      <c r="G21" s="36">
        <f>SUMIFS('Table 8 - Full data'!H:H,'Table 8 - Full data'!$A:$A,$A21,'Table 8 - Full data'!$B:$B,$B$5)</f>
        <v>925</v>
      </c>
      <c r="H21" s="36">
        <f>SUMIFS('Table 8 - Full data'!I:I,'Table 8 - Full data'!$A:$A,$A21,'Table 8 - Full data'!$B:$B,$B$5)</f>
        <v>155</v>
      </c>
      <c r="I21" s="25">
        <f>SUMIFS('Table 8 - Full data'!J:J,'Table 8 - Full data'!$A:$A,$A21,'Table 8 - Full data'!$B:$B,$B$5)</f>
        <v>0.4</v>
      </c>
      <c r="J21" s="25">
        <f>SUMIFS('Table 8 - Full data'!K:K,'Table 8 - Full data'!$A:$A,$A21,'Table 8 - Full data'!$B:$B,$B$5)</f>
        <v>0.31</v>
      </c>
      <c r="K21" s="25">
        <f>SUMIFS('Table 8 - Full data'!L:L,'Table 8 - Full data'!$A:$A,$A21,'Table 8 - Full data'!$B:$B,$B$5)</f>
        <v>0.23</v>
      </c>
      <c r="L21" s="25">
        <f>SUMIFS('Table 8 - Full data'!M:M,'Table 8 - Full data'!$A:$A,$A21,'Table 8 - Full data'!$B:$B,$B$5)</f>
        <v>0.62</v>
      </c>
      <c r="M21" s="26">
        <f>SUMIFS('Table 8 - Full data'!N:N,'Table 8 - Full data'!$A:$A,$A21,'Table 8 - Full data'!$B:$B,$B$5)</f>
        <v>0.1</v>
      </c>
    </row>
    <row r="22" spans="1:13" x14ac:dyDescent="0.35">
      <c r="A22" s="10" t="s">
        <v>155</v>
      </c>
      <c r="B22" s="36">
        <f>SUMIFS('Table 8 - Full data'!C:C,'Table 8 - Full data'!$A:$A,$A22,'Table 8 - Full data'!$B:$B,$B$5)</f>
        <v>400</v>
      </c>
      <c r="C22" s="25">
        <f>SUMIFS('Table 8 - Full data'!D:D,'Table 8 - Full data'!$A:$A,$A22,'Table 8 - Full data'!$B:$B,$B$5)</f>
        <v>0</v>
      </c>
      <c r="D22" s="36">
        <f>SUMIFS('Table 8 - Full data'!E:E,'Table 8 - Full data'!$A:$A,$A22,'Table 8 - Full data'!$B:$B,$B$5)</f>
        <v>175</v>
      </c>
      <c r="E22" s="36">
        <f>SUMIFS('Table 8 - Full data'!F:F,'Table 8 - Full data'!$A:$A,$A22,'Table 8 - Full data'!$B:$B,$B$5)</f>
        <v>100</v>
      </c>
      <c r="F22" s="36">
        <f>SUMIFS('Table 8 - Full data'!G:G,'Table 8 - Full data'!$A:$A,$A22,'Table 8 - Full data'!$B:$B,$B$5)</f>
        <v>70</v>
      </c>
      <c r="G22" s="36">
        <f>SUMIFS('Table 8 - Full data'!H:H,'Table 8 - Full data'!$A:$A,$A22,'Table 8 - Full data'!$B:$B,$B$5)</f>
        <v>275</v>
      </c>
      <c r="H22" s="36">
        <f>SUMIFS('Table 8 - Full data'!I:I,'Table 8 - Full data'!$A:$A,$A22,'Table 8 - Full data'!$B:$B,$B$5)</f>
        <v>50</v>
      </c>
      <c r="I22" s="25">
        <f>SUMIFS('Table 8 - Full data'!J:J,'Table 8 - Full data'!$A:$A,$A22,'Table 8 - Full data'!$B:$B,$B$5)</f>
        <v>0.43</v>
      </c>
      <c r="J22" s="25">
        <f>SUMIFS('Table 8 - Full data'!K:K,'Table 8 - Full data'!$A:$A,$A22,'Table 8 - Full data'!$B:$B,$B$5)</f>
        <v>0.25</v>
      </c>
      <c r="K22" s="25">
        <f>SUMIFS('Table 8 - Full data'!L:L,'Table 8 - Full data'!$A:$A,$A22,'Table 8 - Full data'!$B:$B,$B$5)</f>
        <v>0.17</v>
      </c>
      <c r="L22" s="25">
        <f>SUMIFS('Table 8 - Full data'!M:M,'Table 8 - Full data'!$A:$A,$A22,'Table 8 - Full data'!$B:$B,$B$5)</f>
        <v>0.69</v>
      </c>
      <c r="M22" s="26">
        <f>SUMIFS('Table 8 - Full data'!N:N,'Table 8 - Full data'!$A:$A,$A22,'Table 8 - Full data'!$B:$B,$B$5)</f>
        <v>0.12</v>
      </c>
    </row>
    <row r="23" spans="1:13" x14ac:dyDescent="0.35">
      <c r="A23" s="10" t="s">
        <v>156</v>
      </c>
      <c r="B23" s="36">
        <f>SUMIFS('Table 8 - Full data'!C:C,'Table 8 - Full data'!$A:$A,$A23,'Table 8 - Full data'!$B:$B,$B$5)</f>
        <v>13915</v>
      </c>
      <c r="C23" s="25">
        <f>SUMIFS('Table 8 - Full data'!D:D,'Table 8 - Full data'!$A:$A,$A23,'Table 8 - Full data'!$B:$B,$B$5)</f>
        <v>0.03</v>
      </c>
      <c r="D23" s="36">
        <f>SUMIFS('Table 8 - Full data'!E:E,'Table 8 - Full data'!$A:$A,$A23,'Table 8 - Full data'!$B:$B,$B$5)</f>
        <v>8430</v>
      </c>
      <c r="E23" s="36">
        <f>SUMIFS('Table 8 - Full data'!F:F,'Table 8 - Full data'!$A:$A,$A23,'Table 8 - Full data'!$B:$B,$B$5)</f>
        <v>3125</v>
      </c>
      <c r="F23" s="36">
        <f>SUMIFS('Table 8 - Full data'!G:G,'Table 8 - Full data'!$A:$A,$A23,'Table 8 - Full data'!$B:$B,$B$5)</f>
        <v>1305</v>
      </c>
      <c r="G23" s="36">
        <f>SUMIFS('Table 8 - Full data'!H:H,'Table 8 - Full data'!$A:$A,$A23,'Table 8 - Full data'!$B:$B,$B$5)</f>
        <v>8080</v>
      </c>
      <c r="H23" s="36">
        <f>SUMIFS('Table 8 - Full data'!I:I,'Table 8 - Full data'!$A:$A,$A23,'Table 8 - Full data'!$B:$B,$B$5)</f>
        <v>1075</v>
      </c>
      <c r="I23" s="25">
        <f>SUMIFS('Table 8 - Full data'!J:J,'Table 8 - Full data'!$A:$A,$A23,'Table 8 - Full data'!$B:$B,$B$5)</f>
        <v>0.61</v>
      </c>
      <c r="J23" s="25">
        <f>SUMIFS('Table 8 - Full data'!K:K,'Table 8 - Full data'!$A:$A,$A23,'Table 8 - Full data'!$B:$B,$B$5)</f>
        <v>0.22</v>
      </c>
      <c r="K23" s="25">
        <f>SUMIFS('Table 8 - Full data'!L:L,'Table 8 - Full data'!$A:$A,$A23,'Table 8 - Full data'!$B:$B,$B$5)</f>
        <v>0.09</v>
      </c>
      <c r="L23" s="25">
        <f>SUMIFS('Table 8 - Full data'!M:M,'Table 8 - Full data'!$A:$A,$A23,'Table 8 - Full data'!$B:$B,$B$5)</f>
        <v>0.57999999999999996</v>
      </c>
      <c r="M23" s="26">
        <f>SUMIFS('Table 8 - Full data'!N:N,'Table 8 - Full data'!$A:$A,$A23,'Table 8 - Full data'!$B:$B,$B$5)</f>
        <v>0.08</v>
      </c>
    </row>
    <row r="24" spans="1:13" x14ac:dyDescent="0.35">
      <c r="A24" s="10" t="s">
        <v>351</v>
      </c>
      <c r="B24" s="36">
        <f>SUMIFS('Table 8 - Full data'!C:C,'Table 8 - Full data'!$A:$A,$A24,'Table 8 - Full data'!$B:$B,$B$5)</f>
        <v>825</v>
      </c>
      <c r="C24" s="25">
        <f>SUMIFS('Table 8 - Full data'!D:D,'Table 8 - Full data'!$A:$A,$A24,'Table 8 - Full data'!$B:$B,$B$5)</f>
        <v>0</v>
      </c>
      <c r="D24" s="36">
        <f>SUMIFS('Table 8 - Full data'!E:E,'Table 8 - Full data'!$A:$A,$A24,'Table 8 - Full data'!$B:$B,$B$5)</f>
        <v>360</v>
      </c>
      <c r="E24" s="36">
        <f>SUMIFS('Table 8 - Full data'!F:F,'Table 8 - Full data'!$A:$A,$A24,'Table 8 - Full data'!$B:$B,$B$5)</f>
        <v>200</v>
      </c>
      <c r="F24" s="36">
        <f>SUMIFS('Table 8 - Full data'!G:G,'Table 8 - Full data'!$A:$A,$A24,'Table 8 - Full data'!$B:$B,$B$5)</f>
        <v>130</v>
      </c>
      <c r="G24" s="36">
        <f>SUMIFS('Table 8 - Full data'!H:H,'Table 8 - Full data'!$A:$A,$A24,'Table 8 - Full data'!$B:$B,$B$5)</f>
        <v>515</v>
      </c>
      <c r="H24" s="36">
        <f>SUMIFS('Table 8 - Full data'!I:I,'Table 8 - Full data'!$A:$A,$A24,'Table 8 - Full data'!$B:$B,$B$5)</f>
        <v>115</v>
      </c>
      <c r="I24" s="25">
        <f>SUMIFS('Table 8 - Full data'!J:J,'Table 8 - Full data'!$A:$A,$A24,'Table 8 - Full data'!$B:$B,$B$5)</f>
        <v>0.43</v>
      </c>
      <c r="J24" s="25">
        <f>SUMIFS('Table 8 - Full data'!K:K,'Table 8 - Full data'!$A:$A,$A24,'Table 8 - Full data'!$B:$B,$B$5)</f>
        <v>0.24</v>
      </c>
      <c r="K24" s="25">
        <f>SUMIFS('Table 8 - Full data'!L:L,'Table 8 - Full data'!$A:$A,$A24,'Table 8 - Full data'!$B:$B,$B$5)</f>
        <v>0.16</v>
      </c>
      <c r="L24" s="25">
        <f>SUMIFS('Table 8 - Full data'!M:M,'Table 8 - Full data'!$A:$A,$A24,'Table 8 - Full data'!$B:$B,$B$5)</f>
        <v>0.62</v>
      </c>
      <c r="M24" s="26">
        <f>SUMIFS('Table 8 - Full data'!N:N,'Table 8 - Full data'!$A:$A,$A24,'Table 8 - Full data'!$B:$B,$B$5)</f>
        <v>0.14000000000000001</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'Financial year lookup'!$A3:$A10</xm:f>
          </x14:formula1>
          <xm:sqref>B5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0"/>
  <sheetViews>
    <sheetView workbookViewId="0"/>
  </sheetViews>
  <sheetFormatPr defaultColWidth="10.6640625" defaultRowHeight="15.5" x14ac:dyDescent="0.35"/>
  <cols>
    <col min="1" max="1" width="32.6640625" customWidth="1"/>
    <col min="2" max="10" width="16.6640625" customWidth="1"/>
  </cols>
  <sheetData>
    <row r="1" spans="1:10" ht="19.5" x14ac:dyDescent="0.45">
      <c r="A1" s="90" t="s">
        <v>475</v>
      </c>
    </row>
    <row r="2" spans="1:10" x14ac:dyDescent="0.35">
      <c r="A2" t="s">
        <v>301</v>
      </c>
    </row>
    <row r="3" spans="1:10" x14ac:dyDescent="0.35">
      <c r="A3" t="s">
        <v>309</v>
      </c>
    </row>
    <row r="4" spans="1:10" x14ac:dyDescent="0.35">
      <c r="A4" t="s">
        <v>300</v>
      </c>
    </row>
    <row r="5" spans="1:10" x14ac:dyDescent="0.35">
      <c r="A5" s="139" t="s">
        <v>494</v>
      </c>
      <c r="B5" s="6" t="s">
        <v>247</v>
      </c>
    </row>
    <row r="6" spans="1:10" s="157" customFormat="1" ht="62" x14ac:dyDescent="0.35">
      <c r="A6" s="154" t="s">
        <v>259</v>
      </c>
      <c r="B6" s="162" t="s">
        <v>250</v>
      </c>
      <c r="C6" s="162" t="s">
        <v>492</v>
      </c>
      <c r="D6" s="155" t="s">
        <v>173</v>
      </c>
      <c r="E6" s="162" t="s">
        <v>251</v>
      </c>
      <c r="F6" s="162" t="s">
        <v>252</v>
      </c>
      <c r="G6" s="155" t="s">
        <v>174</v>
      </c>
      <c r="H6" s="155" t="s">
        <v>18</v>
      </c>
      <c r="I6" s="155" t="s">
        <v>19</v>
      </c>
      <c r="J6" s="156" t="s">
        <v>20</v>
      </c>
    </row>
    <row r="7" spans="1:10" x14ac:dyDescent="0.35">
      <c r="A7" s="140" t="s">
        <v>507</v>
      </c>
      <c r="B7" s="36">
        <f>SUMIFS('Table 9 - Full data'!C:C,'Table 9 - Full data'!$A:$A,$A7,'Table 9 - Full data'!$B:$B,$B$5)</f>
        <v>90235</v>
      </c>
      <c r="C7" s="25">
        <f>SUMIFS('Table 9 - Full data'!D:D,'Table 9 - Full data'!$A:$A,$A7,'Table 9 - Full data'!$B:$B,$B$5)</f>
        <v>0.41</v>
      </c>
      <c r="D7" s="36">
        <f>SUMIFS('Table 9 - Full data'!E:E,'Table 9 - Full data'!$A:$A,$A7,'Table 9 - Full data'!$B:$B,$B$5)</f>
        <v>88925</v>
      </c>
      <c r="E7" s="36">
        <f>SUMIFS('Table 9 - Full data'!F:F,'Table 9 - Full data'!$A:$A,$A7,'Table 9 - Full data'!$B:$B,$B$5)</f>
        <v>33310</v>
      </c>
      <c r="F7" s="36">
        <f>SUMIFS('Table 9 - Full data'!G:G,'Table 9 - Full data'!$A:$A,$A7,'Table 9 - Full data'!$B:$B,$B$5)</f>
        <v>52930</v>
      </c>
      <c r="G7" s="36">
        <f>SUMIFS('Table 9 - Full data'!H:H,'Table 9 - Full data'!$A:$A,$A7,'Table 9 - Full data'!$B:$B,$B$5)</f>
        <v>2680</v>
      </c>
      <c r="H7" s="25">
        <f>SUMIFS('Table 9 - Full data'!I:I,'Table 9 - Full data'!$A:$A,$A7,'Table 9 - Full data'!$B:$B,$B$5)</f>
        <v>0.37</v>
      </c>
      <c r="I7" s="25">
        <f>SUMIFS('Table 9 - Full data'!J:J,'Table 9 - Full data'!$A:$A,$A7,'Table 9 - Full data'!$B:$B,$B$5)</f>
        <v>0.6</v>
      </c>
      <c r="J7" s="26">
        <f>SUMIFS('Table 9 - Full data'!K:K,'Table 9 - Full data'!$A:$A,$A7,'Table 9 - Full data'!$B:$B,$B$5)</f>
        <v>0.03</v>
      </c>
    </row>
    <row r="8" spans="1:10" x14ac:dyDescent="0.35">
      <c r="A8" s="10" t="s">
        <v>508</v>
      </c>
      <c r="B8" s="36">
        <f>SUMIFS('Table 9 - Full data'!C:C,'Table 9 - Full data'!$A:$A,$A8,'Table 9 - Full data'!$B:$B,$B$5)</f>
        <v>3765</v>
      </c>
      <c r="C8" s="25">
        <f>SUMIFS('Table 9 - Full data'!D:D,'Table 9 - Full data'!$A:$A,$A8,'Table 9 - Full data'!$B:$B,$B$5)</f>
        <v>0.02</v>
      </c>
      <c r="D8" s="36">
        <f>SUMIFS('Table 9 - Full data'!E:E,'Table 9 - Full data'!$A:$A,$A8,'Table 9 - Full data'!$B:$B,$B$5)</f>
        <v>3720</v>
      </c>
      <c r="E8" s="36">
        <f>SUMIFS('Table 9 - Full data'!F:F,'Table 9 - Full data'!$A:$A,$A8,'Table 9 - Full data'!$B:$B,$B$5)</f>
        <v>1780</v>
      </c>
      <c r="F8" s="36">
        <f>SUMIFS('Table 9 - Full data'!G:G,'Table 9 - Full data'!$A:$A,$A8,'Table 9 - Full data'!$B:$B,$B$5)</f>
        <v>1850</v>
      </c>
      <c r="G8" s="36">
        <f>SUMIFS('Table 9 - Full data'!H:H,'Table 9 - Full data'!$A:$A,$A8,'Table 9 - Full data'!$B:$B,$B$5)</f>
        <v>90</v>
      </c>
      <c r="H8" s="25">
        <f>SUMIFS('Table 9 - Full data'!I:I,'Table 9 - Full data'!$A:$A,$A8,'Table 9 - Full data'!$B:$B,$B$5)</f>
        <v>0.48</v>
      </c>
      <c r="I8" s="25">
        <f>SUMIFS('Table 9 - Full data'!J:J,'Table 9 - Full data'!$A:$A,$A8,'Table 9 - Full data'!$B:$B,$B$5)</f>
        <v>0.5</v>
      </c>
      <c r="J8" s="26">
        <f>SUMIFS('Table 9 - Full data'!K:K,'Table 9 - Full data'!$A:$A,$A8,'Table 9 - Full data'!$B:$B,$B$5)</f>
        <v>0.02</v>
      </c>
    </row>
    <row r="9" spans="1:10" x14ac:dyDescent="0.35">
      <c r="A9" s="17" t="s">
        <v>509</v>
      </c>
      <c r="B9" s="39">
        <f>SUMIFS('Table 9 - Full data'!C:C,'Table 9 - Full data'!$A:$A,$A9,'Table 9 - Full data'!$B:$B,$B$5)</f>
        <v>127745</v>
      </c>
      <c r="C9" s="19">
        <f>SUMIFS('Table 9 - Full data'!D:D,'Table 9 - Full data'!$A:$A,$A9,'Table 9 - Full data'!$B:$B,$B$5)</f>
        <v>0.59</v>
      </c>
      <c r="D9" s="39">
        <f>SUMIFS('Table 9 - Full data'!E:E,'Table 9 - Full data'!$A:$A,$A9,'Table 9 - Full data'!$B:$B,$B$5)</f>
        <v>126530</v>
      </c>
      <c r="E9" s="39">
        <f>SUMIFS('Table 9 - Full data'!F:F,'Table 9 - Full data'!$A:$A,$A9,'Table 9 - Full data'!$B:$B,$B$5)</f>
        <v>70880</v>
      </c>
      <c r="F9" s="39">
        <f>SUMIFS('Table 9 - Full data'!G:G,'Table 9 - Full data'!$A:$A,$A9,'Table 9 - Full data'!$B:$B,$B$5)</f>
        <v>53730</v>
      </c>
      <c r="G9" s="39">
        <f>SUMIFS('Table 9 - Full data'!H:H,'Table 9 - Full data'!$A:$A,$A9,'Table 9 - Full data'!$B:$B,$B$5)</f>
        <v>1920</v>
      </c>
      <c r="H9" s="19">
        <f>SUMIFS('Table 9 - Full data'!I:I,'Table 9 - Full data'!$A:$A,$A9,'Table 9 - Full data'!$B:$B,$B$5)</f>
        <v>0.56000000000000005</v>
      </c>
      <c r="I9" s="19">
        <f>SUMIFS('Table 9 - Full data'!J:J,'Table 9 - Full data'!$A:$A,$A9,'Table 9 - Full data'!$B:$B,$B$5)</f>
        <v>0.42</v>
      </c>
      <c r="J9" s="20">
        <f>SUMIFS('Table 9 - Full data'!K:K,'Table 9 - Full data'!$A:$A,$A9,'Table 9 - Full data'!$B:$B,$B$5)</f>
        <v>0.02</v>
      </c>
    </row>
    <row r="10" spans="1:10" x14ac:dyDescent="0.35">
      <c r="A10" s="21" t="s">
        <v>21</v>
      </c>
      <c r="B10" s="34">
        <f>SUMIFS('Table 9 - Full data'!C:C,'Table 9 - Full data'!$A:$A,$A10,'Table 9 - Full data'!$B:$B,$B$5)</f>
        <v>217980</v>
      </c>
      <c r="C10" s="22">
        <f>SUMIFS('Table 9 - Full data'!D:D,'Table 9 - Full data'!$A:$A,$A10,'Table 9 - Full data'!$B:$B,$B$5)</f>
        <v>1</v>
      </c>
      <c r="D10" s="34">
        <f>SUMIFS('Table 9 - Full data'!E:E,'Table 9 - Full data'!$A:$A,$A10,'Table 9 - Full data'!$B:$B,$B$5)</f>
        <v>215450</v>
      </c>
      <c r="E10" s="34">
        <f>SUMIFS('Table 9 - Full data'!F:F,'Table 9 - Full data'!$A:$A,$A10,'Table 9 - Full data'!$B:$B,$B$5)</f>
        <v>104195</v>
      </c>
      <c r="F10" s="34">
        <f>SUMIFS('Table 9 - Full data'!G:G,'Table 9 - Full data'!$A:$A,$A10,'Table 9 - Full data'!$B:$B,$B$5)</f>
        <v>106660</v>
      </c>
      <c r="G10" s="34">
        <f>SUMIFS('Table 9 - Full data'!H:H,'Table 9 - Full data'!$A:$A,$A10,'Table 9 - Full data'!$B:$B,$B$5)</f>
        <v>4600</v>
      </c>
      <c r="H10" s="22">
        <f>SUMIFS('Table 9 - Full data'!I:I,'Table 9 - Full data'!$A:$A,$A10,'Table 9 - Full data'!$B:$B,$B$5)</f>
        <v>0.48</v>
      </c>
      <c r="I10" s="22">
        <f>SUMIFS('Table 9 - Full data'!J:J,'Table 9 - Full data'!$A:$A,$A10,'Table 9 - Full data'!$B:$B,$B$5)</f>
        <v>0.5</v>
      </c>
      <c r="J10" s="23">
        <f>SUMIFS('Table 9 - Full data'!K:K,'Table 9 - Full data'!$A:$A,$A10,'Table 9 - Full data'!$B:$B,$B$5)</f>
        <v>0.02</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'Financial year lookup'!$A3:$A10</xm:f>
          </x14:formula1>
          <xm:sqref>B5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89"/>
  <sheetViews>
    <sheetView workbookViewId="0"/>
  </sheetViews>
  <sheetFormatPr defaultColWidth="10.6640625" defaultRowHeight="15.5" x14ac:dyDescent="0.35"/>
  <cols>
    <col min="1" max="1" width="32.6640625" customWidth="1"/>
    <col min="2" max="13" width="16.6640625" customWidth="1"/>
  </cols>
  <sheetData>
    <row r="1" spans="1:13" ht="19.5" x14ac:dyDescent="0.45">
      <c r="A1" s="90" t="s">
        <v>476</v>
      </c>
    </row>
    <row r="2" spans="1:13" x14ac:dyDescent="0.35">
      <c r="A2" t="s">
        <v>303</v>
      </c>
    </row>
    <row r="3" spans="1:13" x14ac:dyDescent="0.35">
      <c r="A3" t="s">
        <v>300</v>
      </c>
    </row>
    <row r="4" spans="1:13" s="157" customFormat="1" ht="62" x14ac:dyDescent="0.35">
      <c r="A4" s="154" t="s">
        <v>495</v>
      </c>
      <c r="B4" s="155" t="s">
        <v>175</v>
      </c>
      <c r="C4" s="155" t="s">
        <v>176</v>
      </c>
      <c r="D4" s="155" t="s">
        <v>177</v>
      </c>
      <c r="E4" s="155" t="s">
        <v>178</v>
      </c>
      <c r="F4" s="155" t="s">
        <v>179</v>
      </c>
      <c r="G4" s="155" t="s">
        <v>180</v>
      </c>
      <c r="H4" s="155" t="s">
        <v>181</v>
      </c>
      <c r="I4" s="155" t="s">
        <v>182</v>
      </c>
      <c r="J4" s="155" t="s">
        <v>183</v>
      </c>
      <c r="K4" s="155" t="s">
        <v>184</v>
      </c>
      <c r="L4" s="162" t="s">
        <v>496</v>
      </c>
      <c r="M4" s="163" t="s">
        <v>497</v>
      </c>
    </row>
    <row r="5" spans="1:13" x14ac:dyDescent="0.35">
      <c r="A5" s="27" t="s">
        <v>21</v>
      </c>
      <c r="B5" s="38">
        <v>529825</v>
      </c>
      <c r="C5" s="38">
        <v>13365</v>
      </c>
      <c r="D5" s="38">
        <v>92540</v>
      </c>
      <c r="E5" s="38">
        <v>79715</v>
      </c>
      <c r="F5" s="38">
        <v>65075</v>
      </c>
      <c r="G5" s="38">
        <v>59170</v>
      </c>
      <c r="H5" s="38">
        <v>43830</v>
      </c>
      <c r="I5" s="38">
        <v>34005</v>
      </c>
      <c r="J5" s="38">
        <v>26130</v>
      </c>
      <c r="K5" s="38">
        <v>28295</v>
      </c>
      <c r="L5" s="38">
        <v>87700</v>
      </c>
      <c r="M5" s="73" t="s">
        <v>185</v>
      </c>
    </row>
    <row r="6" spans="1:13" x14ac:dyDescent="0.35">
      <c r="A6" s="10" t="s">
        <v>22</v>
      </c>
      <c r="B6" s="36">
        <v>3365</v>
      </c>
      <c r="C6" s="36">
        <v>115</v>
      </c>
      <c r="D6" s="36">
        <v>1360</v>
      </c>
      <c r="E6" s="36">
        <v>1595</v>
      </c>
      <c r="F6" s="36">
        <v>295</v>
      </c>
      <c r="G6" s="36">
        <v>0</v>
      </c>
      <c r="H6" s="36">
        <v>0</v>
      </c>
      <c r="I6" s="36">
        <v>0</v>
      </c>
      <c r="J6" s="36">
        <v>0</v>
      </c>
      <c r="K6" s="36">
        <v>0</v>
      </c>
      <c r="L6" s="36">
        <v>0</v>
      </c>
      <c r="M6" s="74" t="s">
        <v>186</v>
      </c>
    </row>
    <row r="7" spans="1:13" x14ac:dyDescent="0.35">
      <c r="A7" s="10" t="s">
        <v>23</v>
      </c>
      <c r="B7" s="36">
        <v>8330</v>
      </c>
      <c r="C7" s="36">
        <v>555</v>
      </c>
      <c r="D7" s="36">
        <v>1240</v>
      </c>
      <c r="E7" s="36">
        <v>1360</v>
      </c>
      <c r="F7" s="36">
        <v>3395</v>
      </c>
      <c r="G7" s="36">
        <v>910</v>
      </c>
      <c r="H7" s="36">
        <v>555</v>
      </c>
      <c r="I7" s="36">
        <v>275</v>
      </c>
      <c r="J7" s="36">
        <v>40</v>
      </c>
      <c r="K7" s="36">
        <v>0</v>
      </c>
      <c r="L7" s="36">
        <v>0</v>
      </c>
      <c r="M7" s="74" t="s">
        <v>187</v>
      </c>
    </row>
    <row r="8" spans="1:13" x14ac:dyDescent="0.35">
      <c r="A8" s="10" t="s">
        <v>24</v>
      </c>
      <c r="B8" s="36">
        <v>3210</v>
      </c>
      <c r="C8" s="36">
        <v>715</v>
      </c>
      <c r="D8" s="36">
        <v>655</v>
      </c>
      <c r="E8" s="36">
        <v>290</v>
      </c>
      <c r="F8" s="36">
        <v>265</v>
      </c>
      <c r="G8" s="36">
        <v>245</v>
      </c>
      <c r="H8" s="36">
        <v>190</v>
      </c>
      <c r="I8" s="36">
        <v>150</v>
      </c>
      <c r="J8" s="36">
        <v>310</v>
      </c>
      <c r="K8" s="36">
        <v>215</v>
      </c>
      <c r="L8" s="36">
        <v>180</v>
      </c>
      <c r="M8" s="74" t="s">
        <v>188</v>
      </c>
    </row>
    <row r="9" spans="1:13" x14ac:dyDescent="0.35">
      <c r="A9" s="10" t="s">
        <v>25</v>
      </c>
      <c r="B9" s="36">
        <v>3025</v>
      </c>
      <c r="C9" s="36">
        <v>775</v>
      </c>
      <c r="D9" s="36">
        <v>900</v>
      </c>
      <c r="E9" s="36">
        <v>295</v>
      </c>
      <c r="F9" s="36">
        <v>225</v>
      </c>
      <c r="G9" s="36">
        <v>190</v>
      </c>
      <c r="H9" s="36">
        <v>155</v>
      </c>
      <c r="I9" s="36">
        <v>80</v>
      </c>
      <c r="J9" s="36">
        <v>60</v>
      </c>
      <c r="K9" s="36">
        <v>45</v>
      </c>
      <c r="L9" s="36">
        <v>295</v>
      </c>
      <c r="M9" s="74" t="s">
        <v>189</v>
      </c>
    </row>
    <row r="10" spans="1:13" x14ac:dyDescent="0.35">
      <c r="A10" s="10" t="s">
        <v>26</v>
      </c>
      <c r="B10" s="36">
        <v>3890</v>
      </c>
      <c r="C10" s="36">
        <v>920</v>
      </c>
      <c r="D10" s="36">
        <v>1595</v>
      </c>
      <c r="E10" s="36">
        <v>335</v>
      </c>
      <c r="F10" s="36">
        <v>245</v>
      </c>
      <c r="G10" s="36">
        <v>185</v>
      </c>
      <c r="H10" s="36">
        <v>165</v>
      </c>
      <c r="I10" s="36">
        <v>100</v>
      </c>
      <c r="J10" s="36">
        <v>65</v>
      </c>
      <c r="K10" s="36">
        <v>50</v>
      </c>
      <c r="L10" s="36">
        <v>240</v>
      </c>
      <c r="M10" s="74" t="s">
        <v>190</v>
      </c>
    </row>
    <row r="11" spans="1:13" x14ac:dyDescent="0.35">
      <c r="A11" s="10" t="s">
        <v>27</v>
      </c>
      <c r="B11" s="36">
        <v>21275</v>
      </c>
      <c r="C11" s="36">
        <v>530</v>
      </c>
      <c r="D11" s="36">
        <v>16940</v>
      </c>
      <c r="E11" s="36">
        <v>1925</v>
      </c>
      <c r="F11" s="36">
        <v>955</v>
      </c>
      <c r="G11" s="36">
        <v>470</v>
      </c>
      <c r="H11" s="36">
        <v>190</v>
      </c>
      <c r="I11" s="36">
        <v>70</v>
      </c>
      <c r="J11" s="36">
        <v>55</v>
      </c>
      <c r="K11" s="36">
        <v>35</v>
      </c>
      <c r="L11" s="36">
        <v>105</v>
      </c>
      <c r="M11" s="74" t="s">
        <v>189</v>
      </c>
    </row>
    <row r="12" spans="1:13" x14ac:dyDescent="0.35">
      <c r="A12" s="10" t="s">
        <v>28</v>
      </c>
      <c r="B12" s="36">
        <v>20725</v>
      </c>
      <c r="C12" s="36">
        <v>475</v>
      </c>
      <c r="D12" s="36">
        <v>7440</v>
      </c>
      <c r="E12" s="36">
        <v>9250</v>
      </c>
      <c r="F12" s="36">
        <v>1370</v>
      </c>
      <c r="G12" s="36">
        <v>1145</v>
      </c>
      <c r="H12" s="36">
        <v>445</v>
      </c>
      <c r="I12" s="36">
        <v>240</v>
      </c>
      <c r="J12" s="36">
        <v>155</v>
      </c>
      <c r="K12" s="36">
        <v>90</v>
      </c>
      <c r="L12" s="36">
        <v>110</v>
      </c>
      <c r="M12" s="74" t="s">
        <v>186</v>
      </c>
    </row>
    <row r="13" spans="1:13" x14ac:dyDescent="0.35">
      <c r="A13" s="10" t="s">
        <v>29</v>
      </c>
      <c r="B13" s="36">
        <v>13275</v>
      </c>
      <c r="C13" s="36">
        <v>1520</v>
      </c>
      <c r="D13" s="36">
        <v>4735</v>
      </c>
      <c r="E13" s="36">
        <v>3320</v>
      </c>
      <c r="F13" s="36">
        <v>915</v>
      </c>
      <c r="G13" s="36">
        <v>925</v>
      </c>
      <c r="H13" s="36">
        <v>755</v>
      </c>
      <c r="I13" s="36">
        <v>425</v>
      </c>
      <c r="J13" s="36">
        <v>285</v>
      </c>
      <c r="K13" s="36">
        <v>155</v>
      </c>
      <c r="L13" s="36">
        <v>240</v>
      </c>
      <c r="M13" s="74" t="s">
        <v>191</v>
      </c>
    </row>
    <row r="14" spans="1:13" x14ac:dyDescent="0.35">
      <c r="A14" s="10" t="s">
        <v>30</v>
      </c>
      <c r="B14" s="36">
        <v>7580</v>
      </c>
      <c r="C14" s="36">
        <v>1060</v>
      </c>
      <c r="D14" s="36">
        <v>3360</v>
      </c>
      <c r="E14" s="36">
        <v>1355</v>
      </c>
      <c r="F14" s="36">
        <v>515</v>
      </c>
      <c r="G14" s="36">
        <v>245</v>
      </c>
      <c r="H14" s="36">
        <v>215</v>
      </c>
      <c r="I14" s="36">
        <v>175</v>
      </c>
      <c r="J14" s="36">
        <v>110</v>
      </c>
      <c r="K14" s="36">
        <v>160</v>
      </c>
      <c r="L14" s="36">
        <v>390</v>
      </c>
      <c r="M14" s="74" t="s">
        <v>189</v>
      </c>
    </row>
    <row r="15" spans="1:13" x14ac:dyDescent="0.35">
      <c r="A15" s="10" t="s">
        <v>31</v>
      </c>
      <c r="B15" s="36">
        <v>6655</v>
      </c>
      <c r="C15" s="36">
        <v>65</v>
      </c>
      <c r="D15" s="36">
        <v>425</v>
      </c>
      <c r="E15" s="36">
        <v>3205</v>
      </c>
      <c r="F15" s="36">
        <v>1220</v>
      </c>
      <c r="G15" s="36">
        <v>650</v>
      </c>
      <c r="H15" s="36">
        <v>470</v>
      </c>
      <c r="I15" s="36">
        <v>285</v>
      </c>
      <c r="J15" s="36">
        <v>100</v>
      </c>
      <c r="K15" s="36">
        <v>40</v>
      </c>
      <c r="L15" s="36">
        <v>195</v>
      </c>
      <c r="M15" s="74" t="s">
        <v>188</v>
      </c>
    </row>
    <row r="16" spans="1:13" x14ac:dyDescent="0.35">
      <c r="A16" s="10" t="s">
        <v>32</v>
      </c>
      <c r="B16" s="36">
        <v>6995</v>
      </c>
      <c r="C16" s="36">
        <v>55</v>
      </c>
      <c r="D16" s="36">
        <v>445</v>
      </c>
      <c r="E16" s="36">
        <v>615</v>
      </c>
      <c r="F16" s="36">
        <v>3875</v>
      </c>
      <c r="G16" s="36">
        <v>575</v>
      </c>
      <c r="H16" s="36">
        <v>415</v>
      </c>
      <c r="I16" s="36">
        <v>285</v>
      </c>
      <c r="J16" s="36">
        <v>270</v>
      </c>
      <c r="K16" s="36">
        <v>160</v>
      </c>
      <c r="L16" s="36">
        <v>295</v>
      </c>
      <c r="M16" s="74" t="s">
        <v>192</v>
      </c>
    </row>
    <row r="17" spans="1:13" x14ac:dyDescent="0.35">
      <c r="A17" s="10" t="s">
        <v>33</v>
      </c>
      <c r="B17" s="36">
        <v>8250</v>
      </c>
      <c r="C17" s="36">
        <v>75</v>
      </c>
      <c r="D17" s="36">
        <v>880</v>
      </c>
      <c r="E17" s="36">
        <v>3000</v>
      </c>
      <c r="F17" s="36">
        <v>2645</v>
      </c>
      <c r="G17" s="36">
        <v>405</v>
      </c>
      <c r="H17" s="36">
        <v>340</v>
      </c>
      <c r="I17" s="36">
        <v>225</v>
      </c>
      <c r="J17" s="36">
        <v>200</v>
      </c>
      <c r="K17" s="36">
        <v>130</v>
      </c>
      <c r="L17" s="36">
        <v>345</v>
      </c>
      <c r="M17" s="74" t="s">
        <v>193</v>
      </c>
    </row>
    <row r="18" spans="1:13" x14ac:dyDescent="0.35">
      <c r="A18" s="10" t="s">
        <v>34</v>
      </c>
      <c r="B18" s="36">
        <v>6690</v>
      </c>
      <c r="C18" s="36">
        <v>40</v>
      </c>
      <c r="D18" s="36">
        <v>280</v>
      </c>
      <c r="E18" s="36">
        <v>320</v>
      </c>
      <c r="F18" s="36">
        <v>550</v>
      </c>
      <c r="G18" s="36">
        <v>1635</v>
      </c>
      <c r="H18" s="36">
        <v>2745</v>
      </c>
      <c r="I18" s="36">
        <v>345</v>
      </c>
      <c r="J18" s="36">
        <v>190</v>
      </c>
      <c r="K18" s="36">
        <v>125</v>
      </c>
      <c r="L18" s="36">
        <v>460</v>
      </c>
      <c r="M18" s="74" t="s">
        <v>194</v>
      </c>
    </row>
    <row r="19" spans="1:13" x14ac:dyDescent="0.35">
      <c r="A19" s="10" t="s">
        <v>35</v>
      </c>
      <c r="B19" s="36">
        <v>7885</v>
      </c>
      <c r="C19" s="36">
        <v>40</v>
      </c>
      <c r="D19" s="36">
        <v>570</v>
      </c>
      <c r="E19" s="36">
        <v>260</v>
      </c>
      <c r="F19" s="36">
        <v>2380</v>
      </c>
      <c r="G19" s="36">
        <v>1700</v>
      </c>
      <c r="H19" s="36">
        <v>1510</v>
      </c>
      <c r="I19" s="36">
        <v>365</v>
      </c>
      <c r="J19" s="36">
        <v>295</v>
      </c>
      <c r="K19" s="36">
        <v>215</v>
      </c>
      <c r="L19" s="36">
        <v>545</v>
      </c>
      <c r="M19" s="74" t="s">
        <v>195</v>
      </c>
    </row>
    <row r="20" spans="1:13" x14ac:dyDescent="0.35">
      <c r="A20" s="10" t="s">
        <v>36</v>
      </c>
      <c r="B20" s="36">
        <v>7960</v>
      </c>
      <c r="C20" s="36">
        <v>35</v>
      </c>
      <c r="D20" s="36">
        <v>390</v>
      </c>
      <c r="E20" s="36">
        <v>1520</v>
      </c>
      <c r="F20" s="36">
        <v>4180</v>
      </c>
      <c r="G20" s="36">
        <v>490</v>
      </c>
      <c r="H20" s="36">
        <v>300</v>
      </c>
      <c r="I20" s="36">
        <v>215</v>
      </c>
      <c r="J20" s="36">
        <v>140</v>
      </c>
      <c r="K20" s="36">
        <v>115</v>
      </c>
      <c r="L20" s="36">
        <v>575</v>
      </c>
      <c r="M20" s="74" t="s">
        <v>192</v>
      </c>
    </row>
    <row r="21" spans="1:13" x14ac:dyDescent="0.35">
      <c r="A21" s="10" t="s">
        <v>37</v>
      </c>
      <c r="B21" s="36">
        <v>9485</v>
      </c>
      <c r="C21" s="36">
        <v>20</v>
      </c>
      <c r="D21" s="36">
        <v>370</v>
      </c>
      <c r="E21" s="36">
        <v>230</v>
      </c>
      <c r="F21" s="36">
        <v>1335</v>
      </c>
      <c r="G21" s="36">
        <v>5010</v>
      </c>
      <c r="H21" s="36">
        <v>1360</v>
      </c>
      <c r="I21" s="36">
        <v>295</v>
      </c>
      <c r="J21" s="36">
        <v>205</v>
      </c>
      <c r="K21" s="36">
        <v>120</v>
      </c>
      <c r="L21" s="36">
        <v>545</v>
      </c>
      <c r="M21" s="74" t="s">
        <v>196</v>
      </c>
    </row>
    <row r="22" spans="1:13" x14ac:dyDescent="0.35">
      <c r="A22" s="10" t="s">
        <v>38</v>
      </c>
      <c r="B22" s="36">
        <v>6150</v>
      </c>
      <c r="C22" s="36">
        <v>10</v>
      </c>
      <c r="D22" s="36">
        <v>385</v>
      </c>
      <c r="E22" s="36">
        <v>230</v>
      </c>
      <c r="F22" s="36">
        <v>2035</v>
      </c>
      <c r="G22" s="36">
        <v>1380</v>
      </c>
      <c r="H22" s="36">
        <v>560</v>
      </c>
      <c r="I22" s="36">
        <v>400</v>
      </c>
      <c r="J22" s="36">
        <v>325</v>
      </c>
      <c r="K22" s="36">
        <v>285</v>
      </c>
      <c r="L22" s="36">
        <v>545</v>
      </c>
      <c r="M22" s="74" t="s">
        <v>197</v>
      </c>
    </row>
    <row r="23" spans="1:13" x14ac:dyDescent="0.35">
      <c r="A23" s="10" t="s">
        <v>39</v>
      </c>
      <c r="B23" s="36">
        <v>6305</v>
      </c>
      <c r="C23" s="36">
        <v>10</v>
      </c>
      <c r="D23" s="36">
        <v>410</v>
      </c>
      <c r="E23" s="36">
        <v>2375</v>
      </c>
      <c r="F23" s="36">
        <v>1305</v>
      </c>
      <c r="G23" s="36">
        <v>415</v>
      </c>
      <c r="H23" s="36">
        <v>365</v>
      </c>
      <c r="I23" s="36">
        <v>295</v>
      </c>
      <c r="J23" s="36">
        <v>210</v>
      </c>
      <c r="K23" s="36">
        <v>115</v>
      </c>
      <c r="L23" s="36">
        <v>805</v>
      </c>
      <c r="M23" s="74" t="s">
        <v>193</v>
      </c>
    </row>
    <row r="24" spans="1:13" x14ac:dyDescent="0.35">
      <c r="A24" s="10" t="s">
        <v>40</v>
      </c>
      <c r="B24" s="36">
        <v>10925</v>
      </c>
      <c r="C24" s="36">
        <v>35</v>
      </c>
      <c r="D24" s="36">
        <v>490</v>
      </c>
      <c r="E24" s="36">
        <v>3060</v>
      </c>
      <c r="F24" s="36">
        <v>2685</v>
      </c>
      <c r="G24" s="36">
        <v>2790</v>
      </c>
      <c r="H24" s="36">
        <v>430</v>
      </c>
      <c r="I24" s="36">
        <v>250</v>
      </c>
      <c r="J24" s="36">
        <v>175</v>
      </c>
      <c r="K24" s="36">
        <v>140</v>
      </c>
      <c r="L24" s="36">
        <v>870</v>
      </c>
      <c r="M24" s="74" t="s">
        <v>198</v>
      </c>
    </row>
    <row r="25" spans="1:13" x14ac:dyDescent="0.35">
      <c r="A25" s="10" t="s">
        <v>41</v>
      </c>
      <c r="B25" s="36">
        <v>16530</v>
      </c>
      <c r="C25" s="36">
        <v>20</v>
      </c>
      <c r="D25" s="36">
        <v>370</v>
      </c>
      <c r="E25" s="36">
        <v>1375</v>
      </c>
      <c r="F25" s="36">
        <v>1525</v>
      </c>
      <c r="G25" s="36">
        <v>5075</v>
      </c>
      <c r="H25" s="36">
        <v>3350</v>
      </c>
      <c r="I25" s="36">
        <v>2160</v>
      </c>
      <c r="J25" s="36">
        <v>1210</v>
      </c>
      <c r="K25" s="36">
        <v>555</v>
      </c>
      <c r="L25" s="36">
        <v>885</v>
      </c>
      <c r="M25" s="74" t="s">
        <v>199</v>
      </c>
    </row>
    <row r="26" spans="1:13" x14ac:dyDescent="0.35">
      <c r="A26" s="10" t="s">
        <v>42</v>
      </c>
      <c r="B26" s="36">
        <v>11220</v>
      </c>
      <c r="C26" s="36">
        <v>1205</v>
      </c>
      <c r="D26" s="36">
        <v>2555</v>
      </c>
      <c r="E26" s="36">
        <v>440</v>
      </c>
      <c r="F26" s="36">
        <v>310</v>
      </c>
      <c r="G26" s="36">
        <v>320</v>
      </c>
      <c r="H26" s="36">
        <v>535</v>
      </c>
      <c r="I26" s="36">
        <v>580</v>
      </c>
      <c r="J26" s="36">
        <v>1110</v>
      </c>
      <c r="K26" s="36">
        <v>1745</v>
      </c>
      <c r="L26" s="36">
        <v>2425</v>
      </c>
      <c r="M26" s="74" t="s">
        <v>200</v>
      </c>
    </row>
    <row r="27" spans="1:13" x14ac:dyDescent="0.35">
      <c r="A27" s="10" t="s">
        <v>43</v>
      </c>
      <c r="B27" s="36">
        <v>12870</v>
      </c>
      <c r="C27" s="36">
        <v>410</v>
      </c>
      <c r="D27" s="36">
        <v>2555</v>
      </c>
      <c r="E27" s="36">
        <v>975</v>
      </c>
      <c r="F27" s="36">
        <v>1015</v>
      </c>
      <c r="G27" s="36">
        <v>1985</v>
      </c>
      <c r="H27" s="36">
        <v>1245</v>
      </c>
      <c r="I27" s="36">
        <v>565</v>
      </c>
      <c r="J27" s="36">
        <v>490</v>
      </c>
      <c r="K27" s="36">
        <v>400</v>
      </c>
      <c r="L27" s="36">
        <v>3230</v>
      </c>
      <c r="M27" s="74" t="s">
        <v>196</v>
      </c>
    </row>
    <row r="28" spans="1:13" x14ac:dyDescent="0.35">
      <c r="A28" s="10" t="s">
        <v>44</v>
      </c>
      <c r="B28" s="36">
        <v>7125</v>
      </c>
      <c r="C28" s="36">
        <v>170</v>
      </c>
      <c r="D28" s="36">
        <v>2380</v>
      </c>
      <c r="E28" s="36">
        <v>810</v>
      </c>
      <c r="F28" s="36">
        <v>525</v>
      </c>
      <c r="G28" s="36">
        <v>475</v>
      </c>
      <c r="H28" s="36">
        <v>400</v>
      </c>
      <c r="I28" s="36">
        <v>285</v>
      </c>
      <c r="J28" s="36">
        <v>220</v>
      </c>
      <c r="K28" s="36">
        <v>175</v>
      </c>
      <c r="L28" s="36">
        <v>1680</v>
      </c>
      <c r="M28" s="74" t="s">
        <v>187</v>
      </c>
    </row>
    <row r="29" spans="1:13" x14ac:dyDescent="0.35">
      <c r="A29" s="10" t="s">
        <v>45</v>
      </c>
      <c r="B29" s="36">
        <v>6455</v>
      </c>
      <c r="C29" s="36">
        <v>195</v>
      </c>
      <c r="D29" s="36">
        <v>1850</v>
      </c>
      <c r="E29" s="36">
        <v>1370</v>
      </c>
      <c r="F29" s="36">
        <v>995</v>
      </c>
      <c r="G29" s="36">
        <v>280</v>
      </c>
      <c r="H29" s="36">
        <v>220</v>
      </c>
      <c r="I29" s="36">
        <v>195</v>
      </c>
      <c r="J29" s="36">
        <v>160</v>
      </c>
      <c r="K29" s="36">
        <v>130</v>
      </c>
      <c r="L29" s="36">
        <v>1050</v>
      </c>
      <c r="M29" s="74" t="s">
        <v>188</v>
      </c>
    </row>
    <row r="30" spans="1:13" x14ac:dyDescent="0.35">
      <c r="A30" s="10" t="s">
        <v>46</v>
      </c>
      <c r="B30" s="36">
        <v>8025</v>
      </c>
      <c r="C30" s="36">
        <v>75</v>
      </c>
      <c r="D30" s="36">
        <v>575</v>
      </c>
      <c r="E30" s="36">
        <v>320</v>
      </c>
      <c r="F30" s="36">
        <v>540</v>
      </c>
      <c r="G30" s="36">
        <v>2755</v>
      </c>
      <c r="H30" s="36">
        <v>2090</v>
      </c>
      <c r="I30" s="36">
        <v>595</v>
      </c>
      <c r="J30" s="36">
        <v>180</v>
      </c>
      <c r="K30" s="36">
        <v>80</v>
      </c>
      <c r="L30" s="36">
        <v>820</v>
      </c>
      <c r="M30" s="74" t="s">
        <v>199</v>
      </c>
    </row>
    <row r="31" spans="1:13" x14ac:dyDescent="0.35">
      <c r="A31" s="10" t="s">
        <v>47</v>
      </c>
      <c r="B31" s="36">
        <v>6910</v>
      </c>
      <c r="C31" s="36">
        <v>25</v>
      </c>
      <c r="D31" s="36">
        <v>125</v>
      </c>
      <c r="E31" s="36">
        <v>265</v>
      </c>
      <c r="F31" s="36">
        <v>685</v>
      </c>
      <c r="G31" s="36">
        <v>1590</v>
      </c>
      <c r="H31" s="36">
        <v>1685</v>
      </c>
      <c r="I31" s="36">
        <v>505</v>
      </c>
      <c r="J31" s="36">
        <v>395</v>
      </c>
      <c r="K31" s="36">
        <v>400</v>
      </c>
      <c r="L31" s="36">
        <v>1235</v>
      </c>
      <c r="M31" s="74" t="s">
        <v>201</v>
      </c>
    </row>
    <row r="32" spans="1:13" x14ac:dyDescent="0.35">
      <c r="A32" s="10" t="s">
        <v>48</v>
      </c>
      <c r="B32" s="36">
        <v>9225</v>
      </c>
      <c r="C32" s="36">
        <v>20</v>
      </c>
      <c r="D32" s="36">
        <v>130</v>
      </c>
      <c r="E32" s="36">
        <v>190</v>
      </c>
      <c r="F32" s="36">
        <v>2540</v>
      </c>
      <c r="G32" s="36">
        <v>2970</v>
      </c>
      <c r="H32" s="36">
        <v>820</v>
      </c>
      <c r="I32" s="36">
        <v>460</v>
      </c>
      <c r="J32" s="36">
        <v>320</v>
      </c>
      <c r="K32" s="36">
        <v>225</v>
      </c>
      <c r="L32" s="36">
        <v>1550</v>
      </c>
      <c r="M32" s="74" t="s">
        <v>185</v>
      </c>
    </row>
    <row r="33" spans="1:13" x14ac:dyDescent="0.35">
      <c r="A33" s="10" t="s">
        <v>49</v>
      </c>
      <c r="B33" s="36">
        <v>9960</v>
      </c>
      <c r="C33" s="36">
        <v>25</v>
      </c>
      <c r="D33" s="36">
        <v>140</v>
      </c>
      <c r="E33" s="36">
        <v>140</v>
      </c>
      <c r="F33" s="36">
        <v>190</v>
      </c>
      <c r="G33" s="36">
        <v>2605</v>
      </c>
      <c r="H33" s="36">
        <v>1475</v>
      </c>
      <c r="I33" s="36">
        <v>2595</v>
      </c>
      <c r="J33" s="36">
        <v>595</v>
      </c>
      <c r="K33" s="36">
        <v>395</v>
      </c>
      <c r="L33" s="36">
        <v>1790</v>
      </c>
      <c r="M33" s="74" t="s">
        <v>202</v>
      </c>
    </row>
    <row r="34" spans="1:13" x14ac:dyDescent="0.35">
      <c r="A34" s="10" t="s">
        <v>50</v>
      </c>
      <c r="B34" s="36">
        <v>9350</v>
      </c>
      <c r="C34" s="36">
        <v>15</v>
      </c>
      <c r="D34" s="36">
        <v>110</v>
      </c>
      <c r="E34" s="36">
        <v>290</v>
      </c>
      <c r="F34" s="36">
        <v>860</v>
      </c>
      <c r="G34" s="36">
        <v>770</v>
      </c>
      <c r="H34" s="36">
        <v>1495</v>
      </c>
      <c r="I34" s="36">
        <v>2190</v>
      </c>
      <c r="J34" s="36">
        <v>910</v>
      </c>
      <c r="K34" s="36">
        <v>570</v>
      </c>
      <c r="L34" s="36">
        <v>2140</v>
      </c>
      <c r="M34" s="74" t="s">
        <v>200</v>
      </c>
    </row>
    <row r="35" spans="1:13" x14ac:dyDescent="0.35">
      <c r="A35" s="10" t="s">
        <v>51</v>
      </c>
      <c r="B35" s="36">
        <v>7765</v>
      </c>
      <c r="C35" s="36">
        <v>90</v>
      </c>
      <c r="D35" s="36">
        <v>1890</v>
      </c>
      <c r="E35" s="36">
        <v>1350</v>
      </c>
      <c r="F35" s="36">
        <v>690</v>
      </c>
      <c r="G35" s="36">
        <v>430</v>
      </c>
      <c r="H35" s="36">
        <v>415</v>
      </c>
      <c r="I35" s="36">
        <v>345</v>
      </c>
      <c r="J35" s="36">
        <v>240</v>
      </c>
      <c r="K35" s="36">
        <v>200</v>
      </c>
      <c r="L35" s="36">
        <v>2110</v>
      </c>
      <c r="M35" s="74" t="s">
        <v>198</v>
      </c>
    </row>
    <row r="36" spans="1:13" x14ac:dyDescent="0.35">
      <c r="A36" s="10" t="s">
        <v>52</v>
      </c>
      <c r="B36" s="36">
        <v>16180</v>
      </c>
      <c r="C36" s="36">
        <v>75</v>
      </c>
      <c r="D36" s="36">
        <v>2930</v>
      </c>
      <c r="E36" s="36">
        <v>7355</v>
      </c>
      <c r="F36" s="36">
        <v>2440</v>
      </c>
      <c r="G36" s="36">
        <v>745</v>
      </c>
      <c r="H36" s="36">
        <v>305</v>
      </c>
      <c r="I36" s="36">
        <v>215</v>
      </c>
      <c r="J36" s="36">
        <v>195</v>
      </c>
      <c r="K36" s="36">
        <v>135</v>
      </c>
      <c r="L36" s="36">
        <v>1775</v>
      </c>
      <c r="M36" s="74" t="s">
        <v>188</v>
      </c>
    </row>
    <row r="37" spans="1:13" x14ac:dyDescent="0.35">
      <c r="A37" s="10" t="s">
        <v>53</v>
      </c>
      <c r="B37" s="36">
        <v>8465</v>
      </c>
      <c r="C37" s="36">
        <v>35</v>
      </c>
      <c r="D37" s="36">
        <v>1090</v>
      </c>
      <c r="E37" s="36">
        <v>3555</v>
      </c>
      <c r="F37" s="36">
        <v>785</v>
      </c>
      <c r="G37" s="36">
        <v>590</v>
      </c>
      <c r="H37" s="36">
        <v>570</v>
      </c>
      <c r="I37" s="36">
        <v>400</v>
      </c>
      <c r="J37" s="36">
        <v>245</v>
      </c>
      <c r="K37" s="36">
        <v>155</v>
      </c>
      <c r="L37" s="36">
        <v>1035</v>
      </c>
      <c r="M37" s="74" t="s">
        <v>203</v>
      </c>
    </row>
    <row r="38" spans="1:13" x14ac:dyDescent="0.35">
      <c r="A38" s="10" t="s">
        <v>54</v>
      </c>
      <c r="B38" s="36">
        <v>7505</v>
      </c>
      <c r="C38" s="36">
        <v>35</v>
      </c>
      <c r="D38" s="36">
        <v>1095</v>
      </c>
      <c r="E38" s="36">
        <v>2600</v>
      </c>
      <c r="F38" s="36">
        <v>760</v>
      </c>
      <c r="G38" s="36">
        <v>510</v>
      </c>
      <c r="H38" s="36">
        <v>365</v>
      </c>
      <c r="I38" s="36">
        <v>300</v>
      </c>
      <c r="J38" s="36">
        <v>275</v>
      </c>
      <c r="K38" s="36">
        <v>205</v>
      </c>
      <c r="L38" s="36">
        <v>1365</v>
      </c>
      <c r="M38" s="74" t="s">
        <v>193</v>
      </c>
    </row>
    <row r="39" spans="1:13" x14ac:dyDescent="0.35">
      <c r="A39" s="10" t="s">
        <v>55</v>
      </c>
      <c r="B39" s="36">
        <v>5145</v>
      </c>
      <c r="C39" s="36">
        <v>15</v>
      </c>
      <c r="D39" s="36">
        <v>55</v>
      </c>
      <c r="E39" s="36">
        <v>495</v>
      </c>
      <c r="F39" s="36">
        <v>1985</v>
      </c>
      <c r="G39" s="36">
        <v>690</v>
      </c>
      <c r="H39" s="36">
        <v>480</v>
      </c>
      <c r="I39" s="36">
        <v>280</v>
      </c>
      <c r="J39" s="36">
        <v>195</v>
      </c>
      <c r="K39" s="36">
        <v>130</v>
      </c>
      <c r="L39" s="36">
        <v>825</v>
      </c>
      <c r="M39" s="74" t="s">
        <v>197</v>
      </c>
    </row>
    <row r="40" spans="1:13" x14ac:dyDescent="0.35">
      <c r="A40" s="10" t="s">
        <v>56</v>
      </c>
      <c r="B40" s="36">
        <v>4040</v>
      </c>
      <c r="C40" s="36">
        <v>10</v>
      </c>
      <c r="D40" s="36">
        <v>40</v>
      </c>
      <c r="E40" s="36">
        <v>55</v>
      </c>
      <c r="F40" s="36">
        <v>160</v>
      </c>
      <c r="G40" s="36">
        <v>1630</v>
      </c>
      <c r="H40" s="36">
        <v>700</v>
      </c>
      <c r="I40" s="36">
        <v>340</v>
      </c>
      <c r="J40" s="36">
        <v>240</v>
      </c>
      <c r="K40" s="36">
        <v>200</v>
      </c>
      <c r="L40" s="36">
        <v>670</v>
      </c>
      <c r="M40" s="74" t="s">
        <v>194</v>
      </c>
    </row>
    <row r="41" spans="1:13" x14ac:dyDescent="0.35">
      <c r="A41" s="10" t="s">
        <v>57</v>
      </c>
      <c r="B41" s="36">
        <v>5405</v>
      </c>
      <c r="C41" s="36">
        <v>15</v>
      </c>
      <c r="D41" s="36">
        <v>50</v>
      </c>
      <c r="E41" s="36">
        <v>205</v>
      </c>
      <c r="F41" s="36">
        <v>305</v>
      </c>
      <c r="G41" s="36">
        <v>2230</v>
      </c>
      <c r="H41" s="36">
        <v>980</v>
      </c>
      <c r="I41" s="36">
        <v>365</v>
      </c>
      <c r="J41" s="36">
        <v>245</v>
      </c>
      <c r="K41" s="36">
        <v>240</v>
      </c>
      <c r="L41" s="36">
        <v>770</v>
      </c>
      <c r="M41" s="74" t="s">
        <v>199</v>
      </c>
    </row>
    <row r="42" spans="1:13" x14ac:dyDescent="0.35">
      <c r="A42" s="10" t="s">
        <v>58</v>
      </c>
      <c r="B42" s="36">
        <v>3610</v>
      </c>
      <c r="C42" s="36" t="s">
        <v>318</v>
      </c>
      <c r="D42" s="36">
        <v>30</v>
      </c>
      <c r="E42" s="36">
        <v>40</v>
      </c>
      <c r="F42" s="36">
        <v>170</v>
      </c>
      <c r="G42" s="36">
        <v>385</v>
      </c>
      <c r="H42" s="36">
        <v>1065</v>
      </c>
      <c r="I42" s="36">
        <v>660</v>
      </c>
      <c r="J42" s="36">
        <v>255</v>
      </c>
      <c r="K42" s="36">
        <v>265</v>
      </c>
      <c r="L42" s="36">
        <v>745</v>
      </c>
      <c r="M42" s="74" t="s">
        <v>202</v>
      </c>
    </row>
    <row r="43" spans="1:13" x14ac:dyDescent="0.35">
      <c r="A43" s="10" t="s">
        <v>59</v>
      </c>
      <c r="B43" s="36">
        <v>4310</v>
      </c>
      <c r="C43" s="36">
        <v>5</v>
      </c>
      <c r="D43" s="36">
        <v>50</v>
      </c>
      <c r="E43" s="36">
        <v>45</v>
      </c>
      <c r="F43" s="36">
        <v>140</v>
      </c>
      <c r="G43" s="36">
        <v>290</v>
      </c>
      <c r="H43" s="36">
        <v>675</v>
      </c>
      <c r="I43" s="36">
        <v>1175</v>
      </c>
      <c r="J43" s="36">
        <v>510</v>
      </c>
      <c r="K43" s="36">
        <v>550</v>
      </c>
      <c r="L43" s="36">
        <v>870</v>
      </c>
      <c r="M43" s="74" t="s">
        <v>204</v>
      </c>
    </row>
    <row r="44" spans="1:13" x14ac:dyDescent="0.35">
      <c r="A44" s="10" t="s">
        <v>60</v>
      </c>
      <c r="B44" s="36">
        <v>5030</v>
      </c>
      <c r="C44" s="36">
        <v>15</v>
      </c>
      <c r="D44" s="36">
        <v>50</v>
      </c>
      <c r="E44" s="36">
        <v>35</v>
      </c>
      <c r="F44" s="36">
        <v>85</v>
      </c>
      <c r="G44" s="36">
        <v>805</v>
      </c>
      <c r="H44" s="36">
        <v>1270</v>
      </c>
      <c r="I44" s="36">
        <v>420</v>
      </c>
      <c r="J44" s="36">
        <v>305</v>
      </c>
      <c r="K44" s="36">
        <v>780</v>
      </c>
      <c r="L44" s="36">
        <v>1265</v>
      </c>
      <c r="M44" s="74" t="s">
        <v>200</v>
      </c>
    </row>
    <row r="45" spans="1:13" x14ac:dyDescent="0.35">
      <c r="A45" s="10" t="s">
        <v>61</v>
      </c>
      <c r="B45" s="36">
        <v>5655</v>
      </c>
      <c r="C45" s="36">
        <v>10</v>
      </c>
      <c r="D45" s="36">
        <v>70</v>
      </c>
      <c r="E45" s="36">
        <v>45</v>
      </c>
      <c r="F45" s="36">
        <v>40</v>
      </c>
      <c r="G45" s="36">
        <v>70</v>
      </c>
      <c r="H45" s="36">
        <v>480</v>
      </c>
      <c r="I45" s="36">
        <v>1460</v>
      </c>
      <c r="J45" s="36">
        <v>875</v>
      </c>
      <c r="K45" s="36">
        <v>780</v>
      </c>
      <c r="L45" s="36">
        <v>1830</v>
      </c>
      <c r="M45" s="74" t="s">
        <v>205</v>
      </c>
    </row>
    <row r="46" spans="1:13" x14ac:dyDescent="0.35">
      <c r="A46" s="10" t="s">
        <v>62</v>
      </c>
      <c r="B46" s="36">
        <v>5190</v>
      </c>
      <c r="C46" s="36">
        <v>10</v>
      </c>
      <c r="D46" s="36">
        <v>30</v>
      </c>
      <c r="E46" s="36">
        <v>40</v>
      </c>
      <c r="F46" s="36">
        <v>25</v>
      </c>
      <c r="G46" s="36">
        <v>30</v>
      </c>
      <c r="H46" s="36">
        <v>60</v>
      </c>
      <c r="I46" s="36">
        <v>150</v>
      </c>
      <c r="J46" s="36">
        <v>1045</v>
      </c>
      <c r="K46" s="36">
        <v>1445</v>
      </c>
      <c r="L46" s="36">
        <v>2350</v>
      </c>
      <c r="M46" s="74" t="s">
        <v>206</v>
      </c>
    </row>
    <row r="47" spans="1:13" x14ac:dyDescent="0.35">
      <c r="A47" s="10" t="s">
        <v>63</v>
      </c>
      <c r="B47" s="36">
        <v>7290</v>
      </c>
      <c r="C47" s="36">
        <v>20</v>
      </c>
      <c r="D47" s="36">
        <v>70</v>
      </c>
      <c r="E47" s="36">
        <v>90</v>
      </c>
      <c r="F47" s="36">
        <v>80</v>
      </c>
      <c r="G47" s="36">
        <v>130</v>
      </c>
      <c r="H47" s="36">
        <v>145</v>
      </c>
      <c r="I47" s="36">
        <v>140</v>
      </c>
      <c r="J47" s="36">
        <v>110</v>
      </c>
      <c r="K47" s="36">
        <v>1485</v>
      </c>
      <c r="L47" s="36">
        <v>5020</v>
      </c>
      <c r="M47" s="74" t="s">
        <v>207</v>
      </c>
    </row>
    <row r="48" spans="1:13" x14ac:dyDescent="0.35">
      <c r="A48" s="10" t="s">
        <v>64</v>
      </c>
      <c r="B48" s="36">
        <v>6785</v>
      </c>
      <c r="C48" s="36">
        <v>15</v>
      </c>
      <c r="D48" s="36">
        <v>155</v>
      </c>
      <c r="E48" s="36">
        <v>50</v>
      </c>
      <c r="F48" s="36">
        <v>65</v>
      </c>
      <c r="G48" s="36">
        <v>60</v>
      </c>
      <c r="H48" s="36">
        <v>45</v>
      </c>
      <c r="I48" s="36">
        <v>475</v>
      </c>
      <c r="J48" s="36">
        <v>2250</v>
      </c>
      <c r="K48" s="36">
        <v>1430</v>
      </c>
      <c r="L48" s="36">
        <v>2245</v>
      </c>
      <c r="M48" s="74" t="s">
        <v>208</v>
      </c>
    </row>
    <row r="49" spans="1:13" x14ac:dyDescent="0.35">
      <c r="A49" s="10" t="s">
        <v>65</v>
      </c>
      <c r="B49" s="36">
        <v>9180</v>
      </c>
      <c r="C49" s="36" t="s">
        <v>318</v>
      </c>
      <c r="D49" s="36">
        <v>45</v>
      </c>
      <c r="E49" s="36">
        <v>20</v>
      </c>
      <c r="F49" s="36">
        <v>25</v>
      </c>
      <c r="G49" s="36">
        <v>30</v>
      </c>
      <c r="H49" s="36">
        <v>75</v>
      </c>
      <c r="I49" s="36">
        <v>2240</v>
      </c>
      <c r="J49" s="36">
        <v>2505</v>
      </c>
      <c r="K49" s="36">
        <v>2525</v>
      </c>
      <c r="L49" s="36">
        <v>1710</v>
      </c>
      <c r="M49" s="74" t="s">
        <v>209</v>
      </c>
    </row>
    <row r="50" spans="1:13" x14ac:dyDescent="0.35">
      <c r="A50" s="10" t="s">
        <v>66</v>
      </c>
      <c r="B50" s="36">
        <v>12665</v>
      </c>
      <c r="C50" s="36">
        <v>20</v>
      </c>
      <c r="D50" s="36">
        <v>165</v>
      </c>
      <c r="E50" s="36">
        <v>110</v>
      </c>
      <c r="F50" s="36">
        <v>40</v>
      </c>
      <c r="G50" s="36">
        <v>30</v>
      </c>
      <c r="H50" s="36">
        <v>50</v>
      </c>
      <c r="I50" s="36">
        <v>45</v>
      </c>
      <c r="J50" s="36">
        <v>55</v>
      </c>
      <c r="K50" s="36">
        <v>2170</v>
      </c>
      <c r="L50" s="36">
        <v>9980</v>
      </c>
      <c r="M50" s="74" t="s">
        <v>210</v>
      </c>
    </row>
    <row r="51" spans="1:13" x14ac:dyDescent="0.35">
      <c r="A51" s="10" t="s">
        <v>67</v>
      </c>
      <c r="B51" s="36">
        <v>10880</v>
      </c>
      <c r="C51" s="36">
        <v>10</v>
      </c>
      <c r="D51" s="36">
        <v>160</v>
      </c>
      <c r="E51" s="36">
        <v>120</v>
      </c>
      <c r="F51" s="36">
        <v>125</v>
      </c>
      <c r="G51" s="36">
        <v>1630</v>
      </c>
      <c r="H51" s="36">
        <v>1465</v>
      </c>
      <c r="I51" s="36">
        <v>1800</v>
      </c>
      <c r="J51" s="36">
        <v>1795</v>
      </c>
      <c r="K51" s="36">
        <v>1215</v>
      </c>
      <c r="L51" s="36">
        <v>2565</v>
      </c>
      <c r="M51" s="74" t="s">
        <v>211</v>
      </c>
    </row>
    <row r="52" spans="1:13" x14ac:dyDescent="0.35">
      <c r="A52" s="10" t="s">
        <v>68</v>
      </c>
      <c r="B52" s="36">
        <v>7255</v>
      </c>
      <c r="C52" s="36">
        <v>10</v>
      </c>
      <c r="D52" s="36">
        <v>550</v>
      </c>
      <c r="E52" s="36">
        <v>1415</v>
      </c>
      <c r="F52" s="36">
        <v>1215</v>
      </c>
      <c r="G52" s="36">
        <v>985</v>
      </c>
      <c r="H52" s="36">
        <v>485</v>
      </c>
      <c r="I52" s="36">
        <v>360</v>
      </c>
      <c r="J52" s="36">
        <v>320</v>
      </c>
      <c r="K52" s="36">
        <v>250</v>
      </c>
      <c r="L52" s="36">
        <v>1660</v>
      </c>
      <c r="M52" s="74" t="s">
        <v>185</v>
      </c>
    </row>
    <row r="53" spans="1:13" x14ac:dyDescent="0.35">
      <c r="A53" s="10" t="s">
        <v>69</v>
      </c>
      <c r="B53" s="36">
        <v>5540</v>
      </c>
      <c r="C53" s="36">
        <v>10</v>
      </c>
      <c r="D53" s="36">
        <v>1095</v>
      </c>
      <c r="E53" s="36">
        <v>790</v>
      </c>
      <c r="F53" s="36">
        <v>445</v>
      </c>
      <c r="G53" s="36">
        <v>335</v>
      </c>
      <c r="H53" s="36">
        <v>315</v>
      </c>
      <c r="I53" s="36">
        <v>315</v>
      </c>
      <c r="J53" s="36">
        <v>260</v>
      </c>
      <c r="K53" s="36">
        <v>245</v>
      </c>
      <c r="L53" s="36">
        <v>1725</v>
      </c>
      <c r="M53" s="74" t="s">
        <v>201</v>
      </c>
    </row>
    <row r="54" spans="1:13" x14ac:dyDescent="0.35">
      <c r="A54" s="10" t="s">
        <v>70</v>
      </c>
      <c r="B54" s="36">
        <v>3550</v>
      </c>
      <c r="C54" s="36" t="s">
        <v>318</v>
      </c>
      <c r="D54" s="36">
        <v>125</v>
      </c>
      <c r="E54" s="36">
        <v>65</v>
      </c>
      <c r="F54" s="36">
        <v>250</v>
      </c>
      <c r="G54" s="36">
        <v>455</v>
      </c>
      <c r="H54" s="36">
        <v>865</v>
      </c>
      <c r="I54" s="36">
        <v>575</v>
      </c>
      <c r="J54" s="36">
        <v>155</v>
      </c>
      <c r="K54" s="36">
        <v>115</v>
      </c>
      <c r="L54" s="36">
        <v>945</v>
      </c>
      <c r="M54" s="74" t="s">
        <v>202</v>
      </c>
    </row>
    <row r="55" spans="1:13" x14ac:dyDescent="0.35">
      <c r="A55" s="10" t="s">
        <v>71</v>
      </c>
      <c r="B55" s="36">
        <v>4795</v>
      </c>
      <c r="C55" s="36">
        <v>5</v>
      </c>
      <c r="D55" s="36">
        <v>60</v>
      </c>
      <c r="E55" s="36">
        <v>35</v>
      </c>
      <c r="F55" s="36">
        <v>25</v>
      </c>
      <c r="G55" s="36">
        <v>45</v>
      </c>
      <c r="H55" s="36">
        <v>60</v>
      </c>
      <c r="I55" s="36">
        <v>70</v>
      </c>
      <c r="J55" s="36">
        <v>645</v>
      </c>
      <c r="K55" s="36">
        <v>1895</v>
      </c>
      <c r="L55" s="36">
        <v>1955</v>
      </c>
      <c r="M55" s="74" t="s">
        <v>212</v>
      </c>
    </row>
    <row r="56" spans="1:13" x14ac:dyDescent="0.35">
      <c r="A56" s="10" t="s">
        <v>72</v>
      </c>
      <c r="B56" s="36">
        <v>4195</v>
      </c>
      <c r="C56" s="36">
        <v>10</v>
      </c>
      <c r="D56" s="36">
        <v>85</v>
      </c>
      <c r="E56" s="36">
        <v>50</v>
      </c>
      <c r="F56" s="36">
        <v>30</v>
      </c>
      <c r="G56" s="36">
        <v>35</v>
      </c>
      <c r="H56" s="36">
        <v>40</v>
      </c>
      <c r="I56" s="36">
        <v>45</v>
      </c>
      <c r="J56" s="36">
        <v>40</v>
      </c>
      <c r="K56" s="36">
        <v>955</v>
      </c>
      <c r="L56" s="36">
        <v>2915</v>
      </c>
      <c r="M56" s="74" t="s">
        <v>207</v>
      </c>
    </row>
    <row r="57" spans="1:13" x14ac:dyDescent="0.35">
      <c r="A57" s="10" t="s">
        <v>73</v>
      </c>
      <c r="B57" s="36">
        <v>11010</v>
      </c>
      <c r="C57" s="36">
        <v>10</v>
      </c>
      <c r="D57" s="36">
        <v>140</v>
      </c>
      <c r="E57" s="36">
        <v>155</v>
      </c>
      <c r="F57" s="36">
        <v>140</v>
      </c>
      <c r="G57" s="36">
        <v>155</v>
      </c>
      <c r="H57" s="36">
        <v>395</v>
      </c>
      <c r="I57" s="36">
        <v>1515</v>
      </c>
      <c r="J57" s="36">
        <v>1490</v>
      </c>
      <c r="K57" s="36">
        <v>1880</v>
      </c>
      <c r="L57" s="36">
        <v>5130</v>
      </c>
      <c r="M57" s="74" t="s">
        <v>206</v>
      </c>
    </row>
    <row r="58" spans="1:13" x14ac:dyDescent="0.35">
      <c r="A58" s="10" t="s">
        <v>74</v>
      </c>
      <c r="B58" s="36">
        <v>7875</v>
      </c>
      <c r="C58" s="36">
        <v>15</v>
      </c>
      <c r="D58" s="36">
        <v>60</v>
      </c>
      <c r="E58" s="36">
        <v>305</v>
      </c>
      <c r="F58" s="36">
        <v>1165</v>
      </c>
      <c r="G58" s="36">
        <v>1450</v>
      </c>
      <c r="H58" s="36">
        <v>950</v>
      </c>
      <c r="I58" s="36">
        <v>1210</v>
      </c>
      <c r="J58" s="36">
        <v>330</v>
      </c>
      <c r="K58" s="36">
        <v>250</v>
      </c>
      <c r="L58" s="36">
        <v>2140</v>
      </c>
      <c r="M58" s="74" t="s">
        <v>213</v>
      </c>
    </row>
    <row r="59" spans="1:13" x14ac:dyDescent="0.35">
      <c r="A59" s="10" t="s">
        <v>75</v>
      </c>
      <c r="B59" s="36">
        <v>6170</v>
      </c>
      <c r="C59" s="36">
        <v>45</v>
      </c>
      <c r="D59" s="36">
        <v>45</v>
      </c>
      <c r="E59" s="36">
        <v>130</v>
      </c>
      <c r="F59" s="36">
        <v>2505</v>
      </c>
      <c r="G59" s="36">
        <v>435</v>
      </c>
      <c r="H59" s="36">
        <v>275</v>
      </c>
      <c r="I59" s="36">
        <v>235</v>
      </c>
      <c r="J59" s="36">
        <v>170</v>
      </c>
      <c r="K59" s="36">
        <v>130</v>
      </c>
      <c r="L59" s="36">
        <v>2200</v>
      </c>
      <c r="M59" s="74" t="s">
        <v>199</v>
      </c>
    </row>
    <row r="60" spans="1:13" x14ac:dyDescent="0.35">
      <c r="A60" s="10" t="s">
        <v>76</v>
      </c>
      <c r="B60" s="36">
        <v>6940</v>
      </c>
      <c r="C60" s="36">
        <v>130</v>
      </c>
      <c r="D60" s="36">
        <v>75</v>
      </c>
      <c r="E60" s="36">
        <v>1770</v>
      </c>
      <c r="F60" s="36">
        <v>2405</v>
      </c>
      <c r="G60" s="36">
        <v>395</v>
      </c>
      <c r="H60" s="36">
        <v>310</v>
      </c>
      <c r="I60" s="36">
        <v>215</v>
      </c>
      <c r="J60" s="36">
        <v>160</v>
      </c>
      <c r="K60" s="36">
        <v>145</v>
      </c>
      <c r="L60" s="36">
        <v>1335</v>
      </c>
      <c r="M60" s="74" t="s">
        <v>187</v>
      </c>
    </row>
    <row r="61" spans="1:13" x14ac:dyDescent="0.35">
      <c r="A61" s="10" t="s">
        <v>77</v>
      </c>
      <c r="B61" s="36">
        <v>5565</v>
      </c>
      <c r="C61" s="36">
        <v>325</v>
      </c>
      <c r="D61" s="36">
        <v>625</v>
      </c>
      <c r="E61" s="36">
        <v>2220</v>
      </c>
      <c r="F61" s="36">
        <v>425</v>
      </c>
      <c r="G61" s="36">
        <v>255</v>
      </c>
      <c r="H61" s="36">
        <v>270</v>
      </c>
      <c r="I61" s="36">
        <v>205</v>
      </c>
      <c r="J61" s="36">
        <v>155</v>
      </c>
      <c r="K61" s="36">
        <v>125</v>
      </c>
      <c r="L61" s="36">
        <v>960</v>
      </c>
      <c r="M61" s="74" t="s">
        <v>203</v>
      </c>
    </row>
    <row r="62" spans="1:13" x14ac:dyDescent="0.35">
      <c r="A62" s="10" t="s">
        <v>78</v>
      </c>
      <c r="B62" s="36">
        <v>5695</v>
      </c>
      <c r="C62" s="36">
        <v>50</v>
      </c>
      <c r="D62" s="36">
        <v>2205</v>
      </c>
      <c r="E62" s="36">
        <v>1240</v>
      </c>
      <c r="F62" s="36">
        <v>325</v>
      </c>
      <c r="G62" s="36">
        <v>260</v>
      </c>
      <c r="H62" s="36">
        <v>340</v>
      </c>
      <c r="I62" s="36">
        <v>220</v>
      </c>
      <c r="J62" s="36">
        <v>155</v>
      </c>
      <c r="K62" s="36">
        <v>100</v>
      </c>
      <c r="L62" s="36">
        <v>800</v>
      </c>
      <c r="M62" s="74" t="s">
        <v>191</v>
      </c>
    </row>
    <row r="63" spans="1:13" x14ac:dyDescent="0.35">
      <c r="A63" s="10" t="s">
        <v>79</v>
      </c>
      <c r="B63" s="36">
        <v>4650</v>
      </c>
      <c r="C63" s="36">
        <v>670</v>
      </c>
      <c r="D63" s="36">
        <v>1820</v>
      </c>
      <c r="E63" s="36">
        <v>350</v>
      </c>
      <c r="F63" s="36">
        <v>240</v>
      </c>
      <c r="G63" s="36">
        <v>250</v>
      </c>
      <c r="H63" s="36">
        <v>315</v>
      </c>
      <c r="I63" s="36">
        <v>200</v>
      </c>
      <c r="J63" s="36">
        <v>120</v>
      </c>
      <c r="K63" s="36">
        <v>95</v>
      </c>
      <c r="L63" s="36">
        <v>590</v>
      </c>
      <c r="M63" s="74" t="s">
        <v>189</v>
      </c>
    </row>
    <row r="64" spans="1:13" x14ac:dyDescent="0.35">
      <c r="A64" s="10" t="s">
        <v>80</v>
      </c>
      <c r="B64" s="36">
        <v>4345</v>
      </c>
      <c r="C64" s="36">
        <v>645</v>
      </c>
      <c r="D64" s="36">
        <v>1715</v>
      </c>
      <c r="E64" s="36">
        <v>335</v>
      </c>
      <c r="F64" s="36">
        <v>265</v>
      </c>
      <c r="G64" s="36">
        <v>265</v>
      </c>
      <c r="H64" s="36">
        <v>300</v>
      </c>
      <c r="I64" s="36">
        <v>165</v>
      </c>
      <c r="J64" s="36">
        <v>110</v>
      </c>
      <c r="K64" s="36">
        <v>90</v>
      </c>
      <c r="L64" s="36">
        <v>455</v>
      </c>
      <c r="M64" s="74" t="s">
        <v>189</v>
      </c>
    </row>
    <row r="65" spans="1:13" x14ac:dyDescent="0.35">
      <c r="A65" s="10" t="s">
        <v>81</v>
      </c>
      <c r="B65" s="36">
        <v>3880</v>
      </c>
      <c r="C65" s="36">
        <v>595</v>
      </c>
      <c r="D65" s="36">
        <v>1480</v>
      </c>
      <c r="E65" s="36">
        <v>335</v>
      </c>
      <c r="F65" s="36">
        <v>265</v>
      </c>
      <c r="G65" s="36">
        <v>320</v>
      </c>
      <c r="H65" s="36">
        <v>240</v>
      </c>
      <c r="I65" s="36">
        <v>140</v>
      </c>
      <c r="J65" s="36">
        <v>90</v>
      </c>
      <c r="K65" s="36">
        <v>60</v>
      </c>
      <c r="L65" s="36">
        <v>350</v>
      </c>
      <c r="M65" s="74" t="s">
        <v>189</v>
      </c>
    </row>
    <row r="66" spans="1:13" x14ac:dyDescent="0.35">
      <c r="A66" s="10" t="s">
        <v>82</v>
      </c>
      <c r="B66" s="36">
        <v>2845</v>
      </c>
      <c r="C66" s="36">
        <v>75</v>
      </c>
      <c r="D66" s="36">
        <v>1395</v>
      </c>
      <c r="E66" s="36">
        <v>325</v>
      </c>
      <c r="F66" s="36">
        <v>205</v>
      </c>
      <c r="G66" s="36">
        <v>285</v>
      </c>
      <c r="H66" s="36">
        <v>215</v>
      </c>
      <c r="I66" s="36">
        <v>105</v>
      </c>
      <c r="J66" s="36">
        <v>55</v>
      </c>
      <c r="K66" s="36">
        <v>40</v>
      </c>
      <c r="L66" s="36">
        <v>155</v>
      </c>
      <c r="M66" s="74" t="s">
        <v>214</v>
      </c>
    </row>
    <row r="67" spans="1:13" x14ac:dyDescent="0.35">
      <c r="A67" s="10" t="s">
        <v>83</v>
      </c>
      <c r="B67" s="36">
        <v>4090</v>
      </c>
      <c r="C67" s="36">
        <v>150</v>
      </c>
      <c r="D67" s="36">
        <v>2160</v>
      </c>
      <c r="E67" s="36">
        <v>445</v>
      </c>
      <c r="F67" s="36">
        <v>295</v>
      </c>
      <c r="G67" s="36">
        <v>335</v>
      </c>
      <c r="H67" s="36">
        <v>230</v>
      </c>
      <c r="I67" s="36">
        <v>120</v>
      </c>
      <c r="J67" s="36">
        <v>80</v>
      </c>
      <c r="K67" s="36">
        <v>70</v>
      </c>
      <c r="L67" s="36">
        <v>205</v>
      </c>
      <c r="M67" s="74" t="s">
        <v>189</v>
      </c>
    </row>
    <row r="68" spans="1:13" x14ac:dyDescent="0.35">
      <c r="A68" s="10" t="s">
        <v>84</v>
      </c>
      <c r="B68" s="36">
        <v>4090</v>
      </c>
      <c r="C68" s="36">
        <v>525</v>
      </c>
      <c r="D68" s="36">
        <v>1745</v>
      </c>
      <c r="E68" s="36">
        <v>380</v>
      </c>
      <c r="F68" s="36">
        <v>285</v>
      </c>
      <c r="G68" s="36">
        <v>340</v>
      </c>
      <c r="H68" s="36">
        <v>340</v>
      </c>
      <c r="I68" s="36">
        <v>175</v>
      </c>
      <c r="J68" s="36">
        <v>85</v>
      </c>
      <c r="K68" s="36">
        <v>45</v>
      </c>
      <c r="L68" s="36">
        <v>165</v>
      </c>
      <c r="M68" s="74" t="s">
        <v>189</v>
      </c>
    </row>
    <row r="69" spans="1:13" x14ac:dyDescent="0.35">
      <c r="A69" s="10" t="s">
        <v>85</v>
      </c>
      <c r="B69" s="36">
        <v>5560</v>
      </c>
      <c r="C69" s="36">
        <v>50</v>
      </c>
      <c r="D69" s="36">
        <v>3365</v>
      </c>
      <c r="E69" s="36">
        <v>650</v>
      </c>
      <c r="F69" s="36">
        <v>300</v>
      </c>
      <c r="G69" s="36">
        <v>330</v>
      </c>
      <c r="H69" s="36">
        <v>295</v>
      </c>
      <c r="I69" s="36">
        <v>135</v>
      </c>
      <c r="J69" s="36">
        <v>75</v>
      </c>
      <c r="K69" s="36">
        <v>50</v>
      </c>
      <c r="L69" s="36">
        <v>300</v>
      </c>
      <c r="M69" s="74" t="s">
        <v>189</v>
      </c>
    </row>
    <row r="70" spans="1:13" x14ac:dyDescent="0.35">
      <c r="A70" s="10" t="s">
        <v>86</v>
      </c>
      <c r="B70" s="36">
        <v>5265</v>
      </c>
      <c r="C70" s="36">
        <v>55</v>
      </c>
      <c r="D70" s="36">
        <v>2745</v>
      </c>
      <c r="E70" s="36">
        <v>675</v>
      </c>
      <c r="F70" s="36">
        <v>365</v>
      </c>
      <c r="G70" s="36">
        <v>435</v>
      </c>
      <c r="H70" s="36">
        <v>415</v>
      </c>
      <c r="I70" s="36">
        <v>175</v>
      </c>
      <c r="J70" s="36">
        <v>120</v>
      </c>
      <c r="K70" s="36">
        <v>75</v>
      </c>
      <c r="L70" s="36">
        <v>205</v>
      </c>
      <c r="M70" s="74" t="s">
        <v>214</v>
      </c>
    </row>
    <row r="71" spans="1:13" x14ac:dyDescent="0.35">
      <c r="A71" s="10" t="s">
        <v>87</v>
      </c>
      <c r="B71" s="36">
        <v>4140</v>
      </c>
      <c r="C71" s="36">
        <v>120</v>
      </c>
      <c r="D71" s="36">
        <v>1890</v>
      </c>
      <c r="E71" s="36">
        <v>475</v>
      </c>
      <c r="F71" s="36">
        <v>300</v>
      </c>
      <c r="G71" s="36">
        <v>320</v>
      </c>
      <c r="H71" s="36">
        <v>370</v>
      </c>
      <c r="I71" s="36">
        <v>230</v>
      </c>
      <c r="J71" s="36">
        <v>120</v>
      </c>
      <c r="K71" s="36">
        <v>75</v>
      </c>
      <c r="L71" s="36">
        <v>230</v>
      </c>
      <c r="M71" s="74" t="s">
        <v>191</v>
      </c>
    </row>
    <row r="72" spans="1:13" x14ac:dyDescent="0.35">
      <c r="A72" s="10" t="s">
        <v>88</v>
      </c>
      <c r="B72" s="36">
        <v>4390</v>
      </c>
      <c r="C72" s="36">
        <v>45</v>
      </c>
      <c r="D72" s="36">
        <v>75</v>
      </c>
      <c r="E72" s="36">
        <v>2230</v>
      </c>
      <c r="F72" s="36">
        <v>895</v>
      </c>
      <c r="G72" s="36">
        <v>310</v>
      </c>
      <c r="H72" s="36">
        <v>300</v>
      </c>
      <c r="I72" s="36">
        <v>170</v>
      </c>
      <c r="J72" s="36">
        <v>100</v>
      </c>
      <c r="K72" s="36">
        <v>70</v>
      </c>
      <c r="L72" s="36">
        <v>195</v>
      </c>
      <c r="M72" s="74" t="s">
        <v>188</v>
      </c>
    </row>
    <row r="73" spans="1:13" x14ac:dyDescent="0.35">
      <c r="A73" s="10" t="s">
        <v>89</v>
      </c>
      <c r="B73" s="36">
        <v>4820</v>
      </c>
      <c r="C73" s="36">
        <v>10</v>
      </c>
      <c r="D73" s="36">
        <v>550</v>
      </c>
      <c r="E73" s="36">
        <v>2165</v>
      </c>
      <c r="F73" s="36">
        <v>405</v>
      </c>
      <c r="G73" s="36">
        <v>365</v>
      </c>
      <c r="H73" s="36">
        <v>415</v>
      </c>
      <c r="I73" s="36">
        <v>335</v>
      </c>
      <c r="J73" s="36">
        <v>185</v>
      </c>
      <c r="K73" s="36">
        <v>90</v>
      </c>
      <c r="L73" s="36">
        <v>300</v>
      </c>
      <c r="M73" s="74" t="s">
        <v>203</v>
      </c>
    </row>
    <row r="74" spans="1:13" x14ac:dyDescent="0.35">
      <c r="A74" s="10" t="s">
        <v>90</v>
      </c>
      <c r="B74" s="36">
        <v>4445</v>
      </c>
      <c r="C74" s="36">
        <v>55</v>
      </c>
      <c r="D74" s="36">
        <v>2040</v>
      </c>
      <c r="E74" s="36">
        <v>640</v>
      </c>
      <c r="F74" s="36">
        <v>300</v>
      </c>
      <c r="G74" s="36">
        <v>255</v>
      </c>
      <c r="H74" s="36">
        <v>355</v>
      </c>
      <c r="I74" s="36">
        <v>245</v>
      </c>
      <c r="J74" s="36">
        <v>145</v>
      </c>
      <c r="K74" s="36">
        <v>90</v>
      </c>
      <c r="L74" s="36">
        <v>315</v>
      </c>
      <c r="M74" s="74" t="s">
        <v>191</v>
      </c>
    </row>
    <row r="75" spans="1:13" x14ac:dyDescent="0.35">
      <c r="A75" s="10" t="s">
        <v>91</v>
      </c>
      <c r="B75" s="36">
        <v>3460</v>
      </c>
      <c r="C75" s="36">
        <v>10</v>
      </c>
      <c r="D75" s="36">
        <v>1665</v>
      </c>
      <c r="E75" s="36">
        <v>385</v>
      </c>
      <c r="F75" s="36">
        <v>250</v>
      </c>
      <c r="G75" s="36">
        <v>240</v>
      </c>
      <c r="H75" s="36">
        <v>305</v>
      </c>
      <c r="I75" s="36">
        <v>175</v>
      </c>
      <c r="J75" s="36">
        <v>105</v>
      </c>
      <c r="K75" s="36">
        <v>70</v>
      </c>
      <c r="L75" s="36">
        <v>255</v>
      </c>
      <c r="M75" s="74" t="s">
        <v>191</v>
      </c>
    </row>
    <row r="76" spans="1:13" x14ac:dyDescent="0.35">
      <c r="A76" s="10" t="s">
        <v>92</v>
      </c>
      <c r="B76" s="36">
        <v>3720</v>
      </c>
      <c r="C76" s="36">
        <v>30</v>
      </c>
      <c r="D76" s="36">
        <v>1395</v>
      </c>
      <c r="E76" s="36">
        <v>640</v>
      </c>
      <c r="F76" s="36">
        <v>265</v>
      </c>
      <c r="G76" s="36">
        <v>300</v>
      </c>
      <c r="H76" s="36">
        <v>370</v>
      </c>
      <c r="I76" s="36">
        <v>205</v>
      </c>
      <c r="J76" s="36">
        <v>125</v>
      </c>
      <c r="K76" s="36">
        <v>80</v>
      </c>
      <c r="L76" s="36">
        <v>320</v>
      </c>
      <c r="M76" s="74" t="s">
        <v>215</v>
      </c>
    </row>
    <row r="77" spans="1:13" x14ac:dyDescent="0.35">
      <c r="A77" s="10" t="s">
        <v>93</v>
      </c>
      <c r="B77" s="36">
        <v>3340</v>
      </c>
      <c r="C77" s="36">
        <v>5</v>
      </c>
      <c r="D77" s="36">
        <v>1535</v>
      </c>
      <c r="E77" s="36">
        <v>455</v>
      </c>
      <c r="F77" s="36">
        <v>220</v>
      </c>
      <c r="G77" s="36">
        <v>215</v>
      </c>
      <c r="H77" s="36">
        <v>265</v>
      </c>
      <c r="I77" s="36">
        <v>165</v>
      </c>
      <c r="J77" s="36">
        <v>120</v>
      </c>
      <c r="K77" s="36">
        <v>65</v>
      </c>
      <c r="L77" s="36">
        <v>290</v>
      </c>
      <c r="M77" s="74" t="s">
        <v>191</v>
      </c>
    </row>
    <row r="78" spans="1:13" x14ac:dyDescent="0.35">
      <c r="A78" s="10" t="s">
        <v>94</v>
      </c>
      <c r="B78" s="36">
        <v>2525</v>
      </c>
      <c r="C78" s="36">
        <v>5</v>
      </c>
      <c r="D78" s="36">
        <v>195</v>
      </c>
      <c r="E78" s="36">
        <v>920</v>
      </c>
      <c r="F78" s="36">
        <v>380</v>
      </c>
      <c r="G78" s="36">
        <v>275</v>
      </c>
      <c r="H78" s="36">
        <v>285</v>
      </c>
      <c r="I78" s="36">
        <v>160</v>
      </c>
      <c r="J78" s="36">
        <v>70</v>
      </c>
      <c r="K78" s="36">
        <v>45</v>
      </c>
      <c r="L78" s="36">
        <v>190</v>
      </c>
      <c r="M78" s="74" t="s">
        <v>187</v>
      </c>
    </row>
    <row r="79" spans="1:13" x14ac:dyDescent="0.35">
      <c r="A79" s="10" t="s">
        <v>95</v>
      </c>
      <c r="B79" s="36">
        <v>3370</v>
      </c>
      <c r="C79" s="36">
        <v>5</v>
      </c>
      <c r="D79" s="36">
        <v>20</v>
      </c>
      <c r="E79" s="36">
        <v>930</v>
      </c>
      <c r="F79" s="36">
        <v>1170</v>
      </c>
      <c r="G79" s="36">
        <v>340</v>
      </c>
      <c r="H79" s="36">
        <v>270</v>
      </c>
      <c r="I79" s="36">
        <v>175</v>
      </c>
      <c r="J79" s="36">
        <v>120</v>
      </c>
      <c r="K79" s="36">
        <v>105</v>
      </c>
      <c r="L79" s="36">
        <v>235</v>
      </c>
      <c r="M79" s="74" t="s">
        <v>187</v>
      </c>
    </row>
    <row r="80" spans="1:13" x14ac:dyDescent="0.35">
      <c r="A80" s="10" t="s">
        <v>96</v>
      </c>
      <c r="B80" s="36">
        <v>4085</v>
      </c>
      <c r="C80" s="36">
        <v>15</v>
      </c>
      <c r="D80" s="36">
        <v>25</v>
      </c>
      <c r="E80" s="36">
        <v>1845</v>
      </c>
      <c r="F80" s="36">
        <v>870</v>
      </c>
      <c r="G80" s="36">
        <v>330</v>
      </c>
      <c r="H80" s="36">
        <v>295</v>
      </c>
      <c r="I80" s="36">
        <v>245</v>
      </c>
      <c r="J80" s="36">
        <v>150</v>
      </c>
      <c r="K80" s="36">
        <v>80</v>
      </c>
      <c r="L80" s="36">
        <v>230</v>
      </c>
      <c r="M80" s="74" t="s">
        <v>193</v>
      </c>
    </row>
    <row r="81" spans="1:15" x14ac:dyDescent="0.35">
      <c r="A81" s="10" t="s">
        <v>97</v>
      </c>
      <c r="B81" s="36">
        <v>3470</v>
      </c>
      <c r="C81" s="36">
        <v>75</v>
      </c>
      <c r="D81" s="36">
        <v>25</v>
      </c>
      <c r="E81" s="36">
        <v>435</v>
      </c>
      <c r="F81" s="36">
        <v>1385</v>
      </c>
      <c r="G81" s="36">
        <v>390</v>
      </c>
      <c r="H81" s="36">
        <v>315</v>
      </c>
      <c r="I81" s="36">
        <v>300</v>
      </c>
      <c r="J81" s="36">
        <v>155</v>
      </c>
      <c r="K81" s="36">
        <v>115</v>
      </c>
      <c r="L81" s="36">
        <v>275</v>
      </c>
      <c r="M81" s="74" t="s">
        <v>198</v>
      </c>
    </row>
    <row r="82" spans="1:15" x14ac:dyDescent="0.35">
      <c r="A82" s="13" t="s">
        <v>216</v>
      </c>
      <c r="B82" s="45">
        <v>17930</v>
      </c>
      <c r="C82" s="45">
        <v>2165</v>
      </c>
      <c r="D82" s="45">
        <v>4150</v>
      </c>
      <c r="E82" s="45">
        <v>3540</v>
      </c>
      <c r="F82" s="45">
        <v>4180</v>
      </c>
      <c r="G82" s="45">
        <v>1340</v>
      </c>
      <c r="H82" s="45">
        <v>900</v>
      </c>
      <c r="I82" s="45">
        <v>505</v>
      </c>
      <c r="J82" s="45">
        <v>415</v>
      </c>
      <c r="K82" s="45">
        <v>260</v>
      </c>
      <c r="L82" s="45">
        <v>475</v>
      </c>
      <c r="M82" s="75" t="s">
        <v>203</v>
      </c>
    </row>
    <row r="83" spans="1:15" x14ac:dyDescent="0.35">
      <c r="A83" s="21" t="s">
        <v>217</v>
      </c>
      <c r="B83" s="34">
        <v>120665</v>
      </c>
      <c r="C83" s="34">
        <v>4840</v>
      </c>
      <c r="D83" s="34">
        <v>37435</v>
      </c>
      <c r="E83" s="34">
        <v>25325</v>
      </c>
      <c r="F83" s="34">
        <v>20180</v>
      </c>
      <c r="G83" s="34">
        <v>13430</v>
      </c>
      <c r="H83" s="34">
        <v>8915</v>
      </c>
      <c r="I83" s="34">
        <v>3025</v>
      </c>
      <c r="J83" s="34">
        <v>2075</v>
      </c>
      <c r="K83" s="34">
        <v>1395</v>
      </c>
      <c r="L83" s="34">
        <v>4050</v>
      </c>
      <c r="M83" s="76" t="s">
        <v>203</v>
      </c>
    </row>
    <row r="84" spans="1:15" x14ac:dyDescent="0.35">
      <c r="A84" s="21" t="s">
        <v>218</v>
      </c>
      <c r="B84" s="34">
        <v>111700</v>
      </c>
      <c r="C84" s="34">
        <v>2200</v>
      </c>
      <c r="D84" s="34">
        <v>11970</v>
      </c>
      <c r="E84" s="34">
        <v>11555</v>
      </c>
      <c r="F84" s="34">
        <v>14350</v>
      </c>
      <c r="G84" s="34">
        <v>22635</v>
      </c>
      <c r="H84" s="34">
        <v>13175</v>
      </c>
      <c r="I84" s="34">
        <v>8885</v>
      </c>
      <c r="J84" s="34">
        <v>5390</v>
      </c>
      <c r="K84" s="34">
        <v>4655</v>
      </c>
      <c r="L84" s="34">
        <v>16885</v>
      </c>
      <c r="M84" s="76" t="s">
        <v>196</v>
      </c>
    </row>
    <row r="85" spans="1:15" x14ac:dyDescent="0.35">
      <c r="A85" s="21" t="s">
        <v>219</v>
      </c>
      <c r="B85" s="34">
        <v>82460</v>
      </c>
      <c r="C85" s="34">
        <v>330</v>
      </c>
      <c r="D85" s="34">
        <v>7460</v>
      </c>
      <c r="E85" s="34">
        <v>16070</v>
      </c>
      <c r="F85" s="34">
        <v>8420</v>
      </c>
      <c r="G85" s="34">
        <v>9135</v>
      </c>
      <c r="H85" s="34">
        <v>8790</v>
      </c>
      <c r="I85" s="34">
        <v>8150</v>
      </c>
      <c r="J85" s="34">
        <v>4485</v>
      </c>
      <c r="K85" s="34">
        <v>4215</v>
      </c>
      <c r="L85" s="34">
        <v>15405</v>
      </c>
      <c r="M85" s="76" t="s">
        <v>199</v>
      </c>
    </row>
    <row r="86" spans="1:15" x14ac:dyDescent="0.35">
      <c r="A86" s="21" t="s">
        <v>220</v>
      </c>
      <c r="B86" s="34">
        <v>88335</v>
      </c>
      <c r="C86" s="34">
        <v>125</v>
      </c>
      <c r="D86" s="34">
        <v>2680</v>
      </c>
      <c r="E86" s="34">
        <v>2940</v>
      </c>
      <c r="F86" s="34">
        <v>2460</v>
      </c>
      <c r="G86" s="34">
        <v>3930</v>
      </c>
      <c r="H86" s="34">
        <v>4005</v>
      </c>
      <c r="I86" s="34">
        <v>7730</v>
      </c>
      <c r="J86" s="34">
        <v>10665</v>
      </c>
      <c r="K86" s="34">
        <v>15610</v>
      </c>
      <c r="L86" s="34">
        <v>38190</v>
      </c>
      <c r="M86" s="76" t="s">
        <v>212</v>
      </c>
    </row>
    <row r="87" spans="1:15" x14ac:dyDescent="0.35">
      <c r="A87" s="21" t="s">
        <v>221</v>
      </c>
      <c r="B87" s="34">
        <v>61705</v>
      </c>
      <c r="C87" s="34">
        <v>3275</v>
      </c>
      <c r="D87" s="34">
        <v>16695</v>
      </c>
      <c r="E87" s="34">
        <v>8490</v>
      </c>
      <c r="F87" s="34">
        <v>8680</v>
      </c>
      <c r="G87" s="34">
        <v>4920</v>
      </c>
      <c r="H87" s="34">
        <v>4085</v>
      </c>
      <c r="I87" s="34">
        <v>3125</v>
      </c>
      <c r="J87" s="34">
        <v>1590</v>
      </c>
      <c r="K87" s="34">
        <v>1200</v>
      </c>
      <c r="L87" s="34">
        <v>9655</v>
      </c>
      <c r="M87" s="76" t="s">
        <v>187</v>
      </c>
    </row>
    <row r="88" spans="1:15" x14ac:dyDescent="0.35">
      <c r="A88" s="21" t="s">
        <v>222</v>
      </c>
      <c r="B88" s="34">
        <v>47025</v>
      </c>
      <c r="C88" s="34">
        <v>435</v>
      </c>
      <c r="D88" s="34">
        <v>12155</v>
      </c>
      <c r="E88" s="34">
        <v>11795</v>
      </c>
      <c r="F88" s="34">
        <v>6800</v>
      </c>
      <c r="G88" s="34">
        <v>3780</v>
      </c>
      <c r="H88" s="34">
        <v>3960</v>
      </c>
      <c r="I88" s="34">
        <v>2585</v>
      </c>
      <c r="J88" s="34">
        <v>1515</v>
      </c>
      <c r="K88" s="34">
        <v>960</v>
      </c>
      <c r="L88" s="34">
        <v>3040</v>
      </c>
      <c r="M88" s="76" t="s">
        <v>188</v>
      </c>
    </row>
    <row r="89" spans="1:15" s="7" customFormat="1" x14ac:dyDescent="0.35">
      <c r="A89" s="12" t="s">
        <v>105</v>
      </c>
      <c r="B89" s="43">
        <v>1</v>
      </c>
      <c r="C89" s="43">
        <v>0.03</v>
      </c>
      <c r="D89" s="43">
        <v>0.18</v>
      </c>
      <c r="E89" s="43">
        <v>0.15</v>
      </c>
      <c r="F89" s="43">
        <v>0.12</v>
      </c>
      <c r="G89" s="43">
        <v>0.11</v>
      </c>
      <c r="H89" s="43">
        <v>0.08</v>
      </c>
      <c r="I89" s="43">
        <v>0.06</v>
      </c>
      <c r="J89" s="43">
        <v>0.05</v>
      </c>
      <c r="K89" s="43">
        <v>0.05</v>
      </c>
      <c r="L89" s="43">
        <v>0.17</v>
      </c>
      <c r="M89" s="44" t="s">
        <v>223</v>
      </c>
      <c r="O89"/>
    </row>
  </sheetData>
  <conditionalFormatting sqref="O5:O89">
    <cfRule type="cellIs" dxfId="8" priority="1" operator="greaterThan">
      <formula>0.5</formula>
    </cfRule>
  </conditionalFormatting>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42"/>
  <sheetViews>
    <sheetView zoomScaleNormal="100" workbookViewId="0"/>
  </sheetViews>
  <sheetFormatPr defaultColWidth="10.6640625" defaultRowHeight="15.5" x14ac:dyDescent="0.35"/>
  <cols>
    <col min="1" max="1" width="32.6640625" customWidth="1"/>
    <col min="2" max="15" width="16.6640625" customWidth="1"/>
  </cols>
  <sheetData>
    <row r="1" spans="1:15" ht="19.5" x14ac:dyDescent="0.45">
      <c r="A1" s="90" t="s">
        <v>477</v>
      </c>
    </row>
    <row r="2" spans="1:15" x14ac:dyDescent="0.35">
      <c r="A2" t="s">
        <v>301</v>
      </c>
    </row>
    <row r="3" spans="1:15" x14ac:dyDescent="0.35">
      <c r="A3" t="s">
        <v>310</v>
      </c>
    </row>
    <row r="4" spans="1:15" x14ac:dyDescent="0.35">
      <c r="A4" t="s">
        <v>300</v>
      </c>
    </row>
    <row r="5" spans="1:15" x14ac:dyDescent="0.35">
      <c r="A5" s="139" t="s">
        <v>494</v>
      </c>
      <c r="B5" s="6" t="s">
        <v>247</v>
      </c>
    </row>
    <row r="6" spans="1:15" s="157" customFormat="1" ht="62" x14ac:dyDescent="0.35">
      <c r="A6" s="162" t="s">
        <v>319</v>
      </c>
      <c r="B6" s="155" t="s">
        <v>224</v>
      </c>
      <c r="C6" s="162" t="s">
        <v>260</v>
      </c>
      <c r="D6" s="155" t="s">
        <v>225</v>
      </c>
      <c r="E6" s="162" t="s">
        <v>261</v>
      </c>
      <c r="F6" s="155" t="s">
        <v>226</v>
      </c>
      <c r="G6" s="162" t="s">
        <v>233</v>
      </c>
      <c r="H6" s="155" t="s">
        <v>227</v>
      </c>
      <c r="I6" s="162" t="s">
        <v>234</v>
      </c>
      <c r="J6" s="155" t="s">
        <v>228</v>
      </c>
      <c r="K6" s="162" t="s">
        <v>262</v>
      </c>
      <c r="L6" s="155" t="s">
        <v>229</v>
      </c>
      <c r="M6" s="155" t="s">
        <v>230</v>
      </c>
      <c r="N6" s="155" t="s">
        <v>231</v>
      </c>
      <c r="O6" s="155" t="s">
        <v>232</v>
      </c>
    </row>
    <row r="7" spans="1:15" x14ac:dyDescent="0.35">
      <c r="A7" s="33" t="s">
        <v>21</v>
      </c>
      <c r="B7" s="34">
        <f>SUMIFS('Table 11 - Full data'!C:C,'Table 11 - Full data'!$A:$A,$A7,'Table 11 - Full data'!$B:$B,$B$5)</f>
        <v>2574675</v>
      </c>
      <c r="C7" s="46">
        <f>SUMIFS('Table 11 - Full data'!D:D,'Table 11 - Full data'!$A:$A,$A7,'Table 11 - Full data'!$B:$B,$B$5)</f>
        <v>187430446.94999999</v>
      </c>
      <c r="D7" s="34">
        <f>SUMIFS('Table 11 - Full data'!E:E,'Table 11 - Full data'!$A:$A,$A7,'Table 11 - Full data'!$B:$B,$B$5)</f>
        <v>104120</v>
      </c>
      <c r="E7" s="46">
        <f>SUMIFS('Table 11 - Full data'!F:F,'Table 11 - Full data'!$A:$A,$A7,'Table 11 - Full data'!$B:$B,$B$5)</f>
        <v>46483056.100000001</v>
      </c>
      <c r="F7" s="34">
        <f>SUMIFS('Table 11 - Full data'!G:G,'Table 11 - Full data'!$A:$A,$A7,'Table 11 - Full data'!$B:$B,$B$5)</f>
        <v>135900</v>
      </c>
      <c r="G7" s="46">
        <f>SUMIFS('Table 11 - Full data'!H:H,'Table 11 - Full data'!$A:$A,$A7,'Table 11 - Full data'!$B:$B,$B$5)</f>
        <v>37362030.25</v>
      </c>
      <c r="H7" s="34">
        <f>SUMIFS('Table 11 - Full data'!I:I,'Table 11 - Full data'!$A:$A,$A7,'Table 11 - Full data'!$B:$B,$B$5)</f>
        <v>123760</v>
      </c>
      <c r="I7" s="46">
        <f>SUMIFS('Table 11 - Full data'!J:J,'Table 11 - Full data'!$A:$A,$A7,'Table 11 - Full data'!$B:$B,$B$5)</f>
        <v>34282276.25</v>
      </c>
      <c r="J7" s="34">
        <f>SUMIFS('Table 11 - Full data'!K:K,'Table 11 - Full data'!$A:$A,$A7,'Table 11 - Full data'!$B:$B,$B$5)</f>
        <v>2210895</v>
      </c>
      <c r="K7" s="46">
        <f>SUMIFS('Table 11 - Full data'!L:L,'Table 11 - Full data'!$A:$A,$A7,'Table 11 - Full data'!$B:$B,$B$5)</f>
        <v>69303084.349999994</v>
      </c>
      <c r="L7" s="22">
        <f>SUMIFS('Table 11 - Full data'!M:M,'Table 11 - Full data'!$A:$A,$A7,'Table 11 - Full data'!$B:$B,$B$5)</f>
        <v>0.25</v>
      </c>
      <c r="M7" s="22">
        <f>SUMIFS('Table 11 - Full data'!N:N,'Table 11 - Full data'!$A:$A,$A7,'Table 11 - Full data'!$B:$B,$B$5)</f>
        <v>0.2</v>
      </c>
      <c r="N7" s="22">
        <f>SUMIFS('Table 11 - Full data'!O:O,'Table 11 - Full data'!$A:$A,$A7,'Table 11 - Full data'!$B:$B,$B$5)</f>
        <v>0.18</v>
      </c>
      <c r="O7" s="22">
        <f>SUMIFS('Table 11 - Full data'!P:P,'Table 11 - Full data'!$A:$A,$A7,'Table 11 - Full data'!$B:$B,$B$5)</f>
        <v>0.37</v>
      </c>
    </row>
    <row r="8" spans="1:15" x14ac:dyDescent="0.35">
      <c r="A8" s="47" t="s">
        <v>124</v>
      </c>
      <c r="B8" s="50">
        <f>SUMIFS('Table 11 - Full data'!C:C,'Table 11 - Full data'!$A:$A,$A8,'Table 11 - Full data'!$B:$B,$B$5)</f>
        <v>80100</v>
      </c>
      <c r="C8" s="48">
        <f>SUMIFS('Table 11 - Full data'!D:D,'Table 11 - Full data'!$A:$A,$A8,'Table 11 - Full data'!$B:$B,$B$5)</f>
        <v>5839180.7000000002</v>
      </c>
      <c r="D8" s="50">
        <f>SUMIFS('Table 11 - Full data'!E:E,'Table 11 - Full data'!$A:$A,$A8,'Table 11 - Full data'!$B:$B,$B$5)</f>
        <v>3205</v>
      </c>
      <c r="E8" s="48">
        <f>SUMIFS('Table 11 - Full data'!F:F,'Table 11 - Full data'!$A:$A,$A8,'Table 11 - Full data'!$B:$B,$B$5)</f>
        <v>1475923.6</v>
      </c>
      <c r="F8" s="50">
        <f>SUMIFS('Table 11 - Full data'!G:G,'Table 11 - Full data'!$A:$A,$A8,'Table 11 - Full data'!$B:$B,$B$5)</f>
        <v>4300</v>
      </c>
      <c r="G8" s="48">
        <f>SUMIFS('Table 11 - Full data'!H:H,'Table 11 - Full data'!$A:$A,$A8,'Table 11 - Full data'!$B:$B,$B$5)</f>
        <v>1188336.45</v>
      </c>
      <c r="H8" s="50">
        <f>SUMIFS('Table 11 - Full data'!I:I,'Table 11 - Full data'!$A:$A,$A8,'Table 11 - Full data'!$B:$B,$B$5)</f>
        <v>3835</v>
      </c>
      <c r="I8" s="48">
        <f>SUMIFS('Table 11 - Full data'!J:J,'Table 11 - Full data'!$A:$A,$A8,'Table 11 - Full data'!$B:$B,$B$5)</f>
        <v>1069876.1000000001</v>
      </c>
      <c r="J8" s="50">
        <f>SUMIFS('Table 11 - Full data'!K:K,'Table 11 - Full data'!$A:$A,$A8,'Table 11 - Full data'!$B:$B,$B$5)</f>
        <v>68760</v>
      </c>
      <c r="K8" s="48">
        <f>SUMIFS('Table 11 - Full data'!L:L,'Table 11 - Full data'!$A:$A,$A8,'Table 11 - Full data'!$B:$B,$B$5)</f>
        <v>2105044.5499999998</v>
      </c>
      <c r="L8" s="42">
        <f>SUMIFS('Table 11 - Full data'!M:M,'Table 11 - Full data'!$A:$A,$A8,'Table 11 - Full data'!$B:$B,$B$5)</f>
        <v>0.25</v>
      </c>
      <c r="M8" s="42">
        <f>SUMIFS('Table 11 - Full data'!N:N,'Table 11 - Full data'!$A:$A,$A8,'Table 11 - Full data'!$B:$B,$B$5)</f>
        <v>0.2</v>
      </c>
      <c r="N8" s="42">
        <f>SUMIFS('Table 11 - Full data'!O:O,'Table 11 - Full data'!$A:$A,$A8,'Table 11 - Full data'!$B:$B,$B$5)</f>
        <v>0.18</v>
      </c>
      <c r="O8" s="42">
        <f>SUMIFS('Table 11 - Full data'!P:P,'Table 11 - Full data'!$A:$A,$A8,'Table 11 - Full data'!$B:$B,$B$5)</f>
        <v>0.36</v>
      </c>
    </row>
    <row r="9" spans="1:15" x14ac:dyDescent="0.35">
      <c r="A9" s="35" t="s">
        <v>125</v>
      </c>
      <c r="B9" s="36">
        <f>SUMIFS('Table 11 - Full data'!C:C,'Table 11 - Full data'!$A:$A,$A9,'Table 11 - Full data'!$B:$B,$B$5)</f>
        <v>67980</v>
      </c>
      <c r="C9" s="49">
        <f>SUMIFS('Table 11 - Full data'!D:D,'Table 11 - Full data'!$A:$A,$A9,'Table 11 - Full data'!$B:$B,$B$5)</f>
        <v>5091560.8</v>
      </c>
      <c r="D9" s="36">
        <f>SUMIFS('Table 11 - Full data'!E:E,'Table 11 - Full data'!$A:$A,$A9,'Table 11 - Full data'!$B:$B,$B$5)</f>
        <v>2785</v>
      </c>
      <c r="E9" s="49">
        <f>SUMIFS('Table 11 - Full data'!F:F,'Table 11 - Full data'!$A:$A,$A9,'Table 11 - Full data'!$B:$B,$B$5)</f>
        <v>1218383.8</v>
      </c>
      <c r="F9" s="36">
        <f>SUMIFS('Table 11 - Full data'!G:G,'Table 11 - Full data'!$A:$A,$A9,'Table 11 - Full data'!$B:$B,$B$5)</f>
        <v>3905</v>
      </c>
      <c r="G9" s="49">
        <f>SUMIFS('Table 11 - Full data'!H:H,'Table 11 - Full data'!$A:$A,$A9,'Table 11 - Full data'!$B:$B,$B$5)</f>
        <v>1078390.95</v>
      </c>
      <c r="H9" s="36">
        <f>SUMIFS('Table 11 - Full data'!I:I,'Table 11 - Full data'!$A:$A,$A9,'Table 11 - Full data'!$B:$B,$B$5)</f>
        <v>3680</v>
      </c>
      <c r="I9" s="49">
        <f>SUMIFS('Table 11 - Full data'!J:J,'Table 11 - Full data'!$A:$A,$A9,'Table 11 - Full data'!$B:$B,$B$5)</f>
        <v>1023971.05</v>
      </c>
      <c r="J9" s="36">
        <f>SUMIFS('Table 11 - Full data'!K:K,'Table 11 - Full data'!$A:$A,$A9,'Table 11 - Full data'!$B:$B,$B$5)</f>
        <v>57610</v>
      </c>
      <c r="K9" s="49">
        <f>SUMIFS('Table 11 - Full data'!L:L,'Table 11 - Full data'!$A:$A,$A9,'Table 11 - Full data'!$B:$B,$B$5)</f>
        <v>1770815</v>
      </c>
      <c r="L9" s="25">
        <f>SUMIFS('Table 11 - Full data'!M:M,'Table 11 - Full data'!$A:$A,$A9,'Table 11 - Full data'!$B:$B,$B$5)</f>
        <v>0.24</v>
      </c>
      <c r="M9" s="25">
        <f>SUMIFS('Table 11 - Full data'!N:N,'Table 11 - Full data'!$A:$A,$A9,'Table 11 - Full data'!$B:$B,$B$5)</f>
        <v>0.21</v>
      </c>
      <c r="N9" s="25">
        <f>SUMIFS('Table 11 - Full data'!O:O,'Table 11 - Full data'!$A:$A,$A9,'Table 11 - Full data'!$B:$B,$B$5)</f>
        <v>0.2</v>
      </c>
      <c r="O9" s="25">
        <f>SUMIFS('Table 11 - Full data'!P:P,'Table 11 - Full data'!$A:$A,$A9,'Table 11 - Full data'!$B:$B,$B$5)</f>
        <v>0.35</v>
      </c>
    </row>
    <row r="10" spans="1:15" x14ac:dyDescent="0.35">
      <c r="A10" s="35" t="s">
        <v>126</v>
      </c>
      <c r="B10" s="36">
        <f>SUMIFS('Table 11 - Full data'!C:C,'Table 11 - Full data'!$A:$A,$A10,'Table 11 - Full data'!$B:$B,$B$5)</f>
        <v>51860</v>
      </c>
      <c r="C10" s="49">
        <f>SUMIFS('Table 11 - Full data'!D:D,'Table 11 - Full data'!$A:$A,$A10,'Table 11 - Full data'!$B:$B,$B$5)</f>
        <v>3756166.75</v>
      </c>
      <c r="D10" s="36">
        <f>SUMIFS('Table 11 - Full data'!E:E,'Table 11 - Full data'!$A:$A,$A10,'Table 11 - Full data'!$B:$B,$B$5)</f>
        <v>2085</v>
      </c>
      <c r="E10" s="49">
        <f>SUMIFS('Table 11 - Full data'!F:F,'Table 11 - Full data'!$A:$A,$A10,'Table 11 - Full data'!$B:$B,$B$5)</f>
        <v>935020.1</v>
      </c>
      <c r="F10" s="36">
        <f>SUMIFS('Table 11 - Full data'!G:G,'Table 11 - Full data'!$A:$A,$A10,'Table 11 - Full data'!$B:$B,$B$5)</f>
        <v>2780</v>
      </c>
      <c r="G10" s="49">
        <f>SUMIFS('Table 11 - Full data'!H:H,'Table 11 - Full data'!$A:$A,$A10,'Table 11 - Full data'!$B:$B,$B$5)</f>
        <v>766549.7</v>
      </c>
      <c r="H10" s="36">
        <f>SUMIFS('Table 11 - Full data'!I:I,'Table 11 - Full data'!$A:$A,$A10,'Table 11 - Full data'!$B:$B,$B$5)</f>
        <v>2520</v>
      </c>
      <c r="I10" s="49">
        <f>SUMIFS('Table 11 - Full data'!J:J,'Table 11 - Full data'!$A:$A,$A10,'Table 11 - Full data'!$B:$B,$B$5)</f>
        <v>701793.85</v>
      </c>
      <c r="J10" s="36">
        <f>SUMIFS('Table 11 - Full data'!K:K,'Table 11 - Full data'!$A:$A,$A10,'Table 11 - Full data'!$B:$B,$B$5)</f>
        <v>44480</v>
      </c>
      <c r="K10" s="49">
        <f>SUMIFS('Table 11 - Full data'!L:L,'Table 11 - Full data'!$A:$A,$A10,'Table 11 - Full data'!$B:$B,$B$5)</f>
        <v>1352803.1</v>
      </c>
      <c r="L10" s="25">
        <f>SUMIFS('Table 11 - Full data'!M:M,'Table 11 - Full data'!$A:$A,$A10,'Table 11 - Full data'!$B:$B,$B$5)</f>
        <v>0.25</v>
      </c>
      <c r="M10" s="25">
        <f>SUMIFS('Table 11 - Full data'!N:N,'Table 11 - Full data'!$A:$A,$A10,'Table 11 - Full data'!$B:$B,$B$5)</f>
        <v>0.2</v>
      </c>
      <c r="N10" s="25">
        <f>SUMIFS('Table 11 - Full data'!O:O,'Table 11 - Full data'!$A:$A,$A10,'Table 11 - Full data'!$B:$B,$B$5)</f>
        <v>0.19</v>
      </c>
      <c r="O10" s="25">
        <f>SUMIFS('Table 11 - Full data'!P:P,'Table 11 - Full data'!$A:$A,$A10,'Table 11 - Full data'!$B:$B,$B$5)</f>
        <v>0.36</v>
      </c>
    </row>
    <row r="11" spans="1:15" x14ac:dyDescent="0.35">
      <c r="A11" s="35" t="s">
        <v>127</v>
      </c>
      <c r="B11" s="36">
        <f>SUMIFS('Table 11 - Full data'!C:C,'Table 11 - Full data'!$A:$A,$A11,'Table 11 - Full data'!$B:$B,$B$5)</f>
        <v>26925</v>
      </c>
      <c r="C11" s="49">
        <f>SUMIFS('Table 11 - Full data'!D:D,'Table 11 - Full data'!$A:$A,$A11,'Table 11 - Full data'!$B:$B,$B$5)</f>
        <v>2098312.9500000002</v>
      </c>
      <c r="D11" s="36">
        <f>SUMIFS('Table 11 - Full data'!E:E,'Table 11 - Full data'!$A:$A,$A11,'Table 11 - Full data'!$B:$B,$B$5)</f>
        <v>1165</v>
      </c>
      <c r="E11" s="49">
        <f>SUMIFS('Table 11 - Full data'!F:F,'Table 11 - Full data'!$A:$A,$A11,'Table 11 - Full data'!$B:$B,$B$5)</f>
        <v>514860.85</v>
      </c>
      <c r="F11" s="36">
        <f>SUMIFS('Table 11 - Full data'!G:G,'Table 11 - Full data'!$A:$A,$A11,'Table 11 - Full data'!$B:$B,$B$5)</f>
        <v>1625</v>
      </c>
      <c r="G11" s="49">
        <f>SUMIFS('Table 11 - Full data'!H:H,'Table 11 - Full data'!$A:$A,$A11,'Table 11 - Full data'!$B:$B,$B$5)</f>
        <v>446342.6</v>
      </c>
      <c r="H11" s="36">
        <f>SUMIFS('Table 11 - Full data'!I:I,'Table 11 - Full data'!$A:$A,$A11,'Table 11 - Full data'!$B:$B,$B$5)</f>
        <v>1595</v>
      </c>
      <c r="I11" s="49">
        <f>SUMIFS('Table 11 - Full data'!J:J,'Table 11 - Full data'!$A:$A,$A11,'Table 11 - Full data'!$B:$B,$B$5)</f>
        <v>442299.95</v>
      </c>
      <c r="J11" s="36">
        <f>SUMIFS('Table 11 - Full data'!K:K,'Table 11 - Full data'!$A:$A,$A11,'Table 11 - Full data'!$B:$B,$B$5)</f>
        <v>22545</v>
      </c>
      <c r="K11" s="49">
        <f>SUMIFS('Table 11 - Full data'!L:L,'Table 11 - Full data'!$A:$A,$A11,'Table 11 - Full data'!$B:$B,$B$5)</f>
        <v>694809.55</v>
      </c>
      <c r="L11" s="25">
        <f>SUMIFS('Table 11 - Full data'!M:M,'Table 11 - Full data'!$A:$A,$A11,'Table 11 - Full data'!$B:$B,$B$5)</f>
        <v>0.25</v>
      </c>
      <c r="M11" s="25">
        <f>SUMIFS('Table 11 - Full data'!N:N,'Table 11 - Full data'!$A:$A,$A11,'Table 11 - Full data'!$B:$B,$B$5)</f>
        <v>0.21</v>
      </c>
      <c r="N11" s="25">
        <f>SUMIFS('Table 11 - Full data'!O:O,'Table 11 - Full data'!$A:$A,$A11,'Table 11 - Full data'!$B:$B,$B$5)</f>
        <v>0.21</v>
      </c>
      <c r="O11" s="25">
        <f>SUMIFS('Table 11 - Full data'!P:P,'Table 11 - Full data'!$A:$A,$A11,'Table 11 - Full data'!$B:$B,$B$5)</f>
        <v>0.33</v>
      </c>
    </row>
    <row r="12" spans="1:15" x14ac:dyDescent="0.35">
      <c r="A12" s="35" t="s">
        <v>128</v>
      </c>
      <c r="B12" s="36">
        <f>SUMIFS('Table 11 - Full data'!C:C,'Table 11 - Full data'!$A:$A,$A12,'Table 11 - Full data'!$B:$B,$B$5)</f>
        <v>30420</v>
      </c>
      <c r="C12" s="49">
        <f>SUMIFS('Table 11 - Full data'!D:D,'Table 11 - Full data'!$A:$A,$A12,'Table 11 - Full data'!$B:$B,$B$5)</f>
        <v>2139846.9</v>
      </c>
      <c r="D12" s="36">
        <f>SUMIFS('Table 11 - Full data'!E:E,'Table 11 - Full data'!$A:$A,$A12,'Table 11 - Full data'!$B:$B,$B$5)</f>
        <v>1155</v>
      </c>
      <c r="E12" s="49">
        <f>SUMIFS('Table 11 - Full data'!F:F,'Table 11 - Full data'!$A:$A,$A12,'Table 11 - Full data'!$B:$B,$B$5)</f>
        <v>525622.55000000005</v>
      </c>
      <c r="F12" s="36">
        <f>SUMIFS('Table 11 - Full data'!G:G,'Table 11 - Full data'!$A:$A,$A12,'Table 11 - Full data'!$B:$B,$B$5)</f>
        <v>1530</v>
      </c>
      <c r="G12" s="49">
        <f>SUMIFS('Table 11 - Full data'!H:H,'Table 11 - Full data'!$A:$A,$A12,'Table 11 - Full data'!$B:$B,$B$5)</f>
        <v>422158.8</v>
      </c>
      <c r="H12" s="36">
        <f>SUMIFS('Table 11 - Full data'!I:I,'Table 11 - Full data'!$A:$A,$A12,'Table 11 - Full data'!$B:$B,$B$5)</f>
        <v>1390</v>
      </c>
      <c r="I12" s="49">
        <f>SUMIFS('Table 11 - Full data'!J:J,'Table 11 - Full data'!$A:$A,$A12,'Table 11 - Full data'!$B:$B,$B$5)</f>
        <v>384646.95</v>
      </c>
      <c r="J12" s="36">
        <f>SUMIFS('Table 11 - Full data'!K:K,'Table 11 - Full data'!$A:$A,$A12,'Table 11 - Full data'!$B:$B,$B$5)</f>
        <v>26345</v>
      </c>
      <c r="K12" s="49">
        <f>SUMIFS('Table 11 - Full data'!L:L,'Table 11 - Full data'!$A:$A,$A12,'Table 11 - Full data'!$B:$B,$B$5)</f>
        <v>807418.6</v>
      </c>
      <c r="L12" s="25">
        <f>SUMIFS('Table 11 - Full data'!M:M,'Table 11 - Full data'!$A:$A,$A12,'Table 11 - Full data'!$B:$B,$B$5)</f>
        <v>0.25</v>
      </c>
      <c r="M12" s="25">
        <f>SUMIFS('Table 11 - Full data'!N:N,'Table 11 - Full data'!$A:$A,$A12,'Table 11 - Full data'!$B:$B,$B$5)</f>
        <v>0.2</v>
      </c>
      <c r="N12" s="25">
        <f>SUMIFS('Table 11 - Full data'!O:O,'Table 11 - Full data'!$A:$A,$A12,'Table 11 - Full data'!$B:$B,$B$5)</f>
        <v>0.18</v>
      </c>
      <c r="O12" s="25">
        <f>SUMIFS('Table 11 - Full data'!P:P,'Table 11 - Full data'!$A:$A,$A12,'Table 11 - Full data'!$B:$B,$B$5)</f>
        <v>0.38</v>
      </c>
    </row>
    <row r="13" spans="1:15" x14ac:dyDescent="0.35">
      <c r="A13" s="35" t="s">
        <v>320</v>
      </c>
      <c r="B13" s="36">
        <f>SUMIFS('Table 11 - Full data'!C:C,'Table 11 - Full data'!$A:$A,$A13,'Table 11 - Full data'!$B:$B,$B$5)</f>
        <v>154295</v>
      </c>
      <c r="C13" s="49">
        <f>SUMIFS('Table 11 - Full data'!D:D,'Table 11 - Full data'!$A:$A,$A13,'Table 11 - Full data'!$B:$B,$B$5)</f>
        <v>11314334.300000001</v>
      </c>
      <c r="D13" s="36">
        <f>SUMIFS('Table 11 - Full data'!E:E,'Table 11 - Full data'!$A:$A,$A13,'Table 11 - Full data'!$B:$B,$B$5)</f>
        <v>6255</v>
      </c>
      <c r="E13" s="49">
        <f>SUMIFS('Table 11 - Full data'!F:F,'Table 11 - Full data'!$A:$A,$A13,'Table 11 - Full data'!$B:$B,$B$5)</f>
        <v>2826613.5</v>
      </c>
      <c r="F13" s="36">
        <f>SUMIFS('Table 11 - Full data'!G:G,'Table 11 - Full data'!$A:$A,$A13,'Table 11 - Full data'!$B:$B,$B$5)</f>
        <v>8465</v>
      </c>
      <c r="G13" s="49">
        <f>SUMIFS('Table 11 - Full data'!H:H,'Table 11 - Full data'!$A:$A,$A13,'Table 11 - Full data'!$B:$B,$B$5)</f>
        <v>2321581.0499999998</v>
      </c>
      <c r="H13" s="36">
        <f>SUMIFS('Table 11 - Full data'!I:I,'Table 11 - Full data'!$A:$A,$A13,'Table 11 - Full data'!$B:$B,$B$5)</f>
        <v>7720</v>
      </c>
      <c r="I13" s="49">
        <f>SUMIFS('Table 11 - Full data'!J:J,'Table 11 - Full data'!$A:$A,$A13,'Table 11 - Full data'!$B:$B,$B$5)</f>
        <v>2132033.1</v>
      </c>
      <c r="J13" s="36">
        <f>SUMIFS('Table 11 - Full data'!K:K,'Table 11 - Full data'!$A:$A,$A13,'Table 11 - Full data'!$B:$B,$B$5)</f>
        <v>131850</v>
      </c>
      <c r="K13" s="49">
        <f>SUMIFS('Table 11 - Full data'!L:L,'Table 11 - Full data'!$A:$A,$A13,'Table 11 - Full data'!$B:$B,$B$5)</f>
        <v>4034106.65</v>
      </c>
      <c r="L13" s="25">
        <f>SUMIFS('Table 11 - Full data'!M:M,'Table 11 - Full data'!$A:$A,$A13,'Table 11 - Full data'!$B:$B,$B$5)</f>
        <v>0.25</v>
      </c>
      <c r="M13" s="25">
        <f>SUMIFS('Table 11 - Full data'!N:N,'Table 11 - Full data'!$A:$A,$A13,'Table 11 - Full data'!$B:$B,$B$5)</f>
        <v>0.21</v>
      </c>
      <c r="N13" s="25">
        <f>SUMIFS('Table 11 - Full data'!O:O,'Table 11 - Full data'!$A:$A,$A13,'Table 11 - Full data'!$B:$B,$B$5)</f>
        <v>0.19</v>
      </c>
      <c r="O13" s="25">
        <f>SUMIFS('Table 11 - Full data'!P:P,'Table 11 - Full data'!$A:$A,$A13,'Table 11 - Full data'!$B:$B,$B$5)</f>
        <v>0.36</v>
      </c>
    </row>
    <row r="14" spans="1:15" x14ac:dyDescent="0.35">
      <c r="A14" s="35" t="s">
        <v>129</v>
      </c>
      <c r="B14" s="36">
        <f>SUMIFS('Table 11 - Full data'!C:C,'Table 11 - Full data'!$A:$A,$A14,'Table 11 - Full data'!$B:$B,$B$5)</f>
        <v>65450</v>
      </c>
      <c r="C14" s="49">
        <f>SUMIFS('Table 11 - Full data'!D:D,'Table 11 - Full data'!$A:$A,$A14,'Table 11 - Full data'!$B:$B,$B$5)</f>
        <v>4848233.3499999996</v>
      </c>
      <c r="D14" s="36">
        <f>SUMIFS('Table 11 - Full data'!E:E,'Table 11 - Full data'!$A:$A,$A14,'Table 11 - Full data'!$B:$B,$B$5)</f>
        <v>2690</v>
      </c>
      <c r="E14" s="49">
        <f>SUMIFS('Table 11 - Full data'!F:F,'Table 11 - Full data'!$A:$A,$A14,'Table 11 - Full data'!$B:$B,$B$5)</f>
        <v>1180021.05</v>
      </c>
      <c r="F14" s="36">
        <f>SUMIFS('Table 11 - Full data'!G:G,'Table 11 - Full data'!$A:$A,$A14,'Table 11 - Full data'!$B:$B,$B$5)</f>
        <v>3680</v>
      </c>
      <c r="G14" s="49">
        <f>SUMIFS('Table 11 - Full data'!H:H,'Table 11 - Full data'!$A:$A,$A14,'Table 11 - Full data'!$B:$B,$B$5)</f>
        <v>1009095.55</v>
      </c>
      <c r="H14" s="36">
        <f>SUMIFS('Table 11 - Full data'!I:I,'Table 11 - Full data'!$A:$A,$A14,'Table 11 - Full data'!$B:$B,$B$5)</f>
        <v>3390</v>
      </c>
      <c r="I14" s="49">
        <f>SUMIFS('Table 11 - Full data'!J:J,'Table 11 - Full data'!$A:$A,$A14,'Table 11 - Full data'!$B:$B,$B$5)</f>
        <v>938326</v>
      </c>
      <c r="J14" s="36">
        <f>SUMIFS('Table 11 - Full data'!K:K,'Table 11 - Full data'!$A:$A,$A14,'Table 11 - Full data'!$B:$B,$B$5)</f>
        <v>55690</v>
      </c>
      <c r="K14" s="49">
        <f>SUMIFS('Table 11 - Full data'!L:L,'Table 11 - Full data'!$A:$A,$A14,'Table 11 - Full data'!$B:$B,$B$5)</f>
        <v>1720790.75</v>
      </c>
      <c r="L14" s="25">
        <f>SUMIFS('Table 11 - Full data'!M:M,'Table 11 - Full data'!$A:$A,$A14,'Table 11 - Full data'!$B:$B,$B$5)</f>
        <v>0.24</v>
      </c>
      <c r="M14" s="25">
        <f>SUMIFS('Table 11 - Full data'!N:N,'Table 11 - Full data'!$A:$A,$A14,'Table 11 - Full data'!$B:$B,$B$5)</f>
        <v>0.21</v>
      </c>
      <c r="N14" s="25">
        <f>SUMIFS('Table 11 - Full data'!O:O,'Table 11 - Full data'!$A:$A,$A14,'Table 11 - Full data'!$B:$B,$B$5)</f>
        <v>0.19</v>
      </c>
      <c r="O14" s="25">
        <f>SUMIFS('Table 11 - Full data'!P:P,'Table 11 - Full data'!$A:$A,$A14,'Table 11 - Full data'!$B:$B,$B$5)</f>
        <v>0.35</v>
      </c>
    </row>
    <row r="15" spans="1:15" x14ac:dyDescent="0.35">
      <c r="A15" s="35" t="s">
        <v>130</v>
      </c>
      <c r="B15" s="36">
        <f>SUMIFS('Table 11 - Full data'!C:C,'Table 11 - Full data'!$A:$A,$A15,'Table 11 - Full data'!$B:$B,$B$5)</f>
        <v>91425</v>
      </c>
      <c r="C15" s="49">
        <f>SUMIFS('Table 11 - Full data'!D:D,'Table 11 - Full data'!$A:$A,$A15,'Table 11 - Full data'!$B:$B,$B$5)</f>
        <v>6445278.7000000002</v>
      </c>
      <c r="D15" s="36">
        <f>SUMIFS('Table 11 - Full data'!E:E,'Table 11 - Full data'!$A:$A,$A15,'Table 11 - Full data'!$B:$B,$B$5)</f>
        <v>3605</v>
      </c>
      <c r="E15" s="49">
        <f>SUMIFS('Table 11 - Full data'!F:F,'Table 11 - Full data'!$A:$A,$A15,'Table 11 - Full data'!$B:$B,$B$5)</f>
        <v>1618063.35</v>
      </c>
      <c r="F15" s="36">
        <f>SUMIFS('Table 11 - Full data'!G:G,'Table 11 - Full data'!$A:$A,$A15,'Table 11 - Full data'!$B:$B,$B$5)</f>
        <v>4520</v>
      </c>
      <c r="G15" s="49">
        <f>SUMIFS('Table 11 - Full data'!H:H,'Table 11 - Full data'!$A:$A,$A15,'Table 11 - Full data'!$B:$B,$B$5)</f>
        <v>1238957.8500000001</v>
      </c>
      <c r="H15" s="36">
        <f>SUMIFS('Table 11 - Full data'!I:I,'Table 11 - Full data'!$A:$A,$A15,'Table 11 - Full data'!$B:$B,$B$5)</f>
        <v>4220</v>
      </c>
      <c r="I15" s="49">
        <f>SUMIFS('Table 11 - Full data'!J:J,'Table 11 - Full data'!$A:$A,$A15,'Table 11 - Full data'!$B:$B,$B$5)</f>
        <v>1163391.6499999999</v>
      </c>
      <c r="J15" s="36">
        <f>SUMIFS('Table 11 - Full data'!K:K,'Table 11 - Full data'!$A:$A,$A15,'Table 11 - Full data'!$B:$B,$B$5)</f>
        <v>79080</v>
      </c>
      <c r="K15" s="49">
        <f>SUMIFS('Table 11 - Full data'!L:L,'Table 11 - Full data'!$A:$A,$A15,'Table 11 - Full data'!$B:$B,$B$5)</f>
        <v>2424865.85</v>
      </c>
      <c r="L15" s="25">
        <f>SUMIFS('Table 11 - Full data'!M:M,'Table 11 - Full data'!$A:$A,$A15,'Table 11 - Full data'!$B:$B,$B$5)</f>
        <v>0.25</v>
      </c>
      <c r="M15" s="25">
        <f>SUMIFS('Table 11 - Full data'!N:N,'Table 11 - Full data'!$A:$A,$A15,'Table 11 - Full data'!$B:$B,$B$5)</f>
        <v>0.19</v>
      </c>
      <c r="N15" s="25">
        <f>SUMIFS('Table 11 - Full data'!O:O,'Table 11 - Full data'!$A:$A,$A15,'Table 11 - Full data'!$B:$B,$B$5)</f>
        <v>0.18</v>
      </c>
      <c r="O15" s="25">
        <f>SUMIFS('Table 11 - Full data'!P:P,'Table 11 - Full data'!$A:$A,$A15,'Table 11 - Full data'!$B:$B,$B$5)</f>
        <v>0.38</v>
      </c>
    </row>
    <row r="16" spans="1:15" x14ac:dyDescent="0.35">
      <c r="A16" s="35" t="s">
        <v>131</v>
      </c>
      <c r="B16" s="36">
        <f>SUMIFS('Table 11 - Full data'!C:C,'Table 11 - Full data'!$A:$A,$A16,'Table 11 - Full data'!$B:$B,$B$5)</f>
        <v>81485</v>
      </c>
      <c r="C16" s="49">
        <f>SUMIFS('Table 11 - Full data'!D:D,'Table 11 - Full data'!$A:$A,$A16,'Table 11 - Full data'!$B:$B,$B$5)</f>
        <v>5629175.8499999996</v>
      </c>
      <c r="D16" s="36">
        <f>SUMIFS('Table 11 - Full data'!E:E,'Table 11 - Full data'!$A:$A,$A16,'Table 11 - Full data'!$B:$B,$B$5)</f>
        <v>3170</v>
      </c>
      <c r="E16" s="49">
        <f>SUMIFS('Table 11 - Full data'!F:F,'Table 11 - Full data'!$A:$A,$A16,'Table 11 - Full data'!$B:$B,$B$5)</f>
        <v>1411243.85</v>
      </c>
      <c r="F16" s="36">
        <f>SUMIFS('Table 11 - Full data'!G:G,'Table 11 - Full data'!$A:$A,$A16,'Table 11 - Full data'!$B:$B,$B$5)</f>
        <v>3940</v>
      </c>
      <c r="G16" s="49">
        <f>SUMIFS('Table 11 - Full data'!H:H,'Table 11 - Full data'!$A:$A,$A16,'Table 11 - Full data'!$B:$B,$B$5)</f>
        <v>1077706.3</v>
      </c>
      <c r="H16" s="36">
        <f>SUMIFS('Table 11 - Full data'!I:I,'Table 11 - Full data'!$A:$A,$A16,'Table 11 - Full data'!$B:$B,$B$5)</f>
        <v>3550</v>
      </c>
      <c r="I16" s="49">
        <f>SUMIFS('Table 11 - Full data'!J:J,'Table 11 - Full data'!$A:$A,$A16,'Table 11 - Full data'!$B:$B,$B$5)</f>
        <v>984048.1</v>
      </c>
      <c r="J16" s="36">
        <f>SUMIFS('Table 11 - Full data'!K:K,'Table 11 - Full data'!$A:$A,$A16,'Table 11 - Full data'!$B:$B,$B$5)</f>
        <v>70820</v>
      </c>
      <c r="K16" s="49">
        <f>SUMIFS('Table 11 - Full data'!L:L,'Table 11 - Full data'!$A:$A,$A16,'Table 11 - Full data'!$B:$B,$B$5)</f>
        <v>2156177.6</v>
      </c>
      <c r="L16" s="25">
        <f>SUMIFS('Table 11 - Full data'!M:M,'Table 11 - Full data'!$A:$A,$A16,'Table 11 - Full data'!$B:$B,$B$5)</f>
        <v>0.25</v>
      </c>
      <c r="M16" s="25">
        <f>SUMIFS('Table 11 - Full data'!N:N,'Table 11 - Full data'!$A:$A,$A16,'Table 11 - Full data'!$B:$B,$B$5)</f>
        <v>0.19</v>
      </c>
      <c r="N16" s="25">
        <f>SUMIFS('Table 11 - Full data'!O:O,'Table 11 - Full data'!$A:$A,$A16,'Table 11 - Full data'!$B:$B,$B$5)</f>
        <v>0.17</v>
      </c>
      <c r="O16" s="25">
        <f>SUMIFS('Table 11 - Full data'!P:P,'Table 11 - Full data'!$A:$A,$A16,'Table 11 - Full data'!$B:$B,$B$5)</f>
        <v>0.38</v>
      </c>
    </row>
    <row r="17" spans="1:15" x14ac:dyDescent="0.35">
      <c r="A17" s="35" t="s">
        <v>132</v>
      </c>
      <c r="B17" s="36">
        <f>SUMIFS('Table 11 - Full data'!C:C,'Table 11 - Full data'!$A:$A,$A17,'Table 11 - Full data'!$B:$B,$B$5)</f>
        <v>24750</v>
      </c>
      <c r="C17" s="49">
        <f>SUMIFS('Table 11 - Full data'!D:D,'Table 11 - Full data'!$A:$A,$A17,'Table 11 - Full data'!$B:$B,$B$5)</f>
        <v>1850847.7</v>
      </c>
      <c r="D17" s="36">
        <f>SUMIFS('Table 11 - Full data'!E:E,'Table 11 - Full data'!$A:$A,$A17,'Table 11 - Full data'!$B:$B,$B$5)</f>
        <v>1040</v>
      </c>
      <c r="E17" s="49">
        <f>SUMIFS('Table 11 - Full data'!F:F,'Table 11 - Full data'!$A:$A,$A17,'Table 11 - Full data'!$B:$B,$B$5)</f>
        <v>454751.15</v>
      </c>
      <c r="F17" s="36">
        <f>SUMIFS('Table 11 - Full data'!G:G,'Table 11 - Full data'!$A:$A,$A17,'Table 11 - Full data'!$B:$B,$B$5)</f>
        <v>1400</v>
      </c>
      <c r="G17" s="49">
        <f>SUMIFS('Table 11 - Full data'!H:H,'Table 11 - Full data'!$A:$A,$A17,'Table 11 - Full data'!$B:$B,$B$5)</f>
        <v>384112.8</v>
      </c>
      <c r="H17" s="36">
        <f>SUMIFS('Table 11 - Full data'!I:I,'Table 11 - Full data'!$A:$A,$A17,'Table 11 - Full data'!$B:$B,$B$5)</f>
        <v>1380</v>
      </c>
      <c r="I17" s="49">
        <f>SUMIFS('Table 11 - Full data'!J:J,'Table 11 - Full data'!$A:$A,$A17,'Table 11 - Full data'!$B:$B,$B$5)</f>
        <v>381962.35</v>
      </c>
      <c r="J17" s="36">
        <f>SUMIFS('Table 11 - Full data'!K:K,'Table 11 - Full data'!$A:$A,$A17,'Table 11 - Full data'!$B:$B,$B$5)</f>
        <v>20925</v>
      </c>
      <c r="K17" s="49">
        <f>SUMIFS('Table 11 - Full data'!L:L,'Table 11 - Full data'!$A:$A,$A17,'Table 11 - Full data'!$B:$B,$B$5)</f>
        <v>630021.4</v>
      </c>
      <c r="L17" s="25">
        <f>SUMIFS('Table 11 - Full data'!M:M,'Table 11 - Full data'!$A:$A,$A17,'Table 11 - Full data'!$B:$B,$B$5)</f>
        <v>0.25</v>
      </c>
      <c r="M17" s="25">
        <f>SUMIFS('Table 11 - Full data'!N:N,'Table 11 - Full data'!$A:$A,$A17,'Table 11 - Full data'!$B:$B,$B$5)</f>
        <v>0.21</v>
      </c>
      <c r="N17" s="25">
        <f>SUMIFS('Table 11 - Full data'!O:O,'Table 11 - Full data'!$A:$A,$A17,'Table 11 - Full data'!$B:$B,$B$5)</f>
        <v>0.21</v>
      </c>
      <c r="O17" s="25">
        <f>SUMIFS('Table 11 - Full data'!P:P,'Table 11 - Full data'!$A:$A,$A17,'Table 11 - Full data'!$B:$B,$B$5)</f>
        <v>0.34</v>
      </c>
    </row>
    <row r="18" spans="1:15" x14ac:dyDescent="0.35">
      <c r="A18" s="35" t="s">
        <v>133</v>
      </c>
      <c r="B18" s="36">
        <f>SUMIFS('Table 11 - Full data'!C:C,'Table 11 - Full data'!$A:$A,$A18,'Table 11 - Full data'!$B:$B,$B$5)</f>
        <v>45815</v>
      </c>
      <c r="C18" s="49">
        <f>SUMIFS('Table 11 - Full data'!D:D,'Table 11 - Full data'!$A:$A,$A18,'Table 11 - Full data'!$B:$B,$B$5)</f>
        <v>3303352.4</v>
      </c>
      <c r="D18" s="36">
        <f>SUMIFS('Table 11 - Full data'!E:E,'Table 11 - Full data'!$A:$A,$A18,'Table 11 - Full data'!$B:$B,$B$5)</f>
        <v>1820</v>
      </c>
      <c r="E18" s="49">
        <f>SUMIFS('Table 11 - Full data'!F:F,'Table 11 - Full data'!$A:$A,$A18,'Table 11 - Full data'!$B:$B,$B$5)</f>
        <v>801035.9</v>
      </c>
      <c r="F18" s="36">
        <f>SUMIFS('Table 11 - Full data'!G:G,'Table 11 - Full data'!$A:$A,$A18,'Table 11 - Full data'!$B:$B,$B$5)</f>
        <v>2450</v>
      </c>
      <c r="G18" s="49">
        <f>SUMIFS('Table 11 - Full data'!H:H,'Table 11 - Full data'!$A:$A,$A18,'Table 11 - Full data'!$B:$B,$B$5)</f>
        <v>674422.35</v>
      </c>
      <c r="H18" s="36">
        <f>SUMIFS('Table 11 - Full data'!I:I,'Table 11 - Full data'!$A:$A,$A18,'Table 11 - Full data'!$B:$B,$B$5)</f>
        <v>2290</v>
      </c>
      <c r="I18" s="49">
        <f>SUMIFS('Table 11 - Full data'!J:J,'Table 11 - Full data'!$A:$A,$A18,'Table 11 - Full data'!$B:$B,$B$5)</f>
        <v>635244.4</v>
      </c>
      <c r="J18" s="36">
        <f>SUMIFS('Table 11 - Full data'!K:K,'Table 11 - Full data'!$A:$A,$A18,'Table 11 - Full data'!$B:$B,$B$5)</f>
        <v>39255</v>
      </c>
      <c r="K18" s="49">
        <f>SUMIFS('Table 11 - Full data'!L:L,'Table 11 - Full data'!$A:$A,$A18,'Table 11 - Full data'!$B:$B,$B$5)</f>
        <v>1192649.75</v>
      </c>
      <c r="L18" s="25">
        <f>SUMIFS('Table 11 - Full data'!M:M,'Table 11 - Full data'!$A:$A,$A18,'Table 11 - Full data'!$B:$B,$B$5)</f>
        <v>0.24</v>
      </c>
      <c r="M18" s="25">
        <f>SUMIFS('Table 11 - Full data'!N:N,'Table 11 - Full data'!$A:$A,$A18,'Table 11 - Full data'!$B:$B,$B$5)</f>
        <v>0.2</v>
      </c>
      <c r="N18" s="25">
        <f>SUMIFS('Table 11 - Full data'!O:O,'Table 11 - Full data'!$A:$A,$A18,'Table 11 - Full data'!$B:$B,$B$5)</f>
        <v>0.19</v>
      </c>
      <c r="O18" s="25">
        <f>SUMIFS('Table 11 - Full data'!P:P,'Table 11 - Full data'!$A:$A,$A18,'Table 11 - Full data'!$B:$B,$B$5)</f>
        <v>0.36</v>
      </c>
    </row>
    <row r="19" spans="1:15" x14ac:dyDescent="0.35">
      <c r="A19" s="35" t="s">
        <v>134</v>
      </c>
      <c r="B19" s="36">
        <f>SUMIFS('Table 11 - Full data'!C:C,'Table 11 - Full data'!$A:$A,$A19,'Table 11 - Full data'!$B:$B,$B$5)</f>
        <v>23310</v>
      </c>
      <c r="C19" s="49">
        <f>SUMIFS('Table 11 - Full data'!D:D,'Table 11 - Full data'!$A:$A,$A19,'Table 11 - Full data'!$B:$B,$B$5)</f>
        <v>1814353.55</v>
      </c>
      <c r="D19" s="36">
        <f>SUMIFS('Table 11 - Full data'!E:E,'Table 11 - Full data'!$A:$A,$A19,'Table 11 - Full data'!$B:$B,$B$5)</f>
        <v>1045</v>
      </c>
      <c r="E19" s="49">
        <f>SUMIFS('Table 11 - Full data'!F:F,'Table 11 - Full data'!$A:$A,$A19,'Table 11 - Full data'!$B:$B,$B$5)</f>
        <v>457152.35</v>
      </c>
      <c r="F19" s="36">
        <f>SUMIFS('Table 11 - Full data'!G:G,'Table 11 - Full data'!$A:$A,$A19,'Table 11 - Full data'!$B:$B,$B$5)</f>
        <v>1385</v>
      </c>
      <c r="G19" s="49">
        <f>SUMIFS('Table 11 - Full data'!H:H,'Table 11 - Full data'!$A:$A,$A19,'Table 11 - Full data'!$B:$B,$B$5)</f>
        <v>377857.7</v>
      </c>
      <c r="H19" s="36">
        <f>SUMIFS('Table 11 - Full data'!I:I,'Table 11 - Full data'!$A:$A,$A19,'Table 11 - Full data'!$B:$B,$B$5)</f>
        <v>1360</v>
      </c>
      <c r="I19" s="49">
        <f>SUMIFS('Table 11 - Full data'!J:J,'Table 11 - Full data'!$A:$A,$A19,'Table 11 - Full data'!$B:$B,$B$5)</f>
        <v>375589.35</v>
      </c>
      <c r="J19" s="36">
        <f>SUMIFS('Table 11 - Full data'!K:K,'Table 11 - Full data'!$A:$A,$A19,'Table 11 - Full data'!$B:$B,$B$5)</f>
        <v>19515</v>
      </c>
      <c r="K19" s="49">
        <f>SUMIFS('Table 11 - Full data'!L:L,'Table 11 - Full data'!$A:$A,$A19,'Table 11 - Full data'!$B:$B,$B$5)</f>
        <v>603754.15</v>
      </c>
      <c r="L19" s="25">
        <f>SUMIFS('Table 11 - Full data'!M:M,'Table 11 - Full data'!$A:$A,$A19,'Table 11 - Full data'!$B:$B,$B$5)</f>
        <v>0.25</v>
      </c>
      <c r="M19" s="25">
        <f>SUMIFS('Table 11 - Full data'!N:N,'Table 11 - Full data'!$A:$A,$A19,'Table 11 - Full data'!$B:$B,$B$5)</f>
        <v>0.21</v>
      </c>
      <c r="N19" s="25">
        <f>SUMIFS('Table 11 - Full data'!O:O,'Table 11 - Full data'!$A:$A,$A19,'Table 11 - Full data'!$B:$B,$B$5)</f>
        <v>0.21</v>
      </c>
      <c r="O19" s="25">
        <f>SUMIFS('Table 11 - Full data'!P:P,'Table 11 - Full data'!$A:$A,$A19,'Table 11 - Full data'!$B:$B,$B$5)</f>
        <v>0.33</v>
      </c>
    </row>
    <row r="20" spans="1:15" x14ac:dyDescent="0.35">
      <c r="A20" s="35" t="s">
        <v>135</v>
      </c>
      <c r="B20" s="36">
        <f>SUMIFS('Table 11 - Full data'!C:C,'Table 11 - Full data'!$A:$A,$A20,'Table 11 - Full data'!$B:$B,$B$5)</f>
        <v>77905</v>
      </c>
      <c r="C20" s="49">
        <f>SUMIFS('Table 11 - Full data'!D:D,'Table 11 - Full data'!$A:$A,$A20,'Table 11 - Full data'!$B:$B,$B$5)</f>
        <v>5604805.4000000004</v>
      </c>
      <c r="D20" s="36">
        <f>SUMIFS('Table 11 - Full data'!E:E,'Table 11 - Full data'!$A:$A,$A20,'Table 11 - Full data'!$B:$B,$B$5)</f>
        <v>3145</v>
      </c>
      <c r="E20" s="49">
        <f>SUMIFS('Table 11 - Full data'!F:F,'Table 11 - Full data'!$A:$A,$A20,'Table 11 - Full data'!$B:$B,$B$5)</f>
        <v>1398427.05</v>
      </c>
      <c r="F20" s="36">
        <f>SUMIFS('Table 11 - Full data'!G:G,'Table 11 - Full data'!$A:$A,$A20,'Table 11 - Full data'!$B:$B,$B$5)</f>
        <v>4040</v>
      </c>
      <c r="G20" s="49">
        <f>SUMIFS('Table 11 - Full data'!H:H,'Table 11 - Full data'!$A:$A,$A20,'Table 11 - Full data'!$B:$B,$B$5)</f>
        <v>1110434.5</v>
      </c>
      <c r="H20" s="36">
        <f>SUMIFS('Table 11 - Full data'!I:I,'Table 11 - Full data'!$A:$A,$A20,'Table 11 - Full data'!$B:$B,$B$5)</f>
        <v>3685</v>
      </c>
      <c r="I20" s="49">
        <f>SUMIFS('Table 11 - Full data'!J:J,'Table 11 - Full data'!$A:$A,$A20,'Table 11 - Full data'!$B:$B,$B$5)</f>
        <v>1021532.85</v>
      </c>
      <c r="J20" s="36">
        <f>SUMIFS('Table 11 - Full data'!K:K,'Table 11 - Full data'!$A:$A,$A20,'Table 11 - Full data'!$B:$B,$B$5)</f>
        <v>67030</v>
      </c>
      <c r="K20" s="49">
        <f>SUMIFS('Table 11 - Full data'!L:L,'Table 11 - Full data'!$A:$A,$A20,'Table 11 - Full data'!$B:$B,$B$5)</f>
        <v>2074411</v>
      </c>
      <c r="L20" s="25">
        <f>SUMIFS('Table 11 - Full data'!M:M,'Table 11 - Full data'!$A:$A,$A20,'Table 11 - Full data'!$B:$B,$B$5)</f>
        <v>0.25</v>
      </c>
      <c r="M20" s="25">
        <f>SUMIFS('Table 11 - Full data'!N:N,'Table 11 - Full data'!$A:$A,$A20,'Table 11 - Full data'!$B:$B,$B$5)</f>
        <v>0.2</v>
      </c>
      <c r="N20" s="25">
        <f>SUMIFS('Table 11 - Full data'!O:O,'Table 11 - Full data'!$A:$A,$A20,'Table 11 - Full data'!$B:$B,$B$5)</f>
        <v>0.18</v>
      </c>
      <c r="O20" s="25">
        <f>SUMIFS('Table 11 - Full data'!P:P,'Table 11 - Full data'!$A:$A,$A20,'Table 11 - Full data'!$B:$B,$B$5)</f>
        <v>0.37</v>
      </c>
    </row>
    <row r="21" spans="1:15" x14ac:dyDescent="0.35">
      <c r="A21" s="35" t="s">
        <v>136</v>
      </c>
      <c r="B21" s="36">
        <f>SUMIFS('Table 11 - Full data'!C:C,'Table 11 - Full data'!$A:$A,$A21,'Table 11 - Full data'!$B:$B,$B$5)</f>
        <v>199460</v>
      </c>
      <c r="C21" s="49">
        <f>SUMIFS('Table 11 - Full data'!D:D,'Table 11 - Full data'!$A:$A,$A21,'Table 11 - Full data'!$B:$B,$B$5)</f>
        <v>14148272.1</v>
      </c>
      <c r="D21" s="36">
        <f>SUMIFS('Table 11 - Full data'!E:E,'Table 11 - Full data'!$A:$A,$A21,'Table 11 - Full data'!$B:$B,$B$5)</f>
        <v>7785</v>
      </c>
      <c r="E21" s="49">
        <f>SUMIFS('Table 11 - Full data'!F:F,'Table 11 - Full data'!$A:$A,$A21,'Table 11 - Full data'!$B:$B,$B$5)</f>
        <v>3444216.15</v>
      </c>
      <c r="F21" s="36">
        <f>SUMIFS('Table 11 - Full data'!G:G,'Table 11 - Full data'!$A:$A,$A21,'Table 11 - Full data'!$B:$B,$B$5)</f>
        <v>10315</v>
      </c>
      <c r="G21" s="49">
        <f>SUMIFS('Table 11 - Full data'!H:H,'Table 11 - Full data'!$A:$A,$A21,'Table 11 - Full data'!$B:$B,$B$5)</f>
        <v>2831423.6</v>
      </c>
      <c r="H21" s="36">
        <f>SUMIFS('Table 11 - Full data'!I:I,'Table 11 - Full data'!$A:$A,$A21,'Table 11 - Full data'!$B:$B,$B$5)</f>
        <v>9345</v>
      </c>
      <c r="I21" s="49">
        <f>SUMIFS('Table 11 - Full data'!J:J,'Table 11 - Full data'!$A:$A,$A21,'Table 11 - Full data'!$B:$B,$B$5)</f>
        <v>2589964.85</v>
      </c>
      <c r="J21" s="36">
        <f>SUMIFS('Table 11 - Full data'!K:K,'Table 11 - Full data'!$A:$A,$A21,'Table 11 - Full data'!$B:$B,$B$5)</f>
        <v>172015</v>
      </c>
      <c r="K21" s="49">
        <f>SUMIFS('Table 11 - Full data'!L:L,'Table 11 - Full data'!$A:$A,$A21,'Table 11 - Full data'!$B:$B,$B$5)</f>
        <v>5282667.5</v>
      </c>
      <c r="L21" s="25">
        <f>SUMIFS('Table 11 - Full data'!M:M,'Table 11 - Full data'!$A:$A,$A21,'Table 11 - Full data'!$B:$B,$B$5)</f>
        <v>0.24</v>
      </c>
      <c r="M21" s="25">
        <f>SUMIFS('Table 11 - Full data'!N:N,'Table 11 - Full data'!$A:$A,$A21,'Table 11 - Full data'!$B:$B,$B$5)</f>
        <v>0.2</v>
      </c>
      <c r="N21" s="25">
        <f>SUMIFS('Table 11 - Full data'!O:O,'Table 11 - Full data'!$A:$A,$A21,'Table 11 - Full data'!$B:$B,$B$5)</f>
        <v>0.18</v>
      </c>
      <c r="O21" s="25">
        <f>SUMIFS('Table 11 - Full data'!P:P,'Table 11 - Full data'!$A:$A,$A21,'Table 11 - Full data'!$B:$B,$B$5)</f>
        <v>0.37</v>
      </c>
    </row>
    <row r="22" spans="1:15" x14ac:dyDescent="0.35">
      <c r="A22" s="35" t="s">
        <v>137</v>
      </c>
      <c r="B22" s="36">
        <f>SUMIFS('Table 11 - Full data'!C:C,'Table 11 - Full data'!$A:$A,$A22,'Table 11 - Full data'!$B:$B,$B$5)</f>
        <v>423670</v>
      </c>
      <c r="C22" s="49">
        <f>SUMIFS('Table 11 - Full data'!D:D,'Table 11 - Full data'!$A:$A,$A22,'Table 11 - Full data'!$B:$B,$B$5)</f>
        <v>30487697.449999999</v>
      </c>
      <c r="D22" s="36">
        <f>SUMIFS('Table 11 - Full data'!E:E,'Table 11 - Full data'!$A:$A,$A22,'Table 11 - Full data'!$B:$B,$B$5)</f>
        <v>17285</v>
      </c>
      <c r="E22" s="49">
        <f>SUMIFS('Table 11 - Full data'!F:F,'Table 11 - Full data'!$A:$A,$A22,'Table 11 - Full data'!$B:$B,$B$5)</f>
        <v>7717253.5499999998</v>
      </c>
      <c r="F22" s="36">
        <f>SUMIFS('Table 11 - Full data'!G:G,'Table 11 - Full data'!$A:$A,$A22,'Table 11 - Full data'!$B:$B,$B$5)</f>
        <v>21760</v>
      </c>
      <c r="G22" s="49">
        <f>SUMIFS('Table 11 - Full data'!H:H,'Table 11 - Full data'!$A:$A,$A22,'Table 11 - Full data'!$B:$B,$B$5)</f>
        <v>5994313.5</v>
      </c>
      <c r="H22" s="36">
        <f>SUMIFS('Table 11 - Full data'!I:I,'Table 11 - Full data'!$A:$A,$A22,'Table 11 - Full data'!$B:$B,$B$5)</f>
        <v>19650</v>
      </c>
      <c r="I22" s="49">
        <f>SUMIFS('Table 11 - Full data'!J:J,'Table 11 - Full data'!$A:$A,$A22,'Table 11 - Full data'!$B:$B,$B$5)</f>
        <v>5435352.2999999998</v>
      </c>
      <c r="J22" s="36">
        <f>SUMIFS('Table 11 - Full data'!K:K,'Table 11 - Full data'!$A:$A,$A22,'Table 11 - Full data'!$B:$B,$B$5)</f>
        <v>364975</v>
      </c>
      <c r="K22" s="49">
        <f>SUMIFS('Table 11 - Full data'!L:L,'Table 11 - Full data'!$A:$A,$A22,'Table 11 - Full data'!$B:$B,$B$5)</f>
        <v>11340778.1</v>
      </c>
      <c r="L22" s="25">
        <f>SUMIFS('Table 11 - Full data'!M:M,'Table 11 - Full data'!$A:$A,$A22,'Table 11 - Full data'!$B:$B,$B$5)</f>
        <v>0.25</v>
      </c>
      <c r="M22" s="25">
        <f>SUMIFS('Table 11 - Full data'!N:N,'Table 11 - Full data'!$A:$A,$A22,'Table 11 - Full data'!$B:$B,$B$5)</f>
        <v>0.2</v>
      </c>
      <c r="N22" s="25">
        <f>SUMIFS('Table 11 - Full data'!O:O,'Table 11 - Full data'!$A:$A,$A22,'Table 11 - Full data'!$B:$B,$B$5)</f>
        <v>0.18</v>
      </c>
      <c r="O22" s="25">
        <f>SUMIFS('Table 11 - Full data'!P:P,'Table 11 - Full data'!$A:$A,$A22,'Table 11 - Full data'!$B:$B,$B$5)</f>
        <v>0.37</v>
      </c>
    </row>
    <row r="23" spans="1:15" x14ac:dyDescent="0.35">
      <c r="A23" s="35" t="s">
        <v>138</v>
      </c>
      <c r="B23" s="36">
        <f>SUMIFS('Table 11 - Full data'!C:C,'Table 11 - Full data'!$A:$A,$A23,'Table 11 - Full data'!$B:$B,$B$5)</f>
        <v>85790</v>
      </c>
      <c r="C23" s="49">
        <f>SUMIFS('Table 11 - Full data'!D:D,'Table 11 - Full data'!$A:$A,$A23,'Table 11 - Full data'!$B:$B,$B$5)</f>
        <v>6422039.5999999996</v>
      </c>
      <c r="D23" s="36">
        <f>SUMIFS('Table 11 - Full data'!E:E,'Table 11 - Full data'!$A:$A,$A23,'Table 11 - Full data'!$B:$B,$B$5)</f>
        <v>3600</v>
      </c>
      <c r="E23" s="49">
        <f>SUMIFS('Table 11 - Full data'!F:F,'Table 11 - Full data'!$A:$A,$A23,'Table 11 - Full data'!$B:$B,$B$5)</f>
        <v>1590329.95</v>
      </c>
      <c r="F23" s="36">
        <f>SUMIFS('Table 11 - Full data'!G:G,'Table 11 - Full data'!$A:$A,$A23,'Table 11 - Full data'!$B:$B,$B$5)</f>
        <v>4860</v>
      </c>
      <c r="G23" s="49">
        <f>SUMIFS('Table 11 - Full data'!H:H,'Table 11 - Full data'!$A:$A,$A23,'Table 11 - Full data'!$B:$B,$B$5)</f>
        <v>1335485.3</v>
      </c>
      <c r="H23" s="36">
        <f>SUMIFS('Table 11 - Full data'!I:I,'Table 11 - Full data'!$A:$A,$A23,'Table 11 - Full data'!$B:$B,$B$5)</f>
        <v>4450</v>
      </c>
      <c r="I23" s="49">
        <f>SUMIFS('Table 11 - Full data'!J:J,'Table 11 - Full data'!$A:$A,$A23,'Table 11 - Full data'!$B:$B,$B$5)</f>
        <v>1235628.2</v>
      </c>
      <c r="J23" s="36">
        <f>SUMIFS('Table 11 - Full data'!K:K,'Table 11 - Full data'!$A:$A,$A23,'Table 11 - Full data'!$B:$B,$B$5)</f>
        <v>72880</v>
      </c>
      <c r="K23" s="49">
        <f>SUMIFS('Table 11 - Full data'!L:L,'Table 11 - Full data'!$A:$A,$A23,'Table 11 - Full data'!$B:$B,$B$5)</f>
        <v>2260596.15</v>
      </c>
      <c r="L23" s="25">
        <f>SUMIFS('Table 11 - Full data'!M:M,'Table 11 - Full data'!$A:$A,$A23,'Table 11 - Full data'!$B:$B,$B$5)</f>
        <v>0.25</v>
      </c>
      <c r="M23" s="25">
        <f>SUMIFS('Table 11 - Full data'!N:N,'Table 11 - Full data'!$A:$A,$A23,'Table 11 - Full data'!$B:$B,$B$5)</f>
        <v>0.21</v>
      </c>
      <c r="N23" s="25">
        <f>SUMIFS('Table 11 - Full data'!O:O,'Table 11 - Full data'!$A:$A,$A23,'Table 11 - Full data'!$B:$B,$B$5)</f>
        <v>0.19</v>
      </c>
      <c r="O23" s="25">
        <f>SUMIFS('Table 11 - Full data'!P:P,'Table 11 - Full data'!$A:$A,$A23,'Table 11 - Full data'!$B:$B,$B$5)</f>
        <v>0.35</v>
      </c>
    </row>
    <row r="24" spans="1:15" x14ac:dyDescent="0.35">
      <c r="A24" s="35" t="s">
        <v>139</v>
      </c>
      <c r="B24" s="36">
        <f>SUMIFS('Table 11 - Full data'!C:C,'Table 11 - Full data'!$A:$A,$A24,'Table 11 - Full data'!$B:$B,$B$5)</f>
        <v>45570</v>
      </c>
      <c r="C24" s="49">
        <f>SUMIFS('Table 11 - Full data'!D:D,'Table 11 - Full data'!$A:$A,$A24,'Table 11 - Full data'!$B:$B,$B$5)</f>
        <v>3171309.8</v>
      </c>
      <c r="D24" s="36">
        <f>SUMIFS('Table 11 - Full data'!E:E,'Table 11 - Full data'!$A:$A,$A24,'Table 11 - Full data'!$B:$B,$B$5)</f>
        <v>1795</v>
      </c>
      <c r="E24" s="49">
        <f>SUMIFS('Table 11 - Full data'!F:F,'Table 11 - Full data'!$A:$A,$A24,'Table 11 - Full data'!$B:$B,$B$5)</f>
        <v>808709</v>
      </c>
      <c r="F24" s="36">
        <f>SUMIFS('Table 11 - Full data'!G:G,'Table 11 - Full data'!$A:$A,$A24,'Table 11 - Full data'!$B:$B,$B$5)</f>
        <v>2225</v>
      </c>
      <c r="G24" s="49">
        <f>SUMIFS('Table 11 - Full data'!H:H,'Table 11 - Full data'!$A:$A,$A24,'Table 11 - Full data'!$B:$B,$B$5)</f>
        <v>613178.30000000005</v>
      </c>
      <c r="H24" s="36">
        <f>SUMIFS('Table 11 - Full data'!I:I,'Table 11 - Full data'!$A:$A,$A24,'Table 11 - Full data'!$B:$B,$B$5)</f>
        <v>1965</v>
      </c>
      <c r="I24" s="49">
        <f>SUMIFS('Table 11 - Full data'!J:J,'Table 11 - Full data'!$A:$A,$A24,'Table 11 - Full data'!$B:$B,$B$5)</f>
        <v>545415.55000000005</v>
      </c>
      <c r="J24" s="36">
        <f>SUMIFS('Table 11 - Full data'!K:K,'Table 11 - Full data'!$A:$A,$A24,'Table 11 - Full data'!$B:$B,$B$5)</f>
        <v>39585</v>
      </c>
      <c r="K24" s="49">
        <f>SUMIFS('Table 11 - Full data'!L:L,'Table 11 - Full data'!$A:$A,$A24,'Table 11 - Full data'!$B:$B,$B$5)</f>
        <v>1204006.95</v>
      </c>
      <c r="L24" s="25">
        <f>SUMIFS('Table 11 - Full data'!M:M,'Table 11 - Full data'!$A:$A,$A24,'Table 11 - Full data'!$B:$B,$B$5)</f>
        <v>0.26</v>
      </c>
      <c r="M24" s="25">
        <f>SUMIFS('Table 11 - Full data'!N:N,'Table 11 - Full data'!$A:$A,$A24,'Table 11 - Full data'!$B:$B,$B$5)</f>
        <v>0.19</v>
      </c>
      <c r="N24" s="25">
        <f>SUMIFS('Table 11 - Full data'!O:O,'Table 11 - Full data'!$A:$A,$A24,'Table 11 - Full data'!$B:$B,$B$5)</f>
        <v>0.17</v>
      </c>
      <c r="O24" s="25">
        <f>SUMIFS('Table 11 - Full data'!P:P,'Table 11 - Full data'!$A:$A,$A24,'Table 11 - Full data'!$B:$B,$B$5)</f>
        <v>0.38</v>
      </c>
    </row>
    <row r="25" spans="1:15" x14ac:dyDescent="0.35">
      <c r="A25" s="35" t="s">
        <v>140</v>
      </c>
      <c r="B25" s="36">
        <f>SUMIFS('Table 11 - Full data'!C:C,'Table 11 - Full data'!$A:$A,$A25,'Table 11 - Full data'!$B:$B,$B$5)</f>
        <v>49995</v>
      </c>
      <c r="C25" s="49">
        <f>SUMIFS('Table 11 - Full data'!D:D,'Table 11 - Full data'!$A:$A,$A25,'Table 11 - Full data'!$B:$B,$B$5)</f>
        <v>3572981.25</v>
      </c>
      <c r="D25" s="36">
        <f>SUMIFS('Table 11 - Full data'!E:E,'Table 11 - Full data'!$A:$A,$A25,'Table 11 - Full data'!$B:$B,$B$5)</f>
        <v>1940</v>
      </c>
      <c r="E25" s="49">
        <f>SUMIFS('Table 11 - Full data'!F:F,'Table 11 - Full data'!$A:$A,$A25,'Table 11 - Full data'!$B:$B,$B$5)</f>
        <v>861911.95</v>
      </c>
      <c r="F25" s="36">
        <f>SUMIFS('Table 11 - Full data'!G:G,'Table 11 - Full data'!$A:$A,$A25,'Table 11 - Full data'!$B:$B,$B$5)</f>
        <v>2620</v>
      </c>
      <c r="G25" s="49">
        <f>SUMIFS('Table 11 - Full data'!H:H,'Table 11 - Full data'!$A:$A,$A25,'Table 11 - Full data'!$B:$B,$B$5)</f>
        <v>717275.4</v>
      </c>
      <c r="H25" s="36">
        <f>SUMIFS('Table 11 - Full data'!I:I,'Table 11 - Full data'!$A:$A,$A25,'Table 11 - Full data'!$B:$B,$B$5)</f>
        <v>2425</v>
      </c>
      <c r="I25" s="49">
        <f>SUMIFS('Table 11 - Full data'!J:J,'Table 11 - Full data'!$A:$A,$A25,'Table 11 - Full data'!$B:$B,$B$5)</f>
        <v>671369.45</v>
      </c>
      <c r="J25" s="36">
        <f>SUMIFS('Table 11 - Full data'!K:K,'Table 11 - Full data'!$A:$A,$A25,'Table 11 - Full data'!$B:$B,$B$5)</f>
        <v>43015</v>
      </c>
      <c r="K25" s="49">
        <f>SUMIFS('Table 11 - Full data'!L:L,'Table 11 - Full data'!$A:$A,$A25,'Table 11 - Full data'!$B:$B,$B$5)</f>
        <v>1322424.45</v>
      </c>
      <c r="L25" s="25">
        <f>SUMIFS('Table 11 - Full data'!M:M,'Table 11 - Full data'!$A:$A,$A25,'Table 11 - Full data'!$B:$B,$B$5)</f>
        <v>0.24</v>
      </c>
      <c r="M25" s="25">
        <f>SUMIFS('Table 11 - Full data'!N:N,'Table 11 - Full data'!$A:$A,$A25,'Table 11 - Full data'!$B:$B,$B$5)</f>
        <v>0.2</v>
      </c>
      <c r="N25" s="25">
        <f>SUMIFS('Table 11 - Full data'!O:O,'Table 11 - Full data'!$A:$A,$A25,'Table 11 - Full data'!$B:$B,$B$5)</f>
        <v>0.19</v>
      </c>
      <c r="O25" s="25">
        <f>SUMIFS('Table 11 - Full data'!P:P,'Table 11 - Full data'!$A:$A,$A25,'Table 11 - Full data'!$B:$B,$B$5)</f>
        <v>0.37</v>
      </c>
    </row>
    <row r="26" spans="1:15" x14ac:dyDescent="0.35">
      <c r="A26" s="35" t="s">
        <v>141</v>
      </c>
      <c r="B26" s="36">
        <f>SUMIFS('Table 11 - Full data'!C:C,'Table 11 - Full data'!$A:$A,$A26,'Table 11 - Full data'!$B:$B,$B$5)</f>
        <v>34690</v>
      </c>
      <c r="C26" s="49">
        <f>SUMIFS('Table 11 - Full data'!D:D,'Table 11 - Full data'!$A:$A,$A26,'Table 11 - Full data'!$B:$B,$B$5)</f>
        <v>2606404.15</v>
      </c>
      <c r="D26" s="36">
        <f>SUMIFS('Table 11 - Full data'!E:E,'Table 11 - Full data'!$A:$A,$A26,'Table 11 - Full data'!$B:$B,$B$5)</f>
        <v>1435</v>
      </c>
      <c r="E26" s="49">
        <f>SUMIFS('Table 11 - Full data'!F:F,'Table 11 - Full data'!$A:$A,$A26,'Table 11 - Full data'!$B:$B,$B$5)</f>
        <v>623291.6</v>
      </c>
      <c r="F26" s="36">
        <f>SUMIFS('Table 11 - Full data'!G:G,'Table 11 - Full data'!$A:$A,$A26,'Table 11 - Full data'!$B:$B,$B$5)</f>
        <v>2010</v>
      </c>
      <c r="G26" s="49">
        <f>SUMIFS('Table 11 - Full data'!H:H,'Table 11 - Full data'!$A:$A,$A26,'Table 11 - Full data'!$B:$B,$B$5)</f>
        <v>560159.65</v>
      </c>
      <c r="H26" s="36">
        <f>SUMIFS('Table 11 - Full data'!I:I,'Table 11 - Full data'!$A:$A,$A26,'Table 11 - Full data'!$B:$B,$B$5)</f>
        <v>1820</v>
      </c>
      <c r="I26" s="49">
        <f>SUMIFS('Table 11 - Full data'!J:J,'Table 11 - Full data'!$A:$A,$A26,'Table 11 - Full data'!$B:$B,$B$5)</f>
        <v>504863.9</v>
      </c>
      <c r="J26" s="36">
        <f>SUMIFS('Table 11 - Full data'!K:K,'Table 11 - Full data'!$A:$A,$A26,'Table 11 - Full data'!$B:$B,$B$5)</f>
        <v>29425</v>
      </c>
      <c r="K26" s="49">
        <f>SUMIFS('Table 11 - Full data'!L:L,'Table 11 - Full data'!$A:$A,$A26,'Table 11 - Full data'!$B:$B,$B$5)</f>
        <v>918089</v>
      </c>
      <c r="L26" s="25">
        <f>SUMIFS('Table 11 - Full data'!M:M,'Table 11 - Full data'!$A:$A,$A26,'Table 11 - Full data'!$B:$B,$B$5)</f>
        <v>0.24</v>
      </c>
      <c r="M26" s="25">
        <f>SUMIFS('Table 11 - Full data'!N:N,'Table 11 - Full data'!$A:$A,$A26,'Table 11 - Full data'!$B:$B,$B$5)</f>
        <v>0.21</v>
      </c>
      <c r="N26" s="25">
        <f>SUMIFS('Table 11 - Full data'!O:O,'Table 11 - Full data'!$A:$A,$A26,'Table 11 - Full data'!$B:$B,$B$5)</f>
        <v>0.19</v>
      </c>
      <c r="O26" s="25">
        <f>SUMIFS('Table 11 - Full data'!P:P,'Table 11 - Full data'!$A:$A,$A26,'Table 11 - Full data'!$B:$B,$B$5)</f>
        <v>0.35</v>
      </c>
    </row>
    <row r="27" spans="1:15" x14ac:dyDescent="0.35">
      <c r="A27" s="35" t="s">
        <v>142</v>
      </c>
      <c r="B27" s="36">
        <f>SUMIFS('Table 11 - Full data'!C:C,'Table 11 - Full data'!$A:$A,$A27,'Table 11 - Full data'!$B:$B,$B$5)</f>
        <v>6085</v>
      </c>
      <c r="C27" s="49">
        <f>SUMIFS('Table 11 - Full data'!D:D,'Table 11 - Full data'!$A:$A,$A27,'Table 11 - Full data'!$B:$B,$B$5)</f>
        <v>495018.65</v>
      </c>
      <c r="D27" s="36">
        <f>SUMIFS('Table 11 - Full data'!E:E,'Table 11 - Full data'!$A:$A,$A27,'Table 11 - Full data'!$B:$B,$B$5)</f>
        <v>285</v>
      </c>
      <c r="E27" s="49">
        <f>SUMIFS('Table 11 - Full data'!F:F,'Table 11 - Full data'!$A:$A,$A27,'Table 11 - Full data'!$B:$B,$B$5)</f>
        <v>124853.75</v>
      </c>
      <c r="F27" s="36">
        <f>SUMIFS('Table 11 - Full data'!G:G,'Table 11 - Full data'!$A:$A,$A27,'Table 11 - Full data'!$B:$B,$B$5)</f>
        <v>420</v>
      </c>
      <c r="G27" s="49">
        <f>SUMIFS('Table 11 - Full data'!H:H,'Table 11 - Full data'!$A:$A,$A27,'Table 11 - Full data'!$B:$B,$B$5)</f>
        <v>116247.15</v>
      </c>
      <c r="H27" s="36">
        <f>SUMIFS('Table 11 - Full data'!I:I,'Table 11 - Full data'!$A:$A,$A27,'Table 11 - Full data'!$B:$B,$B$5)</f>
        <v>370</v>
      </c>
      <c r="I27" s="49">
        <f>SUMIFS('Table 11 - Full data'!J:J,'Table 11 - Full data'!$A:$A,$A27,'Table 11 - Full data'!$B:$B,$B$5)</f>
        <v>101720.95</v>
      </c>
      <c r="J27" s="36">
        <f>SUMIFS('Table 11 - Full data'!K:K,'Table 11 - Full data'!$A:$A,$A27,'Table 11 - Full data'!$B:$B,$B$5)</f>
        <v>5010</v>
      </c>
      <c r="K27" s="49">
        <f>SUMIFS('Table 11 - Full data'!L:L,'Table 11 - Full data'!$A:$A,$A27,'Table 11 - Full data'!$B:$B,$B$5)</f>
        <v>152196.79999999999</v>
      </c>
      <c r="L27" s="25">
        <f>SUMIFS('Table 11 - Full data'!M:M,'Table 11 - Full data'!$A:$A,$A27,'Table 11 - Full data'!$B:$B,$B$5)</f>
        <v>0.25</v>
      </c>
      <c r="M27" s="25">
        <f>SUMIFS('Table 11 - Full data'!N:N,'Table 11 - Full data'!$A:$A,$A27,'Table 11 - Full data'!$B:$B,$B$5)</f>
        <v>0.23</v>
      </c>
      <c r="N27" s="25">
        <f>SUMIFS('Table 11 - Full data'!O:O,'Table 11 - Full data'!$A:$A,$A27,'Table 11 - Full data'!$B:$B,$B$5)</f>
        <v>0.21</v>
      </c>
      <c r="O27" s="25">
        <f>SUMIFS('Table 11 - Full data'!P:P,'Table 11 - Full data'!$A:$A,$A27,'Table 11 - Full data'!$B:$B,$B$5)</f>
        <v>0.31</v>
      </c>
    </row>
    <row r="28" spans="1:15" x14ac:dyDescent="0.35">
      <c r="A28" s="35" t="s">
        <v>143</v>
      </c>
      <c r="B28" s="36">
        <f>SUMIFS('Table 11 - Full data'!C:C,'Table 11 - Full data'!$A:$A,$A28,'Table 11 - Full data'!$B:$B,$B$5)</f>
        <v>90120</v>
      </c>
      <c r="C28" s="49">
        <f>SUMIFS('Table 11 - Full data'!D:D,'Table 11 - Full data'!$A:$A,$A28,'Table 11 - Full data'!$B:$B,$B$5)</f>
        <v>6214567.0999999996</v>
      </c>
      <c r="D28" s="36">
        <f>SUMIFS('Table 11 - Full data'!E:E,'Table 11 - Full data'!$A:$A,$A28,'Table 11 - Full data'!$B:$B,$B$5)</f>
        <v>3385</v>
      </c>
      <c r="E28" s="49">
        <f>SUMIFS('Table 11 - Full data'!F:F,'Table 11 - Full data'!$A:$A,$A28,'Table 11 - Full data'!$B:$B,$B$5)</f>
        <v>1532413</v>
      </c>
      <c r="F28" s="36">
        <f>SUMIFS('Table 11 - Full data'!G:G,'Table 11 - Full data'!$A:$A,$A28,'Table 11 - Full data'!$B:$B,$B$5)</f>
        <v>4460</v>
      </c>
      <c r="G28" s="49">
        <f>SUMIFS('Table 11 - Full data'!H:H,'Table 11 - Full data'!$A:$A,$A28,'Table 11 - Full data'!$B:$B,$B$5)</f>
        <v>1229866.55</v>
      </c>
      <c r="H28" s="36">
        <f>SUMIFS('Table 11 - Full data'!I:I,'Table 11 - Full data'!$A:$A,$A28,'Table 11 - Full data'!$B:$B,$B$5)</f>
        <v>3920</v>
      </c>
      <c r="I28" s="49">
        <f>SUMIFS('Table 11 - Full data'!J:J,'Table 11 - Full data'!$A:$A,$A28,'Table 11 - Full data'!$B:$B,$B$5)</f>
        <v>1086398.25</v>
      </c>
      <c r="J28" s="36">
        <f>SUMIFS('Table 11 - Full data'!K:K,'Table 11 - Full data'!$A:$A,$A28,'Table 11 - Full data'!$B:$B,$B$5)</f>
        <v>78350</v>
      </c>
      <c r="K28" s="49">
        <f>SUMIFS('Table 11 - Full data'!L:L,'Table 11 - Full data'!$A:$A,$A28,'Table 11 - Full data'!$B:$B,$B$5)</f>
        <v>2365889.2999999998</v>
      </c>
      <c r="L28" s="25">
        <f>SUMIFS('Table 11 - Full data'!M:M,'Table 11 - Full data'!$A:$A,$A28,'Table 11 - Full data'!$B:$B,$B$5)</f>
        <v>0.25</v>
      </c>
      <c r="M28" s="25">
        <f>SUMIFS('Table 11 - Full data'!N:N,'Table 11 - Full data'!$A:$A,$A28,'Table 11 - Full data'!$B:$B,$B$5)</f>
        <v>0.2</v>
      </c>
      <c r="N28" s="25">
        <f>SUMIFS('Table 11 - Full data'!O:O,'Table 11 - Full data'!$A:$A,$A28,'Table 11 - Full data'!$B:$B,$B$5)</f>
        <v>0.17</v>
      </c>
      <c r="O28" s="25">
        <f>SUMIFS('Table 11 - Full data'!P:P,'Table 11 - Full data'!$A:$A,$A28,'Table 11 - Full data'!$B:$B,$B$5)</f>
        <v>0.38</v>
      </c>
    </row>
    <row r="29" spans="1:15" x14ac:dyDescent="0.35">
      <c r="A29" s="35" t="s">
        <v>144</v>
      </c>
      <c r="B29" s="36">
        <f>SUMIFS('Table 11 - Full data'!C:C,'Table 11 - Full data'!$A:$A,$A29,'Table 11 - Full data'!$B:$B,$B$5)</f>
        <v>211035</v>
      </c>
      <c r="C29" s="49">
        <f>SUMIFS('Table 11 - Full data'!D:D,'Table 11 - Full data'!$A:$A,$A29,'Table 11 - Full data'!$B:$B,$B$5)</f>
        <v>14974025.9</v>
      </c>
      <c r="D29" s="36">
        <f>SUMIFS('Table 11 - Full data'!E:E,'Table 11 - Full data'!$A:$A,$A29,'Table 11 - Full data'!$B:$B,$B$5)</f>
        <v>8315</v>
      </c>
      <c r="E29" s="49">
        <f>SUMIFS('Table 11 - Full data'!F:F,'Table 11 - Full data'!$A:$A,$A29,'Table 11 - Full data'!$B:$B,$B$5)</f>
        <v>3710390.05</v>
      </c>
      <c r="F29" s="36">
        <f>SUMIFS('Table 11 - Full data'!G:G,'Table 11 - Full data'!$A:$A,$A29,'Table 11 - Full data'!$B:$B,$B$5)</f>
        <v>10795</v>
      </c>
      <c r="G29" s="49">
        <f>SUMIFS('Table 11 - Full data'!H:H,'Table 11 - Full data'!$A:$A,$A29,'Table 11 - Full data'!$B:$B,$B$5)</f>
        <v>2962911.75</v>
      </c>
      <c r="H29" s="36">
        <f>SUMIFS('Table 11 - Full data'!I:I,'Table 11 - Full data'!$A:$A,$A29,'Table 11 - Full data'!$B:$B,$B$5)</f>
        <v>9810</v>
      </c>
      <c r="I29" s="49">
        <f>SUMIFS('Table 11 - Full data'!J:J,'Table 11 - Full data'!$A:$A,$A29,'Table 11 - Full data'!$B:$B,$B$5)</f>
        <v>2722055.8</v>
      </c>
      <c r="J29" s="36">
        <f>SUMIFS('Table 11 - Full data'!K:K,'Table 11 - Full data'!$A:$A,$A29,'Table 11 - Full data'!$B:$B,$B$5)</f>
        <v>182110</v>
      </c>
      <c r="K29" s="49">
        <f>SUMIFS('Table 11 - Full data'!L:L,'Table 11 - Full data'!$A:$A,$A29,'Table 11 - Full data'!$B:$B,$B$5)</f>
        <v>5578668.2999999998</v>
      </c>
      <c r="L29" s="25">
        <f>SUMIFS('Table 11 - Full data'!M:M,'Table 11 - Full data'!$A:$A,$A29,'Table 11 - Full data'!$B:$B,$B$5)</f>
        <v>0.25</v>
      </c>
      <c r="M29" s="25">
        <f>SUMIFS('Table 11 - Full data'!N:N,'Table 11 - Full data'!$A:$A,$A29,'Table 11 - Full data'!$B:$B,$B$5)</f>
        <v>0.2</v>
      </c>
      <c r="N29" s="25">
        <f>SUMIFS('Table 11 - Full data'!O:O,'Table 11 - Full data'!$A:$A,$A29,'Table 11 - Full data'!$B:$B,$B$5)</f>
        <v>0.18</v>
      </c>
      <c r="O29" s="25">
        <f>SUMIFS('Table 11 - Full data'!P:P,'Table 11 - Full data'!$A:$A,$A29,'Table 11 - Full data'!$B:$B,$B$5)</f>
        <v>0.37</v>
      </c>
    </row>
    <row r="30" spans="1:15" x14ac:dyDescent="0.35">
      <c r="A30" s="35" t="s">
        <v>145</v>
      </c>
      <c r="B30" s="36">
        <f>SUMIFS('Table 11 - Full data'!C:C,'Table 11 - Full data'!$A:$A,$A30,'Table 11 - Full data'!$B:$B,$B$5)</f>
        <v>3740</v>
      </c>
      <c r="C30" s="49">
        <f>SUMIFS('Table 11 - Full data'!D:D,'Table 11 - Full data'!$A:$A,$A30,'Table 11 - Full data'!$B:$B,$B$5)</f>
        <v>340052.65</v>
      </c>
      <c r="D30" s="36">
        <f>SUMIFS('Table 11 - Full data'!E:E,'Table 11 - Full data'!$A:$A,$A30,'Table 11 - Full data'!$B:$B,$B$5)</f>
        <v>205</v>
      </c>
      <c r="E30" s="49">
        <f>SUMIFS('Table 11 - Full data'!F:F,'Table 11 - Full data'!$A:$A,$A30,'Table 11 - Full data'!$B:$B,$B$5)</f>
        <v>88357.35</v>
      </c>
      <c r="F30" s="36">
        <f>SUMIFS('Table 11 - Full data'!G:G,'Table 11 - Full data'!$A:$A,$A30,'Table 11 - Full data'!$B:$B,$B$5)</f>
        <v>295</v>
      </c>
      <c r="G30" s="49">
        <f>SUMIFS('Table 11 - Full data'!H:H,'Table 11 - Full data'!$A:$A,$A30,'Table 11 - Full data'!$B:$B,$B$5)</f>
        <v>80687.05</v>
      </c>
      <c r="H30" s="36">
        <f>SUMIFS('Table 11 - Full data'!I:I,'Table 11 - Full data'!$A:$A,$A30,'Table 11 - Full data'!$B:$B,$B$5)</f>
        <v>295</v>
      </c>
      <c r="I30" s="49">
        <f>SUMIFS('Table 11 - Full data'!J:J,'Table 11 - Full data'!$A:$A,$A30,'Table 11 - Full data'!$B:$B,$B$5)</f>
        <v>81662.95</v>
      </c>
      <c r="J30" s="36">
        <f>SUMIFS('Table 11 - Full data'!K:K,'Table 11 - Full data'!$A:$A,$A30,'Table 11 - Full data'!$B:$B,$B$5)</f>
        <v>2945</v>
      </c>
      <c r="K30" s="49">
        <f>SUMIFS('Table 11 - Full data'!L:L,'Table 11 - Full data'!$A:$A,$A30,'Table 11 - Full data'!$B:$B,$B$5)</f>
        <v>89345.3</v>
      </c>
      <c r="L30" s="25">
        <f>SUMIFS('Table 11 - Full data'!M:M,'Table 11 - Full data'!$A:$A,$A30,'Table 11 - Full data'!$B:$B,$B$5)</f>
        <v>0.26</v>
      </c>
      <c r="M30" s="25">
        <f>SUMIFS('Table 11 - Full data'!N:N,'Table 11 - Full data'!$A:$A,$A30,'Table 11 - Full data'!$B:$B,$B$5)</f>
        <v>0.24</v>
      </c>
      <c r="N30" s="25">
        <f>SUMIFS('Table 11 - Full data'!O:O,'Table 11 - Full data'!$A:$A,$A30,'Table 11 - Full data'!$B:$B,$B$5)</f>
        <v>0.24</v>
      </c>
      <c r="O30" s="25">
        <f>SUMIFS('Table 11 - Full data'!P:P,'Table 11 - Full data'!$A:$A,$A30,'Table 11 - Full data'!$B:$B,$B$5)</f>
        <v>0.26</v>
      </c>
    </row>
    <row r="31" spans="1:15" x14ac:dyDescent="0.35">
      <c r="A31" s="35" t="s">
        <v>146</v>
      </c>
      <c r="B31" s="36">
        <f>SUMIFS('Table 11 - Full data'!C:C,'Table 11 - Full data'!$A:$A,$A31,'Table 11 - Full data'!$B:$B,$B$5)</f>
        <v>52230</v>
      </c>
      <c r="C31" s="49">
        <f>SUMIFS('Table 11 - Full data'!D:D,'Table 11 - Full data'!$A:$A,$A31,'Table 11 - Full data'!$B:$B,$B$5)</f>
        <v>4000659</v>
      </c>
      <c r="D31" s="36">
        <f>SUMIFS('Table 11 - Full data'!E:E,'Table 11 - Full data'!$A:$A,$A31,'Table 11 - Full data'!$B:$B,$B$5)</f>
        <v>2280</v>
      </c>
      <c r="E31" s="49">
        <f>SUMIFS('Table 11 - Full data'!F:F,'Table 11 - Full data'!$A:$A,$A31,'Table 11 - Full data'!$B:$B,$B$5)</f>
        <v>1025973.65</v>
      </c>
      <c r="F31" s="36">
        <f>SUMIFS('Table 11 - Full data'!G:G,'Table 11 - Full data'!$A:$A,$A31,'Table 11 - Full data'!$B:$B,$B$5)</f>
        <v>3015</v>
      </c>
      <c r="G31" s="49">
        <f>SUMIFS('Table 11 - Full data'!H:H,'Table 11 - Full data'!$A:$A,$A31,'Table 11 - Full data'!$B:$B,$B$5)</f>
        <v>834393.1</v>
      </c>
      <c r="H31" s="36">
        <f>SUMIFS('Table 11 - Full data'!I:I,'Table 11 - Full data'!$A:$A,$A31,'Table 11 - Full data'!$B:$B,$B$5)</f>
        <v>2730</v>
      </c>
      <c r="I31" s="49">
        <f>SUMIFS('Table 11 - Full data'!J:J,'Table 11 - Full data'!$A:$A,$A31,'Table 11 - Full data'!$B:$B,$B$5)</f>
        <v>760952.05</v>
      </c>
      <c r="J31" s="36">
        <f>SUMIFS('Table 11 - Full data'!K:K,'Table 11 - Full data'!$A:$A,$A31,'Table 11 - Full data'!$B:$B,$B$5)</f>
        <v>44205</v>
      </c>
      <c r="K31" s="49">
        <f>SUMIFS('Table 11 - Full data'!L:L,'Table 11 - Full data'!$A:$A,$A31,'Table 11 - Full data'!$B:$B,$B$5)</f>
        <v>1379340.2</v>
      </c>
      <c r="L31" s="25">
        <f>SUMIFS('Table 11 - Full data'!M:M,'Table 11 - Full data'!$A:$A,$A31,'Table 11 - Full data'!$B:$B,$B$5)</f>
        <v>0.26</v>
      </c>
      <c r="M31" s="25">
        <f>SUMIFS('Table 11 - Full data'!N:N,'Table 11 - Full data'!$A:$A,$A31,'Table 11 - Full data'!$B:$B,$B$5)</f>
        <v>0.21</v>
      </c>
      <c r="N31" s="25">
        <f>SUMIFS('Table 11 - Full data'!O:O,'Table 11 - Full data'!$A:$A,$A31,'Table 11 - Full data'!$B:$B,$B$5)</f>
        <v>0.19</v>
      </c>
      <c r="O31" s="25">
        <f>SUMIFS('Table 11 - Full data'!P:P,'Table 11 - Full data'!$A:$A,$A31,'Table 11 - Full data'!$B:$B,$B$5)</f>
        <v>0.34</v>
      </c>
    </row>
    <row r="32" spans="1:15" x14ac:dyDescent="0.35">
      <c r="A32" s="35" t="s">
        <v>147</v>
      </c>
      <c r="B32" s="36">
        <f>SUMIFS('Table 11 - Full data'!C:C,'Table 11 - Full data'!$A:$A,$A32,'Table 11 - Full data'!$B:$B,$B$5)</f>
        <v>82350</v>
      </c>
      <c r="C32" s="49">
        <f>SUMIFS('Table 11 - Full data'!D:D,'Table 11 - Full data'!$A:$A,$A32,'Table 11 - Full data'!$B:$B,$B$5)</f>
        <v>6041974.8499999996</v>
      </c>
      <c r="D32" s="36">
        <f>SUMIFS('Table 11 - Full data'!E:E,'Table 11 - Full data'!$A:$A,$A32,'Table 11 - Full data'!$B:$B,$B$5)</f>
        <v>3450</v>
      </c>
      <c r="E32" s="49">
        <f>SUMIFS('Table 11 - Full data'!F:F,'Table 11 - Full data'!$A:$A,$A32,'Table 11 - Full data'!$B:$B,$B$5)</f>
        <v>1552113.8</v>
      </c>
      <c r="F32" s="36">
        <f>SUMIFS('Table 11 - Full data'!G:G,'Table 11 - Full data'!$A:$A,$A32,'Table 11 - Full data'!$B:$B,$B$5)</f>
        <v>4430</v>
      </c>
      <c r="G32" s="49">
        <f>SUMIFS('Table 11 - Full data'!H:H,'Table 11 - Full data'!$A:$A,$A32,'Table 11 - Full data'!$B:$B,$B$5)</f>
        <v>1213603.55</v>
      </c>
      <c r="H32" s="36">
        <f>SUMIFS('Table 11 - Full data'!I:I,'Table 11 - Full data'!$A:$A,$A32,'Table 11 - Full data'!$B:$B,$B$5)</f>
        <v>4045</v>
      </c>
      <c r="I32" s="49">
        <f>SUMIFS('Table 11 - Full data'!J:J,'Table 11 - Full data'!$A:$A,$A32,'Table 11 - Full data'!$B:$B,$B$5)</f>
        <v>1118702.45</v>
      </c>
      <c r="J32" s="36">
        <f>SUMIFS('Table 11 - Full data'!K:K,'Table 11 - Full data'!$A:$A,$A32,'Table 11 - Full data'!$B:$B,$B$5)</f>
        <v>70425</v>
      </c>
      <c r="K32" s="49">
        <f>SUMIFS('Table 11 - Full data'!L:L,'Table 11 - Full data'!$A:$A,$A32,'Table 11 - Full data'!$B:$B,$B$5)</f>
        <v>2157555.0499999998</v>
      </c>
      <c r="L32" s="25">
        <f>SUMIFS('Table 11 - Full data'!M:M,'Table 11 - Full data'!$A:$A,$A32,'Table 11 - Full data'!$B:$B,$B$5)</f>
        <v>0.26</v>
      </c>
      <c r="M32" s="25">
        <f>SUMIFS('Table 11 - Full data'!N:N,'Table 11 - Full data'!$A:$A,$A32,'Table 11 - Full data'!$B:$B,$B$5)</f>
        <v>0.2</v>
      </c>
      <c r="N32" s="25">
        <f>SUMIFS('Table 11 - Full data'!O:O,'Table 11 - Full data'!$A:$A,$A32,'Table 11 - Full data'!$B:$B,$B$5)</f>
        <v>0.19</v>
      </c>
      <c r="O32" s="25">
        <f>SUMIFS('Table 11 - Full data'!P:P,'Table 11 - Full data'!$A:$A,$A32,'Table 11 - Full data'!$B:$B,$B$5)</f>
        <v>0.36</v>
      </c>
    </row>
    <row r="33" spans="1:15" x14ac:dyDescent="0.35">
      <c r="A33" s="35" t="s">
        <v>148</v>
      </c>
      <c r="B33" s="36">
        <f>SUMIFS('Table 11 - Full data'!C:C,'Table 11 - Full data'!$A:$A,$A33,'Table 11 - Full data'!$B:$B,$B$5)</f>
        <v>41605</v>
      </c>
      <c r="C33" s="49">
        <f>SUMIFS('Table 11 - Full data'!D:D,'Table 11 - Full data'!$A:$A,$A33,'Table 11 - Full data'!$B:$B,$B$5)</f>
        <v>3164782.25</v>
      </c>
      <c r="D33" s="36">
        <f>SUMIFS('Table 11 - Full data'!E:E,'Table 11 - Full data'!$A:$A,$A33,'Table 11 - Full data'!$B:$B,$B$5)</f>
        <v>1790</v>
      </c>
      <c r="E33" s="49">
        <f>SUMIFS('Table 11 - Full data'!F:F,'Table 11 - Full data'!$A:$A,$A33,'Table 11 - Full data'!$B:$B,$B$5)</f>
        <v>781153.25</v>
      </c>
      <c r="F33" s="36">
        <f>SUMIFS('Table 11 - Full data'!G:G,'Table 11 - Full data'!$A:$A,$A33,'Table 11 - Full data'!$B:$B,$B$5)</f>
        <v>2380</v>
      </c>
      <c r="G33" s="49">
        <f>SUMIFS('Table 11 - Full data'!H:H,'Table 11 - Full data'!$A:$A,$A33,'Table 11 - Full data'!$B:$B,$B$5)</f>
        <v>653077.94999999995</v>
      </c>
      <c r="H33" s="36">
        <f>SUMIFS('Table 11 - Full data'!I:I,'Table 11 - Full data'!$A:$A,$A33,'Table 11 - Full data'!$B:$B,$B$5)</f>
        <v>2285</v>
      </c>
      <c r="I33" s="49">
        <f>SUMIFS('Table 11 - Full data'!J:J,'Table 11 - Full data'!$A:$A,$A33,'Table 11 - Full data'!$B:$B,$B$5)</f>
        <v>632014.44999999995</v>
      </c>
      <c r="J33" s="36">
        <f>SUMIFS('Table 11 - Full data'!K:K,'Table 11 - Full data'!$A:$A,$A33,'Table 11 - Full data'!$B:$B,$B$5)</f>
        <v>35150</v>
      </c>
      <c r="K33" s="49">
        <f>SUMIFS('Table 11 - Full data'!L:L,'Table 11 - Full data'!$A:$A,$A33,'Table 11 - Full data'!$B:$B,$B$5)</f>
        <v>1098536.6000000001</v>
      </c>
      <c r="L33" s="25">
        <f>SUMIFS('Table 11 - Full data'!M:M,'Table 11 - Full data'!$A:$A,$A33,'Table 11 - Full data'!$B:$B,$B$5)</f>
        <v>0.25</v>
      </c>
      <c r="M33" s="25">
        <f>SUMIFS('Table 11 - Full data'!N:N,'Table 11 - Full data'!$A:$A,$A33,'Table 11 - Full data'!$B:$B,$B$5)</f>
        <v>0.21</v>
      </c>
      <c r="N33" s="25">
        <f>SUMIFS('Table 11 - Full data'!O:O,'Table 11 - Full data'!$A:$A,$A33,'Table 11 - Full data'!$B:$B,$B$5)</f>
        <v>0.2</v>
      </c>
      <c r="O33" s="25">
        <f>SUMIFS('Table 11 - Full data'!P:P,'Table 11 - Full data'!$A:$A,$A33,'Table 11 - Full data'!$B:$B,$B$5)</f>
        <v>0.35</v>
      </c>
    </row>
    <row r="34" spans="1:15" x14ac:dyDescent="0.35">
      <c r="A34" s="35" t="s">
        <v>149</v>
      </c>
      <c r="B34" s="36">
        <f>SUMIFS('Table 11 - Full data'!C:C,'Table 11 - Full data'!$A:$A,$A34,'Table 11 - Full data'!$B:$B,$B$5)</f>
        <v>4870</v>
      </c>
      <c r="C34" s="49">
        <f>SUMIFS('Table 11 - Full data'!D:D,'Table 11 - Full data'!$A:$A,$A34,'Table 11 - Full data'!$B:$B,$B$5)</f>
        <v>388887.75</v>
      </c>
      <c r="D34" s="36">
        <f>SUMIFS('Table 11 - Full data'!E:E,'Table 11 - Full data'!$A:$A,$A34,'Table 11 - Full data'!$B:$B,$B$5)</f>
        <v>210</v>
      </c>
      <c r="E34" s="49">
        <f>SUMIFS('Table 11 - Full data'!F:F,'Table 11 - Full data'!$A:$A,$A34,'Table 11 - Full data'!$B:$B,$B$5)</f>
        <v>91735.3</v>
      </c>
      <c r="F34" s="36">
        <f>SUMIFS('Table 11 - Full data'!G:G,'Table 11 - Full data'!$A:$A,$A34,'Table 11 - Full data'!$B:$B,$B$5)</f>
        <v>315</v>
      </c>
      <c r="G34" s="49">
        <f>SUMIFS('Table 11 - Full data'!H:H,'Table 11 - Full data'!$A:$A,$A34,'Table 11 - Full data'!$B:$B,$B$5)</f>
        <v>86452.65</v>
      </c>
      <c r="H34" s="36">
        <f>SUMIFS('Table 11 - Full data'!I:I,'Table 11 - Full data'!$A:$A,$A34,'Table 11 - Full data'!$B:$B,$B$5)</f>
        <v>315</v>
      </c>
      <c r="I34" s="49">
        <f>SUMIFS('Table 11 - Full data'!J:J,'Table 11 - Full data'!$A:$A,$A34,'Table 11 - Full data'!$B:$B,$B$5)</f>
        <v>86439.7</v>
      </c>
      <c r="J34" s="36">
        <f>SUMIFS('Table 11 - Full data'!K:K,'Table 11 - Full data'!$A:$A,$A34,'Table 11 - Full data'!$B:$B,$B$5)</f>
        <v>4035</v>
      </c>
      <c r="K34" s="49">
        <f>SUMIFS('Table 11 - Full data'!L:L,'Table 11 - Full data'!$A:$A,$A34,'Table 11 - Full data'!$B:$B,$B$5)</f>
        <v>124260.1</v>
      </c>
      <c r="L34" s="25">
        <f>SUMIFS('Table 11 - Full data'!M:M,'Table 11 - Full data'!$A:$A,$A34,'Table 11 - Full data'!$B:$B,$B$5)</f>
        <v>0.24</v>
      </c>
      <c r="M34" s="25">
        <f>SUMIFS('Table 11 - Full data'!N:N,'Table 11 - Full data'!$A:$A,$A34,'Table 11 - Full data'!$B:$B,$B$5)</f>
        <v>0.22</v>
      </c>
      <c r="N34" s="25">
        <f>SUMIFS('Table 11 - Full data'!O:O,'Table 11 - Full data'!$A:$A,$A34,'Table 11 - Full data'!$B:$B,$B$5)</f>
        <v>0.22</v>
      </c>
      <c r="O34" s="25">
        <f>SUMIFS('Table 11 - Full data'!P:P,'Table 11 - Full data'!$A:$A,$A34,'Table 11 - Full data'!$B:$B,$B$5)</f>
        <v>0.32</v>
      </c>
    </row>
    <row r="35" spans="1:15" x14ac:dyDescent="0.35">
      <c r="A35" s="35" t="s">
        <v>150</v>
      </c>
      <c r="B35" s="36">
        <f>SUMIFS('Table 11 - Full data'!C:C,'Table 11 - Full data'!$A:$A,$A35,'Table 11 - Full data'!$B:$B,$B$5)</f>
        <v>50470</v>
      </c>
      <c r="C35" s="49">
        <f>SUMIFS('Table 11 - Full data'!D:D,'Table 11 - Full data'!$A:$A,$A35,'Table 11 - Full data'!$B:$B,$B$5)</f>
        <v>3624935.95</v>
      </c>
      <c r="D35" s="36">
        <f>SUMIFS('Table 11 - Full data'!E:E,'Table 11 - Full data'!$A:$A,$A35,'Table 11 - Full data'!$B:$B,$B$5)</f>
        <v>2015</v>
      </c>
      <c r="E35" s="49">
        <f>SUMIFS('Table 11 - Full data'!F:F,'Table 11 - Full data'!$A:$A,$A35,'Table 11 - Full data'!$B:$B,$B$5)</f>
        <v>905244.15</v>
      </c>
      <c r="F35" s="36">
        <f>SUMIFS('Table 11 - Full data'!G:G,'Table 11 - Full data'!$A:$A,$A35,'Table 11 - Full data'!$B:$B,$B$5)</f>
        <v>2580</v>
      </c>
      <c r="G35" s="49">
        <f>SUMIFS('Table 11 - Full data'!H:H,'Table 11 - Full data'!$A:$A,$A35,'Table 11 - Full data'!$B:$B,$B$5)</f>
        <v>705470.3</v>
      </c>
      <c r="H35" s="36">
        <f>SUMIFS('Table 11 - Full data'!I:I,'Table 11 - Full data'!$A:$A,$A35,'Table 11 - Full data'!$B:$B,$B$5)</f>
        <v>2475</v>
      </c>
      <c r="I35" s="49">
        <f>SUMIFS('Table 11 - Full data'!J:J,'Table 11 - Full data'!$A:$A,$A35,'Table 11 - Full data'!$B:$B,$B$5)</f>
        <v>681892.75</v>
      </c>
      <c r="J35" s="36">
        <f>SUMIFS('Table 11 - Full data'!K:K,'Table 11 - Full data'!$A:$A,$A35,'Table 11 - Full data'!$B:$B,$B$5)</f>
        <v>43400</v>
      </c>
      <c r="K35" s="49">
        <f>SUMIFS('Table 11 - Full data'!L:L,'Table 11 - Full data'!$A:$A,$A35,'Table 11 - Full data'!$B:$B,$B$5)</f>
        <v>1332328.75</v>
      </c>
      <c r="L35" s="25">
        <f>SUMIFS('Table 11 - Full data'!M:M,'Table 11 - Full data'!$A:$A,$A35,'Table 11 - Full data'!$B:$B,$B$5)</f>
        <v>0.25</v>
      </c>
      <c r="M35" s="25">
        <f>SUMIFS('Table 11 - Full data'!N:N,'Table 11 - Full data'!$A:$A,$A35,'Table 11 - Full data'!$B:$B,$B$5)</f>
        <v>0.19</v>
      </c>
      <c r="N35" s="25">
        <f>SUMIFS('Table 11 - Full data'!O:O,'Table 11 - Full data'!$A:$A,$A35,'Table 11 - Full data'!$B:$B,$B$5)</f>
        <v>0.19</v>
      </c>
      <c r="O35" s="25">
        <f>SUMIFS('Table 11 - Full data'!P:P,'Table 11 - Full data'!$A:$A,$A35,'Table 11 - Full data'!$B:$B,$B$5)</f>
        <v>0.37</v>
      </c>
    </row>
    <row r="36" spans="1:15" x14ac:dyDescent="0.35">
      <c r="A36" s="35" t="s">
        <v>151</v>
      </c>
      <c r="B36" s="36">
        <f>SUMIFS('Table 11 - Full data'!C:C,'Table 11 - Full data'!$A:$A,$A36,'Table 11 - Full data'!$B:$B,$B$5)</f>
        <v>158070</v>
      </c>
      <c r="C36" s="49">
        <f>SUMIFS('Table 11 - Full data'!D:D,'Table 11 - Full data'!$A:$A,$A36,'Table 11 - Full data'!$B:$B,$B$5)</f>
        <v>11418713.199999999</v>
      </c>
      <c r="D36" s="36">
        <f>SUMIFS('Table 11 - Full data'!E:E,'Table 11 - Full data'!$A:$A,$A36,'Table 11 - Full data'!$B:$B,$B$5)</f>
        <v>6470</v>
      </c>
      <c r="E36" s="49">
        <f>SUMIFS('Table 11 - Full data'!F:F,'Table 11 - Full data'!$A:$A,$A36,'Table 11 - Full data'!$B:$B,$B$5)</f>
        <v>2875852.95</v>
      </c>
      <c r="F36" s="36">
        <f>SUMIFS('Table 11 - Full data'!G:G,'Table 11 - Full data'!$A:$A,$A36,'Table 11 - Full data'!$B:$B,$B$5)</f>
        <v>8295</v>
      </c>
      <c r="G36" s="49">
        <f>SUMIFS('Table 11 - Full data'!H:H,'Table 11 - Full data'!$A:$A,$A36,'Table 11 - Full data'!$B:$B,$B$5)</f>
        <v>2288358.65</v>
      </c>
      <c r="H36" s="36">
        <f>SUMIFS('Table 11 - Full data'!I:I,'Table 11 - Full data'!$A:$A,$A36,'Table 11 - Full data'!$B:$B,$B$5)</f>
        <v>7420</v>
      </c>
      <c r="I36" s="49">
        <f>SUMIFS('Table 11 - Full data'!J:J,'Table 11 - Full data'!$A:$A,$A36,'Table 11 - Full data'!$B:$B,$B$5)</f>
        <v>2057809.65</v>
      </c>
      <c r="J36" s="36">
        <f>SUMIFS('Table 11 - Full data'!K:K,'Table 11 - Full data'!$A:$A,$A36,'Table 11 - Full data'!$B:$B,$B$5)</f>
        <v>135885</v>
      </c>
      <c r="K36" s="49">
        <f>SUMIFS('Table 11 - Full data'!L:L,'Table 11 - Full data'!$A:$A,$A36,'Table 11 - Full data'!$B:$B,$B$5)</f>
        <v>4196691.95</v>
      </c>
      <c r="L36" s="25">
        <f>SUMIFS('Table 11 - Full data'!M:M,'Table 11 - Full data'!$A:$A,$A36,'Table 11 - Full data'!$B:$B,$B$5)</f>
        <v>0.25</v>
      </c>
      <c r="M36" s="25">
        <f>SUMIFS('Table 11 - Full data'!N:N,'Table 11 - Full data'!$A:$A,$A36,'Table 11 - Full data'!$B:$B,$B$5)</f>
        <v>0.2</v>
      </c>
      <c r="N36" s="25">
        <f>SUMIFS('Table 11 - Full data'!O:O,'Table 11 - Full data'!$A:$A,$A36,'Table 11 - Full data'!$B:$B,$B$5)</f>
        <v>0.18</v>
      </c>
      <c r="O36" s="25">
        <f>SUMIFS('Table 11 - Full data'!P:P,'Table 11 - Full data'!$A:$A,$A36,'Table 11 - Full data'!$B:$B,$B$5)</f>
        <v>0.37</v>
      </c>
    </row>
    <row r="37" spans="1:15" x14ac:dyDescent="0.35">
      <c r="A37" s="35" t="s">
        <v>152</v>
      </c>
      <c r="B37" s="36">
        <f>SUMIFS('Table 11 - Full data'!C:C,'Table 11 - Full data'!$A:$A,$A37,'Table 11 - Full data'!$B:$B,$B$5)</f>
        <v>31735</v>
      </c>
      <c r="C37" s="49">
        <f>SUMIFS('Table 11 - Full data'!D:D,'Table 11 - Full data'!$A:$A,$A37,'Table 11 - Full data'!$B:$B,$B$5)</f>
        <v>2251166.25</v>
      </c>
      <c r="D37" s="36">
        <f>SUMIFS('Table 11 - Full data'!E:E,'Table 11 - Full data'!$A:$A,$A37,'Table 11 - Full data'!$B:$B,$B$5)</f>
        <v>1260</v>
      </c>
      <c r="E37" s="49">
        <f>SUMIFS('Table 11 - Full data'!F:F,'Table 11 - Full data'!$A:$A,$A37,'Table 11 - Full data'!$B:$B,$B$5)</f>
        <v>568313.44999999995</v>
      </c>
      <c r="F37" s="36">
        <f>SUMIFS('Table 11 - Full data'!G:G,'Table 11 - Full data'!$A:$A,$A37,'Table 11 - Full data'!$B:$B,$B$5)</f>
        <v>1615</v>
      </c>
      <c r="G37" s="49">
        <f>SUMIFS('Table 11 - Full data'!H:H,'Table 11 - Full data'!$A:$A,$A37,'Table 11 - Full data'!$B:$B,$B$5)</f>
        <v>444175.8</v>
      </c>
      <c r="H37" s="36">
        <f>SUMIFS('Table 11 - Full data'!I:I,'Table 11 - Full data'!$A:$A,$A37,'Table 11 - Full data'!$B:$B,$B$5)</f>
        <v>1475</v>
      </c>
      <c r="I37" s="49">
        <f>SUMIFS('Table 11 - Full data'!J:J,'Table 11 - Full data'!$A:$A,$A37,'Table 11 - Full data'!$B:$B,$B$5)</f>
        <v>408766.95</v>
      </c>
      <c r="J37" s="36">
        <f>SUMIFS('Table 11 - Full data'!K:K,'Table 11 - Full data'!$A:$A,$A37,'Table 11 - Full data'!$B:$B,$B$5)</f>
        <v>27390</v>
      </c>
      <c r="K37" s="49">
        <f>SUMIFS('Table 11 - Full data'!L:L,'Table 11 - Full data'!$A:$A,$A37,'Table 11 - Full data'!$B:$B,$B$5)</f>
        <v>829910.05</v>
      </c>
      <c r="L37" s="25">
        <f>SUMIFS('Table 11 - Full data'!M:M,'Table 11 - Full data'!$A:$A,$A37,'Table 11 - Full data'!$B:$B,$B$5)</f>
        <v>0.25</v>
      </c>
      <c r="M37" s="25">
        <f>SUMIFS('Table 11 - Full data'!N:N,'Table 11 - Full data'!$A:$A,$A37,'Table 11 - Full data'!$B:$B,$B$5)</f>
        <v>0.2</v>
      </c>
      <c r="N37" s="25">
        <f>SUMIFS('Table 11 - Full data'!O:O,'Table 11 - Full data'!$A:$A,$A37,'Table 11 - Full data'!$B:$B,$B$5)</f>
        <v>0.18</v>
      </c>
      <c r="O37" s="25">
        <f>SUMIFS('Table 11 - Full data'!P:P,'Table 11 - Full data'!$A:$A,$A37,'Table 11 - Full data'!$B:$B,$B$5)</f>
        <v>0.37</v>
      </c>
    </row>
    <row r="38" spans="1:15" x14ac:dyDescent="0.35">
      <c r="A38" s="35" t="s">
        <v>153</v>
      </c>
      <c r="B38" s="36">
        <f>SUMIFS('Table 11 - Full data'!C:C,'Table 11 - Full data'!$A:$A,$A38,'Table 11 - Full data'!$B:$B,$B$5)</f>
        <v>63735</v>
      </c>
      <c r="C38" s="49">
        <f>SUMIFS('Table 11 - Full data'!D:D,'Table 11 - Full data'!$A:$A,$A38,'Table 11 - Full data'!$B:$B,$B$5)</f>
        <v>4501586.05</v>
      </c>
      <c r="D38" s="36">
        <f>SUMIFS('Table 11 - Full data'!E:E,'Table 11 - Full data'!$A:$A,$A38,'Table 11 - Full data'!$B:$B,$B$5)</f>
        <v>2590</v>
      </c>
      <c r="E38" s="49">
        <f>SUMIFS('Table 11 - Full data'!F:F,'Table 11 - Full data'!$A:$A,$A38,'Table 11 - Full data'!$B:$B,$B$5)</f>
        <v>1167146.1499999999</v>
      </c>
      <c r="F38" s="36">
        <f>SUMIFS('Table 11 - Full data'!G:G,'Table 11 - Full data'!$A:$A,$A38,'Table 11 - Full data'!$B:$B,$B$5)</f>
        <v>3170</v>
      </c>
      <c r="G38" s="49">
        <f>SUMIFS('Table 11 - Full data'!H:H,'Table 11 - Full data'!$A:$A,$A38,'Table 11 - Full data'!$B:$B,$B$5)</f>
        <v>865972.5</v>
      </c>
      <c r="H38" s="36">
        <f>SUMIFS('Table 11 - Full data'!I:I,'Table 11 - Full data'!$A:$A,$A38,'Table 11 - Full data'!$B:$B,$B$5)</f>
        <v>2825</v>
      </c>
      <c r="I38" s="49">
        <f>SUMIFS('Table 11 - Full data'!J:J,'Table 11 - Full data'!$A:$A,$A38,'Table 11 - Full data'!$B:$B,$B$5)</f>
        <v>777359.2</v>
      </c>
      <c r="J38" s="36">
        <f>SUMIFS('Table 11 - Full data'!K:K,'Table 11 - Full data'!$A:$A,$A38,'Table 11 - Full data'!$B:$B,$B$5)</f>
        <v>55145</v>
      </c>
      <c r="K38" s="49">
        <f>SUMIFS('Table 11 - Full data'!L:L,'Table 11 - Full data'!$A:$A,$A38,'Table 11 - Full data'!$B:$B,$B$5)</f>
        <v>1691108.2</v>
      </c>
      <c r="L38" s="25">
        <f>SUMIFS('Table 11 - Full data'!M:M,'Table 11 - Full data'!$A:$A,$A38,'Table 11 - Full data'!$B:$B,$B$5)</f>
        <v>0.26</v>
      </c>
      <c r="M38" s="25">
        <f>SUMIFS('Table 11 - Full data'!N:N,'Table 11 - Full data'!$A:$A,$A38,'Table 11 - Full data'!$B:$B,$B$5)</f>
        <v>0.19</v>
      </c>
      <c r="N38" s="25">
        <f>SUMIFS('Table 11 - Full data'!O:O,'Table 11 - Full data'!$A:$A,$A38,'Table 11 - Full data'!$B:$B,$B$5)</f>
        <v>0.17</v>
      </c>
      <c r="O38" s="25">
        <f>SUMIFS('Table 11 - Full data'!P:P,'Table 11 - Full data'!$A:$A,$A38,'Table 11 - Full data'!$B:$B,$B$5)</f>
        <v>0.38</v>
      </c>
    </row>
    <row r="39" spans="1:15" x14ac:dyDescent="0.35">
      <c r="A39" s="35" t="s">
        <v>154</v>
      </c>
      <c r="B39" s="36">
        <f>SUMIFS('Table 11 - Full data'!C:C,'Table 11 - Full data'!$A:$A,$A39,'Table 11 - Full data'!$B:$B,$B$5)</f>
        <v>96075</v>
      </c>
      <c r="C39" s="49">
        <f>SUMIFS('Table 11 - Full data'!D:D,'Table 11 - Full data'!$A:$A,$A39,'Table 11 - Full data'!$B:$B,$B$5)</f>
        <v>6967480.5</v>
      </c>
      <c r="D39" s="36">
        <f>SUMIFS('Table 11 - Full data'!E:E,'Table 11 - Full data'!$A:$A,$A39,'Table 11 - Full data'!$B:$B,$B$5)</f>
        <v>3815</v>
      </c>
      <c r="E39" s="49">
        <f>SUMIFS('Table 11 - Full data'!F:F,'Table 11 - Full data'!$A:$A,$A39,'Table 11 - Full data'!$B:$B,$B$5)</f>
        <v>1723498.35</v>
      </c>
      <c r="F39" s="36">
        <f>SUMIFS('Table 11 - Full data'!G:G,'Table 11 - Full data'!$A:$A,$A39,'Table 11 - Full data'!$B:$B,$B$5)</f>
        <v>5085</v>
      </c>
      <c r="G39" s="49">
        <f>SUMIFS('Table 11 - Full data'!H:H,'Table 11 - Full data'!$A:$A,$A39,'Table 11 - Full data'!$B:$B,$B$5)</f>
        <v>1402599.85</v>
      </c>
      <c r="H39" s="36">
        <f>SUMIFS('Table 11 - Full data'!I:I,'Table 11 - Full data'!$A:$A,$A39,'Table 11 - Full data'!$B:$B,$B$5)</f>
        <v>4685</v>
      </c>
      <c r="I39" s="49">
        <f>SUMIFS('Table 11 - Full data'!J:J,'Table 11 - Full data'!$A:$A,$A39,'Table 11 - Full data'!$B:$B,$B$5)</f>
        <v>1298664</v>
      </c>
      <c r="J39" s="36">
        <f>SUMIFS('Table 11 - Full data'!K:K,'Table 11 - Full data'!$A:$A,$A39,'Table 11 - Full data'!$B:$B,$B$5)</f>
        <v>82490</v>
      </c>
      <c r="K39" s="49">
        <f>SUMIFS('Table 11 - Full data'!L:L,'Table 11 - Full data'!$A:$A,$A39,'Table 11 - Full data'!$B:$B,$B$5)</f>
        <v>2542718.2999999998</v>
      </c>
      <c r="L39" s="25">
        <f>SUMIFS('Table 11 - Full data'!M:M,'Table 11 - Full data'!$A:$A,$A39,'Table 11 - Full data'!$B:$B,$B$5)</f>
        <v>0.25</v>
      </c>
      <c r="M39" s="25">
        <f>SUMIFS('Table 11 - Full data'!N:N,'Table 11 - Full data'!$A:$A,$A39,'Table 11 - Full data'!$B:$B,$B$5)</f>
        <v>0.2</v>
      </c>
      <c r="N39" s="25">
        <f>SUMIFS('Table 11 - Full data'!O:O,'Table 11 - Full data'!$A:$A,$A39,'Table 11 - Full data'!$B:$B,$B$5)</f>
        <v>0.19</v>
      </c>
      <c r="O39" s="25">
        <f>SUMIFS('Table 11 - Full data'!P:P,'Table 11 - Full data'!$A:$A,$A39,'Table 11 - Full data'!$B:$B,$B$5)</f>
        <v>0.36</v>
      </c>
    </row>
    <row r="40" spans="1:15" x14ac:dyDescent="0.35">
      <c r="A40" s="35" t="s">
        <v>155</v>
      </c>
      <c r="B40" s="36">
        <f>SUMIFS('Table 11 - Full data'!C:C,'Table 11 - Full data'!$A:$A,$A40,'Table 11 - Full data'!$B:$B,$B$5)</f>
        <v>2210</v>
      </c>
      <c r="C40" s="49">
        <f>SUMIFS('Table 11 - Full data'!D:D,'Table 11 - Full data'!$A:$A,$A40,'Table 11 - Full data'!$B:$B,$B$5)</f>
        <v>148112.79999999999</v>
      </c>
      <c r="D40" s="36">
        <f>SUMIFS('Table 11 - Full data'!E:E,'Table 11 - Full data'!$A:$A,$A40,'Table 11 - Full data'!$B:$B,$B$5)</f>
        <v>80</v>
      </c>
      <c r="E40" s="49">
        <f>SUMIFS('Table 11 - Full data'!F:F,'Table 11 - Full data'!$A:$A,$A40,'Table 11 - Full data'!$B:$B,$B$5)</f>
        <v>38765.65</v>
      </c>
      <c r="F40" s="36">
        <f>SUMIFS('Table 11 - Full data'!G:G,'Table 11 - Full data'!$A:$A,$A40,'Table 11 - Full data'!$B:$B,$B$5)</f>
        <v>100</v>
      </c>
      <c r="G40" s="49">
        <f>SUMIFS('Table 11 - Full data'!H:H,'Table 11 - Full data'!$A:$A,$A40,'Table 11 - Full data'!$B:$B,$B$5)</f>
        <v>28074.85</v>
      </c>
      <c r="H40" s="36">
        <f>SUMIFS('Table 11 - Full data'!I:I,'Table 11 - Full data'!$A:$A,$A40,'Table 11 - Full data'!$B:$B,$B$5)</f>
        <v>75</v>
      </c>
      <c r="I40" s="49">
        <f>SUMIFS('Table 11 - Full data'!J:J,'Table 11 - Full data'!$A:$A,$A40,'Table 11 - Full data'!$B:$B,$B$5)</f>
        <v>21508.5</v>
      </c>
      <c r="J40" s="36">
        <f>SUMIFS('Table 11 - Full data'!K:K,'Table 11 - Full data'!$A:$A,$A40,'Table 11 - Full data'!$B:$B,$B$5)</f>
        <v>1955</v>
      </c>
      <c r="K40" s="49">
        <f>SUMIFS('Table 11 - Full data'!L:L,'Table 11 - Full data'!$A:$A,$A40,'Table 11 - Full data'!$B:$B,$B$5)</f>
        <v>59763.8</v>
      </c>
      <c r="L40" s="25">
        <f>SUMIFS('Table 11 - Full data'!M:M,'Table 11 - Full data'!$A:$A,$A40,'Table 11 - Full data'!$B:$B,$B$5)</f>
        <v>0.26</v>
      </c>
      <c r="M40" s="25">
        <f>SUMIFS('Table 11 - Full data'!N:N,'Table 11 - Full data'!$A:$A,$A40,'Table 11 - Full data'!$B:$B,$B$5)</f>
        <v>0.19</v>
      </c>
      <c r="N40" s="25">
        <f>SUMIFS('Table 11 - Full data'!O:O,'Table 11 - Full data'!$A:$A,$A40,'Table 11 - Full data'!$B:$B,$B$5)</f>
        <v>0.15</v>
      </c>
      <c r="O40" s="25">
        <f>SUMIFS('Table 11 - Full data'!P:P,'Table 11 - Full data'!$A:$A,$A40,'Table 11 - Full data'!$B:$B,$B$5)</f>
        <v>0.4</v>
      </c>
    </row>
    <row r="41" spans="1:15" x14ac:dyDescent="0.35">
      <c r="A41" s="35" t="s">
        <v>156</v>
      </c>
      <c r="B41" s="36">
        <f>SUMIFS('Table 11 - Full data'!C:C,'Table 11 - Full data'!$A:$A,$A41,'Table 11 - Full data'!$B:$B,$B$5)</f>
        <v>18145</v>
      </c>
      <c r="C41" s="49">
        <f>SUMIFS('Table 11 - Full data'!D:D,'Table 11 - Full data'!$A:$A,$A41,'Table 11 - Full data'!$B:$B,$B$5)</f>
        <v>1313572.25</v>
      </c>
      <c r="D41" s="36">
        <f>SUMIFS('Table 11 - Full data'!E:E,'Table 11 - Full data'!$A:$A,$A41,'Table 11 - Full data'!$B:$B,$B$5)</f>
        <v>815</v>
      </c>
      <c r="E41" s="49">
        <f>SUMIFS('Table 11 - Full data'!F:F,'Table 11 - Full data'!$A:$A,$A41,'Table 11 - Full data'!$B:$B,$B$5)</f>
        <v>372854.4</v>
      </c>
      <c r="F41" s="36">
        <f>SUMIFS('Table 11 - Full data'!G:G,'Table 11 - Full data'!$A:$A,$A41,'Table 11 - Full data'!$B:$B,$B$5)</f>
        <v>970</v>
      </c>
      <c r="G41" s="49">
        <f>SUMIFS('Table 11 - Full data'!H:H,'Table 11 - Full data'!$A:$A,$A41,'Table 11 - Full data'!$B:$B,$B$5)</f>
        <v>262995.7</v>
      </c>
      <c r="H41" s="36">
        <f>SUMIFS('Table 11 - Full data'!I:I,'Table 11 - Full data'!$A:$A,$A41,'Table 11 - Full data'!$B:$B,$B$5)</f>
        <v>650</v>
      </c>
      <c r="I41" s="49">
        <f>SUMIFS('Table 11 - Full data'!J:J,'Table 11 - Full data'!$A:$A,$A41,'Table 11 - Full data'!$B:$B,$B$5)</f>
        <v>176887.85</v>
      </c>
      <c r="J41" s="36">
        <f>SUMIFS('Table 11 - Full data'!K:K,'Table 11 - Full data'!$A:$A,$A41,'Table 11 - Full data'!$B:$B,$B$5)</f>
        <v>15715</v>
      </c>
      <c r="K41" s="49">
        <f>SUMIFS('Table 11 - Full data'!L:L,'Table 11 - Full data'!$A:$A,$A41,'Table 11 - Full data'!$B:$B,$B$5)</f>
        <v>500834.3</v>
      </c>
      <c r="L41" s="25">
        <f>SUMIFS('Table 11 - Full data'!M:M,'Table 11 - Full data'!$A:$A,$A41,'Table 11 - Full data'!$B:$B,$B$5)</f>
        <v>0.28000000000000003</v>
      </c>
      <c r="M41" s="25">
        <f>SUMIFS('Table 11 - Full data'!N:N,'Table 11 - Full data'!$A:$A,$A41,'Table 11 - Full data'!$B:$B,$B$5)</f>
        <v>0.2</v>
      </c>
      <c r="N41" s="25">
        <f>SUMIFS('Table 11 - Full data'!O:O,'Table 11 - Full data'!$A:$A,$A41,'Table 11 - Full data'!$B:$B,$B$5)</f>
        <v>0.13</v>
      </c>
      <c r="O41" s="25">
        <f>SUMIFS('Table 11 - Full data'!P:P,'Table 11 - Full data'!$A:$A,$A41,'Table 11 - Full data'!$B:$B,$B$5)</f>
        <v>0.38</v>
      </c>
    </row>
    <row r="42" spans="1:15" x14ac:dyDescent="0.35">
      <c r="A42" s="35" t="s">
        <v>351</v>
      </c>
      <c r="B42" s="36">
        <f>SUMIFS('Table 11 - Full data'!C:C,'Table 11 - Full data'!$A:$A,$A42,'Table 11 - Full data'!$B:$B,$B$5)</f>
        <v>1310</v>
      </c>
      <c r="C42" s="49">
        <f>SUMIFS('Table 11 - Full data'!D:D,'Table 11 - Full data'!$A:$A,$A42,'Table 11 - Full data'!$B:$B,$B$5)</f>
        <v>1440758.1</v>
      </c>
      <c r="D42" s="36">
        <f>SUMIFS('Table 11 - Full data'!E:E,'Table 11 - Full data'!$A:$A,$A42,'Table 11 - Full data'!$B:$B,$B$5)</f>
        <v>155</v>
      </c>
      <c r="E42" s="49">
        <f>SUMIFS('Table 11 - Full data'!F:F,'Table 11 - Full data'!$A:$A,$A42,'Table 11 - Full data'!$B:$B,$B$5)</f>
        <v>61559.55</v>
      </c>
      <c r="F42" s="36">
        <f>SUMIFS('Table 11 - Full data'!G:G,'Table 11 - Full data'!$A:$A,$A42,'Table 11 - Full data'!$B:$B,$B$5)</f>
        <v>145</v>
      </c>
      <c r="G42" s="49">
        <f>SUMIFS('Table 11 - Full data'!H:H,'Table 11 - Full data'!$A:$A,$A42,'Table 11 - Full data'!$B:$B,$B$5)</f>
        <v>39360.5</v>
      </c>
      <c r="H42" s="36">
        <f>SUMIFS('Table 11 - Full data'!I:I,'Table 11 - Full data'!$A:$A,$A42,'Table 11 - Full data'!$B:$B,$B$5)</f>
        <v>115</v>
      </c>
      <c r="I42" s="49">
        <f>SUMIFS('Table 11 - Full data'!J:J,'Table 11 - Full data'!$A:$A,$A42,'Table 11 - Full data'!$B:$B,$B$5)</f>
        <v>32130.799999999999</v>
      </c>
      <c r="J42" s="36">
        <f>SUMIFS('Table 11 - Full data'!K:K,'Table 11 - Full data'!$A:$A,$A42,'Table 11 - Full data'!$B:$B,$B$5)</f>
        <v>890</v>
      </c>
      <c r="K42" s="49">
        <f>SUMIFS('Table 11 - Full data'!L:L,'Table 11 - Full data'!$A:$A,$A42,'Table 11 - Full data'!$B:$B,$B$5)</f>
        <v>1307707.25</v>
      </c>
      <c r="L42" s="25">
        <f>SUMIFS('Table 11 - Full data'!M:M,'Table 11 - Full data'!$A:$A,$A42,'Table 11 - Full data'!$B:$B,$B$5)</f>
        <v>0.04</v>
      </c>
      <c r="M42" s="25">
        <f>SUMIFS('Table 11 - Full data'!N:N,'Table 11 - Full data'!$A:$A,$A42,'Table 11 - Full data'!$B:$B,$B$5)</f>
        <v>0.03</v>
      </c>
      <c r="N42" s="25">
        <f>SUMIFS('Table 11 - Full data'!O:O,'Table 11 - Full data'!$A:$A,$A42,'Table 11 - Full data'!$B:$B,$B$5)</f>
        <v>0.02</v>
      </c>
      <c r="O42" s="25">
        <f>SUMIFS('Table 11 - Full data'!P:P,'Table 11 - Full data'!$A:$A,$A42,'Table 11 - Full data'!$B:$B,$B$5)</f>
        <v>0.91</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'Financial year lookup'!$A3:$A10</xm:f>
          </x14:formula1>
          <xm:sqref>B5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88"/>
  <sheetViews>
    <sheetView zoomScaleNormal="100" workbookViewId="0"/>
  </sheetViews>
  <sheetFormatPr defaultColWidth="10.6640625" defaultRowHeight="15.5" x14ac:dyDescent="0.35"/>
  <cols>
    <col min="1" max="1" width="32.6640625" customWidth="1"/>
    <col min="2" max="15" width="16.6640625" customWidth="1"/>
  </cols>
  <sheetData>
    <row r="1" spans="1:20" ht="19.5" x14ac:dyDescent="0.45">
      <c r="A1" s="90" t="s">
        <v>478</v>
      </c>
    </row>
    <row r="2" spans="1:20" x14ac:dyDescent="0.35">
      <c r="A2" t="s">
        <v>350</v>
      </c>
    </row>
    <row r="3" spans="1:20" x14ac:dyDescent="0.35">
      <c r="A3" t="s">
        <v>300</v>
      </c>
    </row>
    <row r="4" spans="1:20" s="157" customFormat="1" ht="62" x14ac:dyDescent="0.35">
      <c r="A4" s="154" t="s">
        <v>498</v>
      </c>
      <c r="B4" s="162" t="s">
        <v>499</v>
      </c>
      <c r="C4" s="162" t="s">
        <v>260</v>
      </c>
      <c r="D4" s="155" t="s">
        <v>225</v>
      </c>
      <c r="E4" s="162" t="s">
        <v>261</v>
      </c>
      <c r="F4" s="155" t="s">
        <v>226</v>
      </c>
      <c r="G4" s="162" t="s">
        <v>233</v>
      </c>
      <c r="H4" s="155" t="s">
        <v>227</v>
      </c>
      <c r="I4" s="162" t="s">
        <v>234</v>
      </c>
      <c r="J4" s="155" t="s">
        <v>228</v>
      </c>
      <c r="K4" s="162" t="s">
        <v>262</v>
      </c>
      <c r="L4" s="155" t="s">
        <v>229</v>
      </c>
      <c r="M4" s="155" t="s">
        <v>230</v>
      </c>
      <c r="N4" s="155" t="s">
        <v>231</v>
      </c>
      <c r="O4" s="156" t="s">
        <v>232</v>
      </c>
    </row>
    <row r="5" spans="1:20" x14ac:dyDescent="0.35">
      <c r="A5" s="27" t="s">
        <v>21</v>
      </c>
      <c r="B5" s="38">
        <v>2574675</v>
      </c>
      <c r="C5" s="141">
        <v>187430446.94999999</v>
      </c>
      <c r="D5" s="38">
        <v>104120</v>
      </c>
      <c r="E5" s="141">
        <v>46483056.100000001</v>
      </c>
      <c r="F5" s="38">
        <v>135900</v>
      </c>
      <c r="G5" s="141">
        <v>37362030.25</v>
      </c>
      <c r="H5" s="38">
        <v>123760</v>
      </c>
      <c r="I5" s="141">
        <v>34282276.25</v>
      </c>
      <c r="J5" s="38">
        <v>2210895</v>
      </c>
      <c r="K5" s="141">
        <v>69303084.349999994</v>
      </c>
      <c r="L5" s="28">
        <v>0.25</v>
      </c>
      <c r="M5" s="28">
        <v>0.2</v>
      </c>
      <c r="N5" s="28">
        <v>0.18</v>
      </c>
      <c r="O5" s="29">
        <v>0.37</v>
      </c>
      <c r="Q5" s="166"/>
      <c r="R5" s="166"/>
      <c r="S5" s="166"/>
      <c r="T5" s="166"/>
    </row>
    <row r="6" spans="1:20" x14ac:dyDescent="0.35">
      <c r="A6" s="10" t="s">
        <v>22</v>
      </c>
      <c r="B6" s="36">
        <v>1200</v>
      </c>
      <c r="C6" s="49">
        <v>421800</v>
      </c>
      <c r="D6" s="36">
        <v>1200</v>
      </c>
      <c r="E6" s="49">
        <v>421800</v>
      </c>
      <c r="F6" s="36">
        <v>0</v>
      </c>
      <c r="G6" s="49">
        <v>0</v>
      </c>
      <c r="H6" s="36">
        <v>0</v>
      </c>
      <c r="I6" s="49">
        <v>0</v>
      </c>
      <c r="J6" s="36">
        <v>0</v>
      </c>
      <c r="K6" s="49">
        <v>0</v>
      </c>
      <c r="L6" s="25">
        <v>1</v>
      </c>
      <c r="M6" s="25">
        <v>0</v>
      </c>
      <c r="N6" s="25">
        <v>0</v>
      </c>
      <c r="O6" s="26">
        <v>0</v>
      </c>
      <c r="Q6" s="166"/>
      <c r="R6" s="166"/>
      <c r="S6" s="166"/>
      <c r="T6" s="166"/>
    </row>
    <row r="7" spans="1:20" x14ac:dyDescent="0.35">
      <c r="A7" s="10" t="s">
        <v>23</v>
      </c>
      <c r="B7" s="36">
        <v>5700</v>
      </c>
      <c r="C7" s="49">
        <v>2132700</v>
      </c>
      <c r="D7" s="36">
        <v>5700</v>
      </c>
      <c r="E7" s="49">
        <v>2132700</v>
      </c>
      <c r="F7" s="36">
        <v>0</v>
      </c>
      <c r="G7" s="49">
        <v>0</v>
      </c>
      <c r="H7" s="36">
        <v>0</v>
      </c>
      <c r="I7" s="49">
        <v>0</v>
      </c>
      <c r="J7" s="36">
        <v>0</v>
      </c>
      <c r="K7" s="49">
        <v>0</v>
      </c>
      <c r="L7" s="25">
        <v>1</v>
      </c>
      <c r="M7" s="25">
        <v>0</v>
      </c>
      <c r="N7" s="25">
        <v>0</v>
      </c>
      <c r="O7" s="26">
        <v>0</v>
      </c>
      <c r="Q7" s="166"/>
      <c r="R7" s="166"/>
      <c r="S7" s="166"/>
      <c r="T7" s="166"/>
    </row>
    <row r="8" spans="1:20" x14ac:dyDescent="0.35">
      <c r="A8" s="10" t="s">
        <v>24</v>
      </c>
      <c r="B8" s="36">
        <v>1770</v>
      </c>
      <c r="C8" s="49">
        <v>705900</v>
      </c>
      <c r="D8" s="36">
        <v>1770</v>
      </c>
      <c r="E8" s="49">
        <v>705900</v>
      </c>
      <c r="F8" s="36">
        <v>0</v>
      </c>
      <c r="G8" s="49">
        <v>0</v>
      </c>
      <c r="H8" s="36">
        <v>0</v>
      </c>
      <c r="I8" s="49">
        <v>0</v>
      </c>
      <c r="J8" s="36">
        <v>0</v>
      </c>
      <c r="K8" s="49">
        <v>0</v>
      </c>
      <c r="L8" s="25">
        <v>1</v>
      </c>
      <c r="M8" s="25">
        <v>0</v>
      </c>
      <c r="N8" s="25">
        <v>0</v>
      </c>
      <c r="O8" s="26">
        <v>0</v>
      </c>
      <c r="Q8" s="166"/>
      <c r="R8" s="166"/>
      <c r="S8" s="166"/>
      <c r="T8" s="166"/>
    </row>
    <row r="9" spans="1:20" x14ac:dyDescent="0.35">
      <c r="A9" s="10" t="s">
        <v>25</v>
      </c>
      <c r="B9" s="36">
        <v>2005</v>
      </c>
      <c r="C9" s="49">
        <v>811800</v>
      </c>
      <c r="D9" s="36">
        <v>2005</v>
      </c>
      <c r="E9" s="49">
        <v>811800</v>
      </c>
      <c r="F9" s="36">
        <v>0</v>
      </c>
      <c r="G9" s="49">
        <v>0</v>
      </c>
      <c r="H9" s="36">
        <v>0</v>
      </c>
      <c r="I9" s="49">
        <v>0</v>
      </c>
      <c r="J9" s="36">
        <v>0</v>
      </c>
      <c r="K9" s="49">
        <v>0</v>
      </c>
      <c r="L9" s="25">
        <v>1</v>
      </c>
      <c r="M9" s="25">
        <v>0</v>
      </c>
      <c r="N9" s="25">
        <v>0</v>
      </c>
      <c r="O9" s="26">
        <v>0</v>
      </c>
      <c r="Q9" s="166"/>
      <c r="R9" s="166"/>
      <c r="S9" s="166"/>
      <c r="T9" s="166"/>
    </row>
    <row r="10" spans="1:20" x14ac:dyDescent="0.35">
      <c r="A10" s="10" t="s">
        <v>26</v>
      </c>
      <c r="B10" s="36">
        <v>1695</v>
      </c>
      <c r="C10" s="49">
        <v>692400</v>
      </c>
      <c r="D10" s="36">
        <v>1695</v>
      </c>
      <c r="E10" s="49">
        <v>692400</v>
      </c>
      <c r="F10" s="36">
        <v>0</v>
      </c>
      <c r="G10" s="49">
        <v>0</v>
      </c>
      <c r="H10" s="36">
        <v>0</v>
      </c>
      <c r="I10" s="49">
        <v>0</v>
      </c>
      <c r="J10" s="36">
        <v>0</v>
      </c>
      <c r="K10" s="49">
        <v>0</v>
      </c>
      <c r="L10" s="25">
        <v>1</v>
      </c>
      <c r="M10" s="25">
        <v>0</v>
      </c>
      <c r="N10" s="25">
        <v>0</v>
      </c>
      <c r="O10" s="26">
        <v>0</v>
      </c>
      <c r="Q10" s="166"/>
      <c r="R10" s="166"/>
      <c r="S10" s="166"/>
      <c r="T10" s="166"/>
    </row>
    <row r="11" spans="1:20" x14ac:dyDescent="0.35">
      <c r="A11" s="10" t="s">
        <v>27</v>
      </c>
      <c r="B11" s="36">
        <v>12200</v>
      </c>
      <c r="C11" s="49">
        <v>3401350</v>
      </c>
      <c r="D11" s="36">
        <v>1680</v>
      </c>
      <c r="E11" s="49">
        <v>680100</v>
      </c>
      <c r="F11" s="36">
        <v>10520</v>
      </c>
      <c r="G11" s="49">
        <v>2721250</v>
      </c>
      <c r="H11" s="36">
        <v>0</v>
      </c>
      <c r="I11" s="49">
        <v>0</v>
      </c>
      <c r="J11" s="36">
        <v>0</v>
      </c>
      <c r="K11" s="49">
        <v>0</v>
      </c>
      <c r="L11" s="25">
        <v>0.2</v>
      </c>
      <c r="M11" s="25">
        <v>0.8</v>
      </c>
      <c r="N11" s="25">
        <v>0</v>
      </c>
      <c r="O11" s="26">
        <v>0</v>
      </c>
      <c r="Q11" s="166"/>
      <c r="R11" s="166"/>
      <c r="S11" s="166"/>
      <c r="T11" s="166"/>
    </row>
    <row r="12" spans="1:20" x14ac:dyDescent="0.35">
      <c r="A12" s="10" t="s">
        <v>28</v>
      </c>
      <c r="B12" s="36">
        <v>14865</v>
      </c>
      <c r="C12" s="49">
        <v>4034050</v>
      </c>
      <c r="D12" s="36">
        <v>1415</v>
      </c>
      <c r="E12" s="49">
        <v>589800</v>
      </c>
      <c r="F12" s="36">
        <v>5390</v>
      </c>
      <c r="G12" s="49">
        <v>1393250</v>
      </c>
      <c r="H12" s="36">
        <v>8060</v>
      </c>
      <c r="I12" s="49">
        <v>2051000</v>
      </c>
      <c r="J12" s="36">
        <v>0</v>
      </c>
      <c r="K12" s="49">
        <v>0</v>
      </c>
      <c r="L12" s="25">
        <v>0.15</v>
      </c>
      <c r="M12" s="25">
        <v>0.35</v>
      </c>
      <c r="N12" s="25">
        <v>0.51</v>
      </c>
      <c r="O12" s="26">
        <v>0</v>
      </c>
      <c r="Q12" s="166"/>
      <c r="R12" s="166"/>
      <c r="S12" s="166"/>
      <c r="T12" s="166"/>
    </row>
    <row r="13" spans="1:20" x14ac:dyDescent="0.35">
      <c r="A13" s="10" t="s">
        <v>29</v>
      </c>
      <c r="B13" s="36">
        <v>11610</v>
      </c>
      <c r="C13" s="49">
        <v>3243000</v>
      </c>
      <c r="D13" s="36">
        <v>1710</v>
      </c>
      <c r="E13" s="49">
        <v>714000</v>
      </c>
      <c r="F13" s="36">
        <v>4305</v>
      </c>
      <c r="G13" s="49">
        <v>1106500</v>
      </c>
      <c r="H13" s="36">
        <v>5595</v>
      </c>
      <c r="I13" s="49">
        <v>1422500</v>
      </c>
      <c r="J13" s="36">
        <v>0</v>
      </c>
      <c r="K13" s="49">
        <v>0</v>
      </c>
      <c r="L13" s="25">
        <v>0.22</v>
      </c>
      <c r="M13" s="25">
        <v>0.34</v>
      </c>
      <c r="N13" s="25">
        <v>0.44</v>
      </c>
      <c r="O13" s="26">
        <v>0</v>
      </c>
      <c r="Q13" s="166"/>
      <c r="R13" s="166"/>
      <c r="S13" s="166"/>
      <c r="T13" s="166"/>
    </row>
    <row r="14" spans="1:20" x14ac:dyDescent="0.35">
      <c r="A14" s="10" t="s">
        <v>30</v>
      </c>
      <c r="B14" s="36">
        <v>4525</v>
      </c>
      <c r="C14" s="49">
        <v>1373900</v>
      </c>
      <c r="D14" s="36">
        <v>1380</v>
      </c>
      <c r="E14" s="49">
        <v>576900</v>
      </c>
      <c r="F14" s="36">
        <v>1755</v>
      </c>
      <c r="G14" s="49">
        <v>447250</v>
      </c>
      <c r="H14" s="36">
        <v>1390</v>
      </c>
      <c r="I14" s="49">
        <v>349750</v>
      </c>
      <c r="J14" s="36">
        <v>0</v>
      </c>
      <c r="K14" s="49">
        <v>0</v>
      </c>
      <c r="L14" s="25">
        <v>0.42</v>
      </c>
      <c r="M14" s="25">
        <v>0.33</v>
      </c>
      <c r="N14" s="25">
        <v>0.25</v>
      </c>
      <c r="O14" s="26">
        <v>0</v>
      </c>
      <c r="Q14" s="166"/>
      <c r="R14" s="166"/>
      <c r="S14" s="166"/>
      <c r="T14" s="166"/>
    </row>
    <row r="15" spans="1:20" x14ac:dyDescent="0.35">
      <c r="A15" s="10" t="s">
        <v>31</v>
      </c>
      <c r="B15" s="36">
        <v>4685</v>
      </c>
      <c r="C15" s="49">
        <v>995921</v>
      </c>
      <c r="D15" s="36">
        <v>970</v>
      </c>
      <c r="E15" s="49">
        <v>422700</v>
      </c>
      <c r="F15" s="36">
        <v>1280</v>
      </c>
      <c r="G15" s="49">
        <v>329000</v>
      </c>
      <c r="H15" s="36">
        <v>670</v>
      </c>
      <c r="I15" s="49">
        <v>171750</v>
      </c>
      <c r="J15" s="36">
        <v>1760</v>
      </c>
      <c r="K15" s="49">
        <v>72471</v>
      </c>
      <c r="L15" s="25">
        <v>0.42</v>
      </c>
      <c r="M15" s="25">
        <v>0.33</v>
      </c>
      <c r="N15" s="25">
        <v>0.17</v>
      </c>
      <c r="O15" s="26">
        <v>7.0000000000000007E-2</v>
      </c>
      <c r="Q15" s="166"/>
      <c r="R15" s="166"/>
      <c r="S15" s="166"/>
      <c r="T15" s="166"/>
    </row>
    <row r="16" spans="1:20" x14ac:dyDescent="0.35">
      <c r="A16" s="10" t="s">
        <v>32</v>
      </c>
      <c r="B16" s="36">
        <v>7775</v>
      </c>
      <c r="C16" s="49">
        <v>1145684.25</v>
      </c>
      <c r="D16" s="36">
        <v>1160</v>
      </c>
      <c r="E16" s="49">
        <v>486900</v>
      </c>
      <c r="F16" s="36">
        <v>1295</v>
      </c>
      <c r="G16" s="49">
        <v>332500</v>
      </c>
      <c r="H16" s="36">
        <v>410</v>
      </c>
      <c r="I16" s="49">
        <v>103750</v>
      </c>
      <c r="J16" s="36">
        <v>4910</v>
      </c>
      <c r="K16" s="49">
        <v>222534.25</v>
      </c>
      <c r="L16" s="25">
        <v>0.42</v>
      </c>
      <c r="M16" s="25">
        <v>0.28999999999999998</v>
      </c>
      <c r="N16" s="25">
        <v>0.09</v>
      </c>
      <c r="O16" s="26">
        <v>0.19</v>
      </c>
      <c r="Q16" s="166"/>
      <c r="R16" s="166"/>
      <c r="S16" s="166"/>
      <c r="T16" s="166"/>
    </row>
    <row r="17" spans="1:20" x14ac:dyDescent="0.35">
      <c r="A17" s="10" t="s">
        <v>33</v>
      </c>
      <c r="B17" s="36">
        <v>10395</v>
      </c>
      <c r="C17" s="49">
        <v>1276632.25</v>
      </c>
      <c r="D17" s="36">
        <v>1300</v>
      </c>
      <c r="E17" s="49">
        <v>540000</v>
      </c>
      <c r="F17" s="36">
        <v>1440</v>
      </c>
      <c r="G17" s="49">
        <v>367500</v>
      </c>
      <c r="H17" s="36">
        <v>340</v>
      </c>
      <c r="I17" s="49">
        <v>85500</v>
      </c>
      <c r="J17" s="36">
        <v>7315</v>
      </c>
      <c r="K17" s="49">
        <v>283632.25</v>
      </c>
      <c r="L17" s="25">
        <v>0.42</v>
      </c>
      <c r="M17" s="25">
        <v>0.28999999999999998</v>
      </c>
      <c r="N17" s="25">
        <v>7.0000000000000007E-2</v>
      </c>
      <c r="O17" s="26">
        <v>0.22</v>
      </c>
      <c r="Q17" s="166"/>
      <c r="R17" s="166"/>
      <c r="S17" s="166"/>
      <c r="T17" s="166"/>
    </row>
    <row r="18" spans="1:20" x14ac:dyDescent="0.35">
      <c r="A18" s="10" t="s">
        <v>34</v>
      </c>
      <c r="B18" s="36">
        <v>12605</v>
      </c>
      <c r="C18" s="49">
        <v>1023154.75</v>
      </c>
      <c r="D18" s="36">
        <v>830</v>
      </c>
      <c r="E18" s="49">
        <v>361800</v>
      </c>
      <c r="F18" s="36">
        <v>865</v>
      </c>
      <c r="G18" s="49">
        <v>219250</v>
      </c>
      <c r="H18" s="36">
        <v>185</v>
      </c>
      <c r="I18" s="49">
        <v>47250</v>
      </c>
      <c r="J18" s="36">
        <v>10725</v>
      </c>
      <c r="K18" s="49">
        <v>394854.75</v>
      </c>
      <c r="L18" s="25">
        <v>0.35</v>
      </c>
      <c r="M18" s="25">
        <v>0.21</v>
      </c>
      <c r="N18" s="25">
        <v>0.05</v>
      </c>
      <c r="O18" s="26">
        <v>0.39</v>
      </c>
      <c r="Q18" s="166"/>
      <c r="R18" s="166"/>
      <c r="S18" s="166"/>
      <c r="T18" s="166"/>
    </row>
    <row r="19" spans="1:20" x14ac:dyDescent="0.35">
      <c r="A19" s="10" t="s">
        <v>35</v>
      </c>
      <c r="B19" s="36">
        <v>33615</v>
      </c>
      <c r="C19" s="49">
        <v>2115895</v>
      </c>
      <c r="D19" s="36">
        <v>1440</v>
      </c>
      <c r="E19" s="49">
        <v>599100</v>
      </c>
      <c r="F19" s="36">
        <v>1595</v>
      </c>
      <c r="G19" s="49">
        <v>408000</v>
      </c>
      <c r="H19" s="36">
        <v>275</v>
      </c>
      <c r="I19" s="49">
        <v>69500</v>
      </c>
      <c r="J19" s="36">
        <v>30310</v>
      </c>
      <c r="K19" s="49">
        <v>1039295</v>
      </c>
      <c r="L19" s="25">
        <v>0.28000000000000003</v>
      </c>
      <c r="M19" s="25">
        <v>0.19</v>
      </c>
      <c r="N19" s="25">
        <v>0.03</v>
      </c>
      <c r="O19" s="26">
        <v>0.49</v>
      </c>
      <c r="Q19" s="166"/>
      <c r="R19" s="166"/>
      <c r="S19" s="166"/>
      <c r="T19" s="166"/>
    </row>
    <row r="20" spans="1:20" x14ac:dyDescent="0.35">
      <c r="A20" s="10" t="s">
        <v>36</v>
      </c>
      <c r="B20" s="36">
        <v>21350</v>
      </c>
      <c r="C20" s="49">
        <v>1478431.5</v>
      </c>
      <c r="D20" s="36">
        <v>1180</v>
      </c>
      <c r="E20" s="49">
        <v>493200</v>
      </c>
      <c r="F20" s="36">
        <v>1285</v>
      </c>
      <c r="G20" s="49">
        <v>327000</v>
      </c>
      <c r="H20" s="36">
        <v>290</v>
      </c>
      <c r="I20" s="49">
        <v>72250</v>
      </c>
      <c r="J20" s="36">
        <v>18595</v>
      </c>
      <c r="K20" s="49">
        <v>585981.5</v>
      </c>
      <c r="L20" s="25">
        <v>0.33</v>
      </c>
      <c r="M20" s="25">
        <v>0.22</v>
      </c>
      <c r="N20" s="25">
        <v>0.05</v>
      </c>
      <c r="O20" s="26">
        <v>0.4</v>
      </c>
      <c r="Q20" s="166"/>
      <c r="R20" s="166"/>
      <c r="S20" s="166"/>
      <c r="T20" s="166"/>
    </row>
    <row r="21" spans="1:20" x14ac:dyDescent="0.35">
      <c r="A21" s="10" t="s">
        <v>37</v>
      </c>
      <c r="B21" s="36">
        <v>25035</v>
      </c>
      <c r="C21" s="49">
        <v>1705304.25</v>
      </c>
      <c r="D21" s="36">
        <v>1115</v>
      </c>
      <c r="E21" s="49">
        <v>481200</v>
      </c>
      <c r="F21" s="36">
        <v>1535</v>
      </c>
      <c r="G21" s="49">
        <v>395250</v>
      </c>
      <c r="H21" s="36">
        <v>665</v>
      </c>
      <c r="I21" s="49">
        <v>169250</v>
      </c>
      <c r="J21" s="36">
        <v>21715</v>
      </c>
      <c r="K21" s="49">
        <v>659604.25</v>
      </c>
      <c r="L21" s="25">
        <v>0.28000000000000003</v>
      </c>
      <c r="M21" s="25">
        <v>0.23</v>
      </c>
      <c r="N21" s="25">
        <v>0.1</v>
      </c>
      <c r="O21" s="26">
        <v>0.39</v>
      </c>
      <c r="Q21" s="166"/>
      <c r="R21" s="166"/>
      <c r="S21" s="166"/>
      <c r="T21" s="166"/>
    </row>
    <row r="22" spans="1:20" x14ac:dyDescent="0.35">
      <c r="A22" s="10" t="s">
        <v>38</v>
      </c>
      <c r="B22" s="36">
        <v>25560</v>
      </c>
      <c r="C22" s="49">
        <v>1478761.5</v>
      </c>
      <c r="D22" s="36">
        <v>1035</v>
      </c>
      <c r="E22" s="49">
        <v>437700</v>
      </c>
      <c r="F22" s="36">
        <v>1250</v>
      </c>
      <c r="G22" s="49">
        <v>319250</v>
      </c>
      <c r="H22" s="36">
        <v>350</v>
      </c>
      <c r="I22" s="49">
        <v>89250</v>
      </c>
      <c r="J22" s="36">
        <v>22925</v>
      </c>
      <c r="K22" s="49">
        <v>632561.5</v>
      </c>
      <c r="L22" s="25">
        <v>0.3</v>
      </c>
      <c r="M22" s="25">
        <v>0.22</v>
      </c>
      <c r="N22" s="25">
        <v>0.06</v>
      </c>
      <c r="O22" s="26">
        <v>0.43</v>
      </c>
      <c r="Q22" s="166"/>
      <c r="R22" s="166"/>
      <c r="S22" s="166"/>
      <c r="T22" s="166"/>
    </row>
    <row r="23" spans="1:20" x14ac:dyDescent="0.35">
      <c r="A23" s="10" t="s">
        <v>39</v>
      </c>
      <c r="B23" s="36">
        <v>27005</v>
      </c>
      <c r="C23" s="49">
        <v>1705234.75</v>
      </c>
      <c r="D23" s="36">
        <v>1565</v>
      </c>
      <c r="E23" s="49">
        <v>679500</v>
      </c>
      <c r="F23" s="36">
        <v>1180</v>
      </c>
      <c r="G23" s="49">
        <v>302000</v>
      </c>
      <c r="H23" s="36">
        <v>65</v>
      </c>
      <c r="I23" s="49">
        <v>16250</v>
      </c>
      <c r="J23" s="36">
        <v>24200</v>
      </c>
      <c r="K23" s="49">
        <v>707484.75</v>
      </c>
      <c r="L23" s="25">
        <v>0.4</v>
      </c>
      <c r="M23" s="25">
        <v>0.18</v>
      </c>
      <c r="N23" s="25">
        <v>0.01</v>
      </c>
      <c r="O23" s="26">
        <v>0.41</v>
      </c>
      <c r="Q23" s="166"/>
      <c r="R23" s="166"/>
      <c r="S23" s="166"/>
      <c r="T23" s="166"/>
    </row>
    <row r="24" spans="1:20" x14ac:dyDescent="0.35">
      <c r="A24" s="10" t="s">
        <v>40</v>
      </c>
      <c r="B24" s="36">
        <v>29830</v>
      </c>
      <c r="C24" s="49">
        <v>2091177.25</v>
      </c>
      <c r="D24" s="36">
        <v>1190</v>
      </c>
      <c r="E24" s="49">
        <v>522900</v>
      </c>
      <c r="F24" s="36">
        <v>915</v>
      </c>
      <c r="G24" s="49">
        <v>233000</v>
      </c>
      <c r="H24" s="36">
        <v>2110</v>
      </c>
      <c r="I24" s="49">
        <v>538500</v>
      </c>
      <c r="J24" s="36">
        <v>25615</v>
      </c>
      <c r="K24" s="49">
        <v>796777.25</v>
      </c>
      <c r="L24" s="25">
        <v>0.25</v>
      </c>
      <c r="M24" s="25">
        <v>0.11</v>
      </c>
      <c r="N24" s="25">
        <v>0.26</v>
      </c>
      <c r="O24" s="26">
        <v>0.38</v>
      </c>
      <c r="Q24" s="166"/>
      <c r="R24" s="166"/>
      <c r="S24" s="166"/>
      <c r="T24" s="166"/>
    </row>
    <row r="25" spans="1:20" x14ac:dyDescent="0.35">
      <c r="A25" s="10" t="s">
        <v>41</v>
      </c>
      <c r="B25" s="36">
        <v>33080</v>
      </c>
      <c r="C25" s="49">
        <v>3132319.25</v>
      </c>
      <c r="D25" s="36">
        <v>790</v>
      </c>
      <c r="E25" s="49">
        <v>333600</v>
      </c>
      <c r="F25" s="36">
        <v>1090</v>
      </c>
      <c r="G25" s="49">
        <v>279750</v>
      </c>
      <c r="H25" s="36">
        <v>7085</v>
      </c>
      <c r="I25" s="49">
        <v>1806750</v>
      </c>
      <c r="J25" s="36">
        <v>24115</v>
      </c>
      <c r="K25" s="49">
        <v>712219.25</v>
      </c>
      <c r="L25" s="25">
        <v>0.11</v>
      </c>
      <c r="M25" s="25">
        <v>0.09</v>
      </c>
      <c r="N25" s="25">
        <v>0.57999999999999996</v>
      </c>
      <c r="O25" s="26">
        <v>0.23</v>
      </c>
      <c r="Q25" s="166"/>
      <c r="R25" s="166"/>
      <c r="S25" s="166"/>
      <c r="T25" s="166"/>
    </row>
    <row r="26" spans="1:20" x14ac:dyDescent="0.35">
      <c r="A26" s="10" t="s">
        <v>42</v>
      </c>
      <c r="B26" s="36">
        <v>34265</v>
      </c>
      <c r="C26" s="49">
        <v>3098138.5</v>
      </c>
      <c r="D26" s="36">
        <v>1235</v>
      </c>
      <c r="E26" s="49">
        <v>501300</v>
      </c>
      <c r="F26" s="36">
        <v>2045</v>
      </c>
      <c r="G26" s="49">
        <v>521750</v>
      </c>
      <c r="H26" s="36">
        <v>5055</v>
      </c>
      <c r="I26" s="49">
        <v>1280500</v>
      </c>
      <c r="J26" s="36">
        <v>25935</v>
      </c>
      <c r="K26" s="49">
        <v>794588.5</v>
      </c>
      <c r="L26" s="25">
        <v>0.16</v>
      </c>
      <c r="M26" s="25">
        <v>0.17</v>
      </c>
      <c r="N26" s="25">
        <v>0.41</v>
      </c>
      <c r="O26" s="26">
        <v>0.26</v>
      </c>
      <c r="Q26" s="166"/>
      <c r="R26" s="166"/>
      <c r="S26" s="166"/>
      <c r="T26" s="166"/>
    </row>
    <row r="27" spans="1:20" x14ac:dyDescent="0.35">
      <c r="A27" s="10" t="s">
        <v>43</v>
      </c>
      <c r="B27" s="36">
        <v>38885</v>
      </c>
      <c r="C27" s="49">
        <v>4156699.5</v>
      </c>
      <c r="D27" s="36">
        <v>2460</v>
      </c>
      <c r="E27" s="49">
        <v>1044300</v>
      </c>
      <c r="F27" s="36">
        <v>4520</v>
      </c>
      <c r="G27" s="49">
        <v>1158250</v>
      </c>
      <c r="H27" s="36">
        <v>4055</v>
      </c>
      <c r="I27" s="49">
        <v>1035750</v>
      </c>
      <c r="J27" s="36">
        <v>27850</v>
      </c>
      <c r="K27" s="49">
        <v>918399.5</v>
      </c>
      <c r="L27" s="25">
        <v>0.25</v>
      </c>
      <c r="M27" s="25">
        <v>0.28000000000000003</v>
      </c>
      <c r="N27" s="25">
        <v>0.25</v>
      </c>
      <c r="O27" s="26">
        <v>0.22</v>
      </c>
      <c r="Q27" s="166"/>
      <c r="R27" s="166"/>
      <c r="S27" s="166"/>
      <c r="T27" s="166"/>
    </row>
    <row r="28" spans="1:20" x14ac:dyDescent="0.35">
      <c r="A28" s="10" t="s">
        <v>44</v>
      </c>
      <c r="B28" s="36">
        <v>35890</v>
      </c>
      <c r="C28" s="49">
        <v>2761735.25</v>
      </c>
      <c r="D28" s="36">
        <v>2080</v>
      </c>
      <c r="E28" s="49">
        <v>878700</v>
      </c>
      <c r="F28" s="36">
        <v>1910</v>
      </c>
      <c r="G28" s="49">
        <v>485750</v>
      </c>
      <c r="H28" s="36">
        <v>1335</v>
      </c>
      <c r="I28" s="49">
        <v>340000</v>
      </c>
      <c r="J28" s="36">
        <v>30570</v>
      </c>
      <c r="K28" s="49">
        <v>1057285.25</v>
      </c>
      <c r="L28" s="25">
        <v>0.32</v>
      </c>
      <c r="M28" s="25">
        <v>0.18</v>
      </c>
      <c r="N28" s="25">
        <v>0.12</v>
      </c>
      <c r="O28" s="26">
        <v>0.38</v>
      </c>
      <c r="Q28" s="166"/>
      <c r="R28" s="166"/>
      <c r="S28" s="166"/>
      <c r="T28" s="166"/>
    </row>
    <row r="29" spans="1:20" x14ac:dyDescent="0.35">
      <c r="A29" s="10" t="s">
        <v>45</v>
      </c>
      <c r="B29" s="36">
        <v>31795</v>
      </c>
      <c r="C29" s="49">
        <v>1929780.5</v>
      </c>
      <c r="D29" s="36">
        <v>1345</v>
      </c>
      <c r="E29" s="49">
        <v>573900</v>
      </c>
      <c r="F29" s="36">
        <v>1310</v>
      </c>
      <c r="G29" s="49">
        <v>335500</v>
      </c>
      <c r="H29" s="36">
        <v>480</v>
      </c>
      <c r="I29" s="49">
        <v>122500</v>
      </c>
      <c r="J29" s="36">
        <v>28660</v>
      </c>
      <c r="K29" s="49">
        <v>897880.5</v>
      </c>
      <c r="L29" s="25">
        <v>0.3</v>
      </c>
      <c r="M29" s="25">
        <v>0.17</v>
      </c>
      <c r="N29" s="25">
        <v>0.06</v>
      </c>
      <c r="O29" s="26">
        <v>0.47</v>
      </c>
      <c r="Q29" s="166"/>
      <c r="R29" s="166"/>
      <c r="S29" s="166"/>
      <c r="T29" s="166"/>
    </row>
    <row r="30" spans="1:20" x14ac:dyDescent="0.35">
      <c r="A30" s="10" t="s">
        <v>46</v>
      </c>
      <c r="B30" s="36">
        <v>65805</v>
      </c>
      <c r="C30" s="49">
        <v>2862957</v>
      </c>
      <c r="D30" s="36">
        <v>1115</v>
      </c>
      <c r="E30" s="49">
        <v>480600</v>
      </c>
      <c r="F30" s="36">
        <v>1635</v>
      </c>
      <c r="G30" s="49">
        <v>415500</v>
      </c>
      <c r="H30" s="36">
        <v>500</v>
      </c>
      <c r="I30" s="49">
        <v>126250</v>
      </c>
      <c r="J30" s="36">
        <v>62550</v>
      </c>
      <c r="K30" s="49">
        <v>1840607</v>
      </c>
      <c r="L30" s="25">
        <v>0.17</v>
      </c>
      <c r="M30" s="25">
        <v>0.15</v>
      </c>
      <c r="N30" s="25">
        <v>0.04</v>
      </c>
      <c r="O30" s="26">
        <v>0.64</v>
      </c>
      <c r="Q30" s="166"/>
      <c r="R30" s="166"/>
      <c r="S30" s="166"/>
      <c r="T30" s="166"/>
    </row>
    <row r="31" spans="1:20" x14ac:dyDescent="0.35">
      <c r="A31" s="10" t="s">
        <v>47</v>
      </c>
      <c r="B31" s="36">
        <v>35385</v>
      </c>
      <c r="C31" s="49">
        <v>1725652.5</v>
      </c>
      <c r="D31" s="36">
        <v>905</v>
      </c>
      <c r="E31" s="49">
        <v>385200</v>
      </c>
      <c r="F31" s="36">
        <v>1115</v>
      </c>
      <c r="G31" s="49">
        <v>285750</v>
      </c>
      <c r="H31" s="36">
        <v>375</v>
      </c>
      <c r="I31" s="49">
        <v>94500</v>
      </c>
      <c r="J31" s="36">
        <v>32990</v>
      </c>
      <c r="K31" s="49">
        <v>960202.5</v>
      </c>
      <c r="L31" s="25">
        <v>0.22</v>
      </c>
      <c r="M31" s="25">
        <v>0.17</v>
      </c>
      <c r="N31" s="25">
        <v>0.05</v>
      </c>
      <c r="O31" s="26">
        <v>0.56000000000000005</v>
      </c>
      <c r="Q31" s="166"/>
      <c r="R31" s="166"/>
      <c r="S31" s="166"/>
      <c r="T31" s="166"/>
    </row>
    <row r="32" spans="1:20" x14ac:dyDescent="0.35">
      <c r="A32" s="10" t="s">
        <v>48</v>
      </c>
      <c r="B32" s="36">
        <v>38130</v>
      </c>
      <c r="C32" s="49">
        <v>2339443.25</v>
      </c>
      <c r="D32" s="36">
        <v>1425</v>
      </c>
      <c r="E32" s="49">
        <v>598800</v>
      </c>
      <c r="F32" s="36">
        <v>2270</v>
      </c>
      <c r="G32" s="49">
        <v>584250</v>
      </c>
      <c r="H32" s="36">
        <v>555</v>
      </c>
      <c r="I32" s="49">
        <v>139500</v>
      </c>
      <c r="J32" s="36">
        <v>33885</v>
      </c>
      <c r="K32" s="49">
        <v>1016893.25</v>
      </c>
      <c r="L32" s="25">
        <v>0.26</v>
      </c>
      <c r="M32" s="25">
        <v>0.25</v>
      </c>
      <c r="N32" s="25">
        <v>0.06</v>
      </c>
      <c r="O32" s="26">
        <v>0.43</v>
      </c>
      <c r="Q32" s="166"/>
      <c r="R32" s="166"/>
      <c r="S32" s="166"/>
      <c r="T32" s="166"/>
    </row>
    <row r="33" spans="1:20" x14ac:dyDescent="0.35">
      <c r="A33" s="10" t="s">
        <v>49</v>
      </c>
      <c r="B33" s="36">
        <v>38200</v>
      </c>
      <c r="C33" s="49">
        <v>2176274.75</v>
      </c>
      <c r="D33" s="36">
        <v>1170</v>
      </c>
      <c r="E33" s="49">
        <v>506100</v>
      </c>
      <c r="F33" s="36">
        <v>1780</v>
      </c>
      <c r="G33" s="49">
        <v>455000</v>
      </c>
      <c r="H33" s="36">
        <v>610</v>
      </c>
      <c r="I33" s="49">
        <v>153750</v>
      </c>
      <c r="J33" s="36">
        <v>34640</v>
      </c>
      <c r="K33" s="49">
        <v>1061424.75</v>
      </c>
      <c r="L33" s="25">
        <v>0.23</v>
      </c>
      <c r="M33" s="25">
        <v>0.21</v>
      </c>
      <c r="N33" s="25">
        <v>7.0000000000000007E-2</v>
      </c>
      <c r="O33" s="26">
        <v>0.49</v>
      </c>
      <c r="Q33" s="166"/>
      <c r="R33" s="166"/>
      <c r="S33" s="166"/>
      <c r="T33" s="166"/>
    </row>
    <row r="34" spans="1:20" x14ac:dyDescent="0.35">
      <c r="A34" s="10" t="s">
        <v>50</v>
      </c>
      <c r="B34" s="36">
        <v>36595</v>
      </c>
      <c r="C34" s="49">
        <v>2272193.25</v>
      </c>
      <c r="D34" s="36">
        <v>1520</v>
      </c>
      <c r="E34" s="49">
        <v>646404</v>
      </c>
      <c r="F34" s="36">
        <v>2130</v>
      </c>
      <c r="G34" s="49">
        <v>543375</v>
      </c>
      <c r="H34" s="36">
        <v>485</v>
      </c>
      <c r="I34" s="49">
        <v>122250</v>
      </c>
      <c r="J34" s="36">
        <v>32465</v>
      </c>
      <c r="K34" s="49">
        <v>960164.25</v>
      </c>
      <c r="L34" s="25">
        <v>0.28000000000000003</v>
      </c>
      <c r="M34" s="25">
        <v>0.24</v>
      </c>
      <c r="N34" s="25">
        <v>0.05</v>
      </c>
      <c r="O34" s="26">
        <v>0.42</v>
      </c>
      <c r="Q34" s="166"/>
      <c r="R34" s="166"/>
      <c r="S34" s="166"/>
      <c r="T34" s="166"/>
    </row>
    <row r="35" spans="1:20" x14ac:dyDescent="0.35">
      <c r="A35" s="10" t="s">
        <v>51</v>
      </c>
      <c r="B35" s="36">
        <v>39210</v>
      </c>
      <c r="C35" s="49">
        <v>2481402.5</v>
      </c>
      <c r="D35" s="36">
        <v>2000</v>
      </c>
      <c r="E35" s="49">
        <v>833760</v>
      </c>
      <c r="F35" s="36">
        <v>1995</v>
      </c>
      <c r="G35" s="49">
        <v>513042.5</v>
      </c>
      <c r="H35" s="36">
        <v>115</v>
      </c>
      <c r="I35" s="49">
        <v>28750</v>
      </c>
      <c r="J35" s="36">
        <v>35095</v>
      </c>
      <c r="K35" s="49">
        <v>1105850</v>
      </c>
      <c r="L35" s="25">
        <v>0.34</v>
      </c>
      <c r="M35" s="25">
        <v>0.21</v>
      </c>
      <c r="N35" s="25">
        <v>0.01</v>
      </c>
      <c r="O35" s="26">
        <v>0.45</v>
      </c>
      <c r="Q35" s="166"/>
      <c r="R35" s="166"/>
      <c r="S35" s="166"/>
      <c r="T35" s="166"/>
    </row>
    <row r="36" spans="1:20" x14ac:dyDescent="0.35">
      <c r="A36" s="10" t="s">
        <v>52</v>
      </c>
      <c r="B36" s="36">
        <v>45640</v>
      </c>
      <c r="C36" s="49">
        <v>3665275.25</v>
      </c>
      <c r="D36" s="36">
        <v>1345</v>
      </c>
      <c r="E36" s="49">
        <v>556302</v>
      </c>
      <c r="F36" s="36">
        <v>1315</v>
      </c>
      <c r="G36" s="49">
        <v>339357.5</v>
      </c>
      <c r="H36" s="36">
        <v>6595</v>
      </c>
      <c r="I36" s="49">
        <v>1704655</v>
      </c>
      <c r="J36" s="36">
        <v>36390</v>
      </c>
      <c r="K36" s="49">
        <v>1064960.75</v>
      </c>
      <c r="L36" s="25">
        <v>0.15</v>
      </c>
      <c r="M36" s="25">
        <v>0.09</v>
      </c>
      <c r="N36" s="25">
        <v>0.47</v>
      </c>
      <c r="O36" s="26">
        <v>0.28999999999999998</v>
      </c>
      <c r="Q36" s="166"/>
      <c r="R36" s="166"/>
      <c r="S36" s="166"/>
      <c r="T36" s="166"/>
    </row>
    <row r="37" spans="1:20" x14ac:dyDescent="0.35">
      <c r="A37" s="10" t="s">
        <v>53</v>
      </c>
      <c r="B37" s="36">
        <v>44305</v>
      </c>
      <c r="C37" s="49">
        <v>3100664</v>
      </c>
      <c r="D37" s="36">
        <v>1005</v>
      </c>
      <c r="E37" s="49">
        <v>428994</v>
      </c>
      <c r="F37" s="36">
        <v>2065</v>
      </c>
      <c r="G37" s="49">
        <v>528097.5</v>
      </c>
      <c r="H37" s="36">
        <v>4100</v>
      </c>
      <c r="I37" s="49">
        <v>1050955</v>
      </c>
      <c r="J37" s="36">
        <v>37135</v>
      </c>
      <c r="K37" s="49">
        <v>1092617.5</v>
      </c>
      <c r="L37" s="25">
        <v>0.14000000000000001</v>
      </c>
      <c r="M37" s="25">
        <v>0.17</v>
      </c>
      <c r="N37" s="25">
        <v>0.34</v>
      </c>
      <c r="O37" s="26">
        <v>0.35</v>
      </c>
      <c r="Q37" s="166"/>
      <c r="R37" s="166"/>
      <c r="S37" s="166"/>
      <c r="T37" s="166"/>
    </row>
    <row r="38" spans="1:20" x14ac:dyDescent="0.35">
      <c r="A38" s="10" t="s">
        <v>54</v>
      </c>
      <c r="B38" s="36">
        <v>43160</v>
      </c>
      <c r="C38" s="49">
        <v>2960925</v>
      </c>
      <c r="D38" s="36">
        <v>1885</v>
      </c>
      <c r="E38" s="49">
        <v>773154</v>
      </c>
      <c r="F38" s="36">
        <v>1640</v>
      </c>
      <c r="G38" s="49">
        <v>419147.5</v>
      </c>
      <c r="H38" s="36">
        <v>2885</v>
      </c>
      <c r="I38" s="49">
        <v>736190</v>
      </c>
      <c r="J38" s="36">
        <v>36755</v>
      </c>
      <c r="K38" s="49">
        <v>1032433.5</v>
      </c>
      <c r="L38" s="25">
        <v>0.26</v>
      </c>
      <c r="M38" s="25">
        <v>0.14000000000000001</v>
      </c>
      <c r="N38" s="25">
        <v>0.25</v>
      </c>
      <c r="O38" s="26">
        <v>0.35</v>
      </c>
      <c r="Q38" s="166"/>
      <c r="R38" s="166"/>
      <c r="S38" s="166"/>
      <c r="T38" s="166"/>
    </row>
    <row r="39" spans="1:20" x14ac:dyDescent="0.35">
      <c r="A39" s="10" t="s">
        <v>55</v>
      </c>
      <c r="B39" s="36">
        <v>39945</v>
      </c>
      <c r="C39" s="49">
        <v>2463083</v>
      </c>
      <c r="D39" s="36">
        <v>1145</v>
      </c>
      <c r="E39" s="49">
        <v>477576</v>
      </c>
      <c r="F39" s="36">
        <v>1040</v>
      </c>
      <c r="G39" s="49">
        <v>265977.5</v>
      </c>
      <c r="H39" s="36">
        <v>1205</v>
      </c>
      <c r="I39" s="49">
        <v>309755</v>
      </c>
      <c r="J39" s="36">
        <v>36555</v>
      </c>
      <c r="K39" s="49">
        <v>1409774.5</v>
      </c>
      <c r="L39" s="25">
        <v>0.19</v>
      </c>
      <c r="M39" s="25">
        <v>0.11</v>
      </c>
      <c r="N39" s="25">
        <v>0.13</v>
      </c>
      <c r="O39" s="26">
        <v>0.56999999999999995</v>
      </c>
      <c r="Q39" s="166"/>
      <c r="R39" s="166"/>
      <c r="S39" s="166"/>
      <c r="T39" s="166"/>
    </row>
    <row r="40" spans="1:20" x14ac:dyDescent="0.35">
      <c r="A40" s="10" t="s">
        <v>56</v>
      </c>
      <c r="B40" s="36">
        <v>38320</v>
      </c>
      <c r="C40" s="49">
        <v>1723866.75</v>
      </c>
      <c r="D40" s="36">
        <v>905</v>
      </c>
      <c r="E40" s="49">
        <v>388371</v>
      </c>
      <c r="F40" s="36">
        <v>695</v>
      </c>
      <c r="G40" s="49">
        <v>178740</v>
      </c>
      <c r="H40" s="36">
        <v>480</v>
      </c>
      <c r="I40" s="49">
        <v>123972.5</v>
      </c>
      <c r="J40" s="36">
        <v>36240</v>
      </c>
      <c r="K40" s="49">
        <v>1032783.25</v>
      </c>
      <c r="L40" s="25">
        <v>0.23</v>
      </c>
      <c r="M40" s="25">
        <v>0.1</v>
      </c>
      <c r="N40" s="25">
        <v>7.0000000000000007E-2</v>
      </c>
      <c r="O40" s="26">
        <v>0.6</v>
      </c>
      <c r="Q40" s="166"/>
      <c r="R40" s="166"/>
      <c r="S40" s="166"/>
      <c r="T40" s="166"/>
    </row>
    <row r="41" spans="1:20" x14ac:dyDescent="0.35">
      <c r="A41" s="10" t="s">
        <v>57</v>
      </c>
      <c r="B41" s="36">
        <v>38635</v>
      </c>
      <c r="C41" s="49">
        <v>1929122.75</v>
      </c>
      <c r="D41" s="36">
        <v>1250</v>
      </c>
      <c r="E41" s="49">
        <v>524745</v>
      </c>
      <c r="F41" s="36">
        <v>1025</v>
      </c>
      <c r="G41" s="49">
        <v>262562.5</v>
      </c>
      <c r="H41" s="36">
        <v>510</v>
      </c>
      <c r="I41" s="49">
        <v>130780</v>
      </c>
      <c r="J41" s="36">
        <v>35850</v>
      </c>
      <c r="K41" s="49">
        <v>1011035.25</v>
      </c>
      <c r="L41" s="25">
        <v>0.27</v>
      </c>
      <c r="M41" s="25">
        <v>0.14000000000000001</v>
      </c>
      <c r="N41" s="25">
        <v>7.0000000000000007E-2</v>
      </c>
      <c r="O41" s="26">
        <v>0.52</v>
      </c>
      <c r="Q41" s="166"/>
      <c r="R41" s="166"/>
      <c r="S41" s="166"/>
      <c r="T41" s="166"/>
    </row>
    <row r="42" spans="1:20" x14ac:dyDescent="0.35">
      <c r="A42" s="10" t="s">
        <v>58</v>
      </c>
      <c r="B42" s="36">
        <v>73325</v>
      </c>
      <c r="C42" s="49">
        <v>2697595</v>
      </c>
      <c r="D42" s="36">
        <v>905</v>
      </c>
      <c r="E42" s="49">
        <v>383562</v>
      </c>
      <c r="F42" s="36">
        <v>775</v>
      </c>
      <c r="G42" s="49">
        <v>199957.5</v>
      </c>
      <c r="H42" s="36">
        <v>280</v>
      </c>
      <c r="I42" s="49">
        <v>71192.5</v>
      </c>
      <c r="J42" s="36">
        <v>71365</v>
      </c>
      <c r="K42" s="49">
        <v>2042883</v>
      </c>
      <c r="L42" s="25">
        <v>0.14000000000000001</v>
      </c>
      <c r="M42" s="25">
        <v>7.0000000000000007E-2</v>
      </c>
      <c r="N42" s="25">
        <v>0.03</v>
      </c>
      <c r="O42" s="26">
        <v>0.76</v>
      </c>
      <c r="Q42" s="166"/>
      <c r="R42" s="166"/>
      <c r="S42" s="166"/>
      <c r="T42" s="166"/>
    </row>
    <row r="43" spans="1:20" x14ac:dyDescent="0.35">
      <c r="A43" s="10" t="s">
        <v>59</v>
      </c>
      <c r="B43" s="36">
        <v>36725</v>
      </c>
      <c r="C43" s="49">
        <v>1659464.5</v>
      </c>
      <c r="D43" s="36">
        <v>980</v>
      </c>
      <c r="E43" s="49">
        <v>418107</v>
      </c>
      <c r="F43" s="36">
        <v>755</v>
      </c>
      <c r="G43" s="49">
        <v>194155</v>
      </c>
      <c r="H43" s="36">
        <v>310</v>
      </c>
      <c r="I43" s="49">
        <v>78522.5</v>
      </c>
      <c r="J43" s="36">
        <v>34680</v>
      </c>
      <c r="K43" s="49">
        <v>968680</v>
      </c>
      <c r="L43" s="25">
        <v>0.25</v>
      </c>
      <c r="M43" s="25">
        <v>0.12</v>
      </c>
      <c r="N43" s="25">
        <v>0.05</v>
      </c>
      <c r="O43" s="26">
        <v>0.57999999999999996</v>
      </c>
      <c r="Q43" s="166"/>
      <c r="R43" s="166"/>
      <c r="S43" s="166"/>
      <c r="T43" s="166"/>
    </row>
    <row r="44" spans="1:20" x14ac:dyDescent="0.35">
      <c r="A44" s="10" t="s">
        <v>60</v>
      </c>
      <c r="B44" s="36">
        <v>36580</v>
      </c>
      <c r="C44" s="49">
        <v>1763722.25</v>
      </c>
      <c r="D44" s="36">
        <v>1050</v>
      </c>
      <c r="E44" s="49">
        <v>451437</v>
      </c>
      <c r="F44" s="36">
        <v>880</v>
      </c>
      <c r="G44" s="49">
        <v>226487.5</v>
      </c>
      <c r="H44" s="36">
        <v>275</v>
      </c>
      <c r="I44" s="49">
        <v>69175</v>
      </c>
      <c r="J44" s="36">
        <v>34375</v>
      </c>
      <c r="K44" s="49">
        <v>1016622.75</v>
      </c>
      <c r="L44" s="25">
        <v>0.26</v>
      </c>
      <c r="M44" s="25">
        <v>0.13</v>
      </c>
      <c r="N44" s="25">
        <v>0.04</v>
      </c>
      <c r="O44" s="26">
        <v>0.57999999999999996</v>
      </c>
      <c r="Q44" s="166"/>
      <c r="R44" s="166"/>
      <c r="S44" s="166"/>
      <c r="T44" s="166"/>
    </row>
    <row r="45" spans="1:20" x14ac:dyDescent="0.35">
      <c r="A45" s="10" t="s">
        <v>61</v>
      </c>
      <c r="B45" s="36">
        <v>36525</v>
      </c>
      <c r="C45" s="49">
        <v>1767776.75</v>
      </c>
      <c r="D45" s="36">
        <v>960</v>
      </c>
      <c r="E45" s="49">
        <v>394485</v>
      </c>
      <c r="F45" s="36">
        <v>1145</v>
      </c>
      <c r="G45" s="49">
        <v>294407.5</v>
      </c>
      <c r="H45" s="36">
        <v>275</v>
      </c>
      <c r="I45" s="49">
        <v>69932.5</v>
      </c>
      <c r="J45" s="36">
        <v>34145</v>
      </c>
      <c r="K45" s="49">
        <v>1008951.75</v>
      </c>
      <c r="L45" s="25">
        <v>0.22</v>
      </c>
      <c r="M45" s="25">
        <v>0.17</v>
      </c>
      <c r="N45" s="25">
        <v>0.04</v>
      </c>
      <c r="O45" s="26">
        <v>0.56999999999999995</v>
      </c>
      <c r="Q45" s="166"/>
      <c r="R45" s="166"/>
      <c r="S45" s="166"/>
      <c r="T45" s="166"/>
    </row>
    <row r="46" spans="1:20" x14ac:dyDescent="0.35">
      <c r="A46" s="10" t="s">
        <v>62</v>
      </c>
      <c r="B46" s="36">
        <v>36105</v>
      </c>
      <c r="C46" s="49">
        <v>1729863.7</v>
      </c>
      <c r="D46" s="36">
        <v>900</v>
      </c>
      <c r="E46" s="49">
        <v>367463.35</v>
      </c>
      <c r="F46" s="36">
        <v>1155</v>
      </c>
      <c r="G46" s="49">
        <v>299018.09999999998</v>
      </c>
      <c r="H46" s="36">
        <v>395</v>
      </c>
      <c r="I46" s="49">
        <v>101000</v>
      </c>
      <c r="J46" s="36">
        <v>33660</v>
      </c>
      <c r="K46" s="49">
        <v>962382.25</v>
      </c>
      <c r="L46" s="25">
        <v>0.21</v>
      </c>
      <c r="M46" s="25">
        <v>0.17</v>
      </c>
      <c r="N46" s="25">
        <v>0.06</v>
      </c>
      <c r="O46" s="26">
        <v>0.56000000000000005</v>
      </c>
      <c r="Q46" s="166"/>
      <c r="R46" s="166"/>
      <c r="S46" s="166"/>
      <c r="T46" s="166"/>
    </row>
    <row r="47" spans="1:20" x14ac:dyDescent="0.35">
      <c r="A47" s="10" t="s">
        <v>63</v>
      </c>
      <c r="B47" s="36">
        <v>35860</v>
      </c>
      <c r="C47" s="49">
        <v>1777595.9</v>
      </c>
      <c r="D47" s="36">
        <v>975</v>
      </c>
      <c r="E47" s="49">
        <v>396555.2</v>
      </c>
      <c r="F47" s="36">
        <v>1220</v>
      </c>
      <c r="G47" s="49">
        <v>315435.7</v>
      </c>
      <c r="H47" s="36">
        <v>385</v>
      </c>
      <c r="I47" s="49">
        <v>98475</v>
      </c>
      <c r="J47" s="36">
        <v>33280</v>
      </c>
      <c r="K47" s="49">
        <v>967130</v>
      </c>
      <c r="L47" s="25">
        <v>0.22</v>
      </c>
      <c r="M47" s="25">
        <v>0.18</v>
      </c>
      <c r="N47" s="25">
        <v>0.06</v>
      </c>
      <c r="O47" s="26">
        <v>0.54</v>
      </c>
      <c r="Q47" s="166"/>
      <c r="R47" s="166"/>
      <c r="S47" s="166"/>
      <c r="T47" s="166"/>
    </row>
    <row r="48" spans="1:20" x14ac:dyDescent="0.35">
      <c r="A48" s="10" t="s">
        <v>64</v>
      </c>
      <c r="B48" s="36">
        <v>35615</v>
      </c>
      <c r="C48" s="49">
        <v>1859845.65</v>
      </c>
      <c r="D48" s="36">
        <v>1180</v>
      </c>
      <c r="E48" s="49">
        <v>503139.3</v>
      </c>
      <c r="F48" s="36">
        <v>1325</v>
      </c>
      <c r="G48" s="49">
        <v>351184.6</v>
      </c>
      <c r="H48" s="36">
        <v>130</v>
      </c>
      <c r="I48" s="49">
        <v>33804.75</v>
      </c>
      <c r="J48" s="36">
        <v>32980</v>
      </c>
      <c r="K48" s="49">
        <v>971717</v>
      </c>
      <c r="L48" s="25">
        <v>0.27</v>
      </c>
      <c r="M48" s="25">
        <v>0.19</v>
      </c>
      <c r="N48" s="25">
        <v>0.02</v>
      </c>
      <c r="O48" s="26">
        <v>0.52</v>
      </c>
      <c r="Q48" s="166"/>
      <c r="R48" s="166"/>
      <c r="S48" s="166"/>
      <c r="T48" s="166"/>
    </row>
    <row r="49" spans="1:20" x14ac:dyDescent="0.35">
      <c r="A49" s="10" t="s">
        <v>65</v>
      </c>
      <c r="B49" s="36">
        <v>37425</v>
      </c>
      <c r="C49" s="49">
        <v>2461098.15</v>
      </c>
      <c r="D49" s="36">
        <v>1525</v>
      </c>
      <c r="E49" s="49">
        <v>663766.1</v>
      </c>
      <c r="F49" s="36">
        <v>1630</v>
      </c>
      <c r="G49" s="49">
        <v>441726.05</v>
      </c>
      <c r="H49" s="36">
        <v>1195</v>
      </c>
      <c r="I49" s="49">
        <v>328351</v>
      </c>
      <c r="J49" s="36">
        <v>33075</v>
      </c>
      <c r="K49" s="49">
        <v>1027255</v>
      </c>
      <c r="L49" s="25">
        <v>0.27</v>
      </c>
      <c r="M49" s="25">
        <v>0.18</v>
      </c>
      <c r="N49" s="25">
        <v>0.13</v>
      </c>
      <c r="O49" s="26">
        <v>0.42</v>
      </c>
      <c r="Q49" s="166"/>
      <c r="R49" s="166"/>
      <c r="S49" s="166"/>
      <c r="T49" s="166"/>
    </row>
    <row r="50" spans="1:20" x14ac:dyDescent="0.35">
      <c r="A50" s="10" t="s">
        <v>66</v>
      </c>
      <c r="B50" s="36">
        <v>45190</v>
      </c>
      <c r="C50" s="49">
        <v>4449273.4000000004</v>
      </c>
      <c r="D50" s="36">
        <v>1425</v>
      </c>
      <c r="E50" s="49">
        <v>618506.6</v>
      </c>
      <c r="F50" s="36">
        <v>1685</v>
      </c>
      <c r="G50" s="49">
        <v>458080.5</v>
      </c>
      <c r="H50" s="36">
        <v>8595</v>
      </c>
      <c r="I50" s="49">
        <v>2343020.7999999998</v>
      </c>
      <c r="J50" s="36">
        <v>33490</v>
      </c>
      <c r="K50" s="49">
        <v>1029665.5</v>
      </c>
      <c r="L50" s="25">
        <v>0.14000000000000001</v>
      </c>
      <c r="M50" s="25">
        <v>0.1</v>
      </c>
      <c r="N50" s="25">
        <v>0.53</v>
      </c>
      <c r="O50" s="26">
        <v>0.23</v>
      </c>
      <c r="Q50" s="166"/>
      <c r="R50" s="166"/>
      <c r="S50" s="166"/>
      <c r="T50" s="166"/>
    </row>
    <row r="51" spans="1:20" x14ac:dyDescent="0.35">
      <c r="A51" s="10" t="s">
        <v>67</v>
      </c>
      <c r="B51" s="36">
        <v>40455</v>
      </c>
      <c r="C51" s="49">
        <v>3267715.6</v>
      </c>
      <c r="D51" s="36">
        <v>1890</v>
      </c>
      <c r="E51" s="49">
        <v>839623.25</v>
      </c>
      <c r="F51" s="36">
        <v>2145</v>
      </c>
      <c r="G51" s="49">
        <v>590769.19999999995</v>
      </c>
      <c r="H51" s="36">
        <v>3085</v>
      </c>
      <c r="I51" s="49">
        <v>841042.15</v>
      </c>
      <c r="J51" s="36">
        <v>33335</v>
      </c>
      <c r="K51" s="49">
        <v>996281</v>
      </c>
      <c r="L51" s="25">
        <v>0.26</v>
      </c>
      <c r="M51" s="25">
        <v>0.18</v>
      </c>
      <c r="N51" s="25">
        <v>0.26</v>
      </c>
      <c r="O51" s="26">
        <v>0.3</v>
      </c>
      <c r="Q51" s="166"/>
      <c r="R51" s="166"/>
      <c r="S51" s="166"/>
      <c r="T51" s="166"/>
    </row>
    <row r="52" spans="1:20" x14ac:dyDescent="0.35">
      <c r="A52" s="10" t="s">
        <v>68</v>
      </c>
      <c r="B52" s="36">
        <v>38415</v>
      </c>
      <c r="C52" s="49">
        <v>2579068.75</v>
      </c>
      <c r="D52" s="36">
        <v>1690</v>
      </c>
      <c r="E52" s="49">
        <v>748723.9</v>
      </c>
      <c r="F52" s="36">
        <v>1800</v>
      </c>
      <c r="G52" s="49">
        <v>492274</v>
      </c>
      <c r="H52" s="36">
        <v>1080</v>
      </c>
      <c r="I52" s="49">
        <v>290991.09999999998</v>
      </c>
      <c r="J52" s="36">
        <v>33845</v>
      </c>
      <c r="K52" s="49">
        <v>1047079.75</v>
      </c>
      <c r="L52" s="25">
        <v>0.28999999999999998</v>
      </c>
      <c r="M52" s="25">
        <v>0.19</v>
      </c>
      <c r="N52" s="25">
        <v>0.11</v>
      </c>
      <c r="O52" s="26">
        <v>0.41</v>
      </c>
      <c r="Q52" s="166"/>
      <c r="R52" s="166"/>
      <c r="S52" s="166"/>
      <c r="T52" s="166"/>
    </row>
    <row r="53" spans="1:20" x14ac:dyDescent="0.35">
      <c r="A53" s="10" t="s">
        <v>69</v>
      </c>
      <c r="B53" s="36">
        <v>70550</v>
      </c>
      <c r="C53" s="49">
        <v>3153851.65</v>
      </c>
      <c r="D53" s="36">
        <v>1445</v>
      </c>
      <c r="E53" s="49">
        <v>667821.80000000005</v>
      </c>
      <c r="F53" s="36">
        <v>1195</v>
      </c>
      <c r="G53" s="49">
        <v>324798.34999999998</v>
      </c>
      <c r="H53" s="36">
        <v>545</v>
      </c>
      <c r="I53" s="49">
        <v>147886.75</v>
      </c>
      <c r="J53" s="36">
        <v>67365</v>
      </c>
      <c r="K53" s="49">
        <v>2013344.75</v>
      </c>
      <c r="L53" s="25">
        <v>0.21</v>
      </c>
      <c r="M53" s="25">
        <v>0.1</v>
      </c>
      <c r="N53" s="25">
        <v>0.05</v>
      </c>
      <c r="O53" s="26">
        <v>0.64</v>
      </c>
      <c r="Q53" s="166"/>
      <c r="R53" s="166"/>
      <c r="S53" s="166"/>
      <c r="T53" s="166"/>
    </row>
    <row r="54" spans="1:20" x14ac:dyDescent="0.35">
      <c r="A54" s="10" t="s">
        <v>70</v>
      </c>
      <c r="B54" s="36">
        <v>35470</v>
      </c>
      <c r="C54" s="49">
        <v>1785353.8</v>
      </c>
      <c r="D54" s="36">
        <v>810</v>
      </c>
      <c r="E54" s="49">
        <v>381787.05</v>
      </c>
      <c r="F54" s="36">
        <v>1440</v>
      </c>
      <c r="G54" s="49">
        <v>394867.1</v>
      </c>
      <c r="H54" s="36">
        <v>320</v>
      </c>
      <c r="I54" s="49">
        <v>86092.4</v>
      </c>
      <c r="J54" s="36">
        <v>32900</v>
      </c>
      <c r="K54" s="49">
        <v>922607.25</v>
      </c>
      <c r="L54" s="25">
        <v>0.21</v>
      </c>
      <c r="M54" s="25">
        <v>0.22</v>
      </c>
      <c r="N54" s="25">
        <v>0.05</v>
      </c>
      <c r="O54" s="26">
        <v>0.52</v>
      </c>
      <c r="Q54" s="166"/>
      <c r="R54" s="166"/>
      <c r="S54" s="166"/>
      <c r="T54" s="166"/>
    </row>
    <row r="55" spans="1:20" x14ac:dyDescent="0.35">
      <c r="A55" s="10" t="s">
        <v>71</v>
      </c>
      <c r="B55" s="36">
        <v>33510</v>
      </c>
      <c r="C55" s="49">
        <v>1457381.2</v>
      </c>
      <c r="D55" s="36">
        <v>730</v>
      </c>
      <c r="E55" s="49">
        <v>331822.65000000002</v>
      </c>
      <c r="F55" s="36">
        <v>640</v>
      </c>
      <c r="G55" s="49">
        <v>174384.1</v>
      </c>
      <c r="H55" s="36">
        <v>340</v>
      </c>
      <c r="I55" s="49">
        <v>93571.45</v>
      </c>
      <c r="J55" s="36">
        <v>31800</v>
      </c>
      <c r="K55" s="49">
        <v>857603</v>
      </c>
      <c r="L55" s="25">
        <v>0.23</v>
      </c>
      <c r="M55" s="25">
        <v>0.12</v>
      </c>
      <c r="N55" s="25">
        <v>0.06</v>
      </c>
      <c r="O55" s="26">
        <v>0.59</v>
      </c>
      <c r="Q55" s="166"/>
      <c r="R55" s="166"/>
      <c r="S55" s="166"/>
      <c r="T55" s="166"/>
    </row>
    <row r="56" spans="1:20" x14ac:dyDescent="0.35">
      <c r="A56" s="10" t="s">
        <v>72</v>
      </c>
      <c r="B56" s="36">
        <v>39535</v>
      </c>
      <c r="C56" s="49">
        <v>3317272.3</v>
      </c>
      <c r="D56" s="36">
        <v>975</v>
      </c>
      <c r="E56" s="49">
        <v>443395</v>
      </c>
      <c r="F56" s="36">
        <v>6000</v>
      </c>
      <c r="G56" s="49">
        <v>1633094.25</v>
      </c>
      <c r="H56" s="36">
        <v>1280</v>
      </c>
      <c r="I56" s="49">
        <v>344970.55</v>
      </c>
      <c r="J56" s="36">
        <v>31275</v>
      </c>
      <c r="K56" s="49">
        <v>895812.5</v>
      </c>
      <c r="L56" s="25">
        <v>0.13</v>
      </c>
      <c r="M56" s="25">
        <v>0.49</v>
      </c>
      <c r="N56" s="25">
        <v>0.1</v>
      </c>
      <c r="O56" s="26">
        <v>0.27</v>
      </c>
      <c r="Q56" s="166"/>
      <c r="R56" s="166"/>
      <c r="S56" s="166"/>
      <c r="T56" s="166"/>
    </row>
    <row r="57" spans="1:20" x14ac:dyDescent="0.35">
      <c r="A57" s="10" t="s">
        <v>73</v>
      </c>
      <c r="B57" s="36">
        <v>41085</v>
      </c>
      <c r="C57" s="49">
        <v>4307192.8</v>
      </c>
      <c r="D57" s="36">
        <v>1655</v>
      </c>
      <c r="E57" s="49">
        <v>764063.1</v>
      </c>
      <c r="F57" s="36">
        <v>5620</v>
      </c>
      <c r="G57" s="49">
        <v>1533985.5</v>
      </c>
      <c r="H57" s="36">
        <v>4035</v>
      </c>
      <c r="I57" s="49">
        <v>1094908.2</v>
      </c>
      <c r="J57" s="36">
        <v>29775</v>
      </c>
      <c r="K57" s="49">
        <v>914236</v>
      </c>
      <c r="L57" s="25">
        <v>0.18</v>
      </c>
      <c r="M57" s="25">
        <v>0.36</v>
      </c>
      <c r="N57" s="25">
        <v>0.25</v>
      </c>
      <c r="O57" s="26">
        <v>0.21</v>
      </c>
      <c r="Q57" s="166"/>
      <c r="R57" s="166"/>
      <c r="S57" s="166"/>
      <c r="T57" s="166"/>
    </row>
    <row r="58" spans="1:20" x14ac:dyDescent="0.35">
      <c r="A58" s="10" t="s">
        <v>74</v>
      </c>
      <c r="B58" s="36">
        <v>36585</v>
      </c>
      <c r="C58" s="49">
        <v>3081770.75</v>
      </c>
      <c r="D58" s="36">
        <v>2225</v>
      </c>
      <c r="E58" s="49">
        <v>1010941.3</v>
      </c>
      <c r="F58" s="36">
        <v>2830</v>
      </c>
      <c r="G58" s="49">
        <v>802086.7</v>
      </c>
      <c r="H58" s="36">
        <v>965</v>
      </c>
      <c r="I58" s="49">
        <v>262519.2</v>
      </c>
      <c r="J58" s="36">
        <v>30560</v>
      </c>
      <c r="K58" s="49">
        <v>1006223.55</v>
      </c>
      <c r="L58" s="25">
        <v>0.33</v>
      </c>
      <c r="M58" s="25">
        <v>0.26</v>
      </c>
      <c r="N58" s="25">
        <v>0.09</v>
      </c>
      <c r="O58" s="26">
        <v>0.33</v>
      </c>
      <c r="Q58" s="166"/>
      <c r="R58" s="166"/>
      <c r="S58" s="166"/>
      <c r="T58" s="166"/>
    </row>
    <row r="59" spans="1:20" x14ac:dyDescent="0.35">
      <c r="A59" s="10" t="s">
        <v>75</v>
      </c>
      <c r="B59" s="36">
        <v>34775</v>
      </c>
      <c r="C59" s="49">
        <v>2383770.7000000002</v>
      </c>
      <c r="D59" s="36">
        <v>1515</v>
      </c>
      <c r="E59" s="49">
        <v>732180.9</v>
      </c>
      <c r="F59" s="36">
        <v>1815</v>
      </c>
      <c r="G59" s="49">
        <v>533892.94999999995</v>
      </c>
      <c r="H59" s="36">
        <v>210</v>
      </c>
      <c r="I59" s="49">
        <v>56693.1</v>
      </c>
      <c r="J59" s="36">
        <v>31235</v>
      </c>
      <c r="K59" s="49">
        <v>1061003.75</v>
      </c>
      <c r="L59" s="25">
        <v>0.31</v>
      </c>
      <c r="M59" s="25">
        <v>0.22</v>
      </c>
      <c r="N59" s="25">
        <v>0.02</v>
      </c>
      <c r="O59" s="26">
        <v>0.45</v>
      </c>
      <c r="Q59" s="166"/>
      <c r="R59" s="166"/>
      <c r="S59" s="166"/>
      <c r="T59" s="166"/>
    </row>
    <row r="60" spans="1:20" x14ac:dyDescent="0.35">
      <c r="A60" s="10" t="s">
        <v>76</v>
      </c>
      <c r="B60" s="36">
        <v>55240</v>
      </c>
      <c r="C60" s="49">
        <v>8563000.4000000004</v>
      </c>
      <c r="D60" s="36">
        <v>1785</v>
      </c>
      <c r="E60" s="49">
        <v>875176.15</v>
      </c>
      <c r="F60" s="36">
        <v>2480</v>
      </c>
      <c r="G60" s="49">
        <v>736928.7</v>
      </c>
      <c r="H60" s="36">
        <v>19900</v>
      </c>
      <c r="I60" s="49">
        <v>5964776.5999999996</v>
      </c>
      <c r="J60" s="36">
        <v>31075</v>
      </c>
      <c r="K60" s="49">
        <v>986118.95</v>
      </c>
      <c r="L60" s="25">
        <v>0.1</v>
      </c>
      <c r="M60" s="25">
        <v>0.09</v>
      </c>
      <c r="N60" s="25">
        <v>0.7</v>
      </c>
      <c r="O60" s="26">
        <v>0.12</v>
      </c>
      <c r="Q60" s="166"/>
      <c r="R60" s="166"/>
      <c r="S60" s="166"/>
      <c r="T60" s="166"/>
    </row>
    <row r="61" spans="1:20" x14ac:dyDescent="0.35">
      <c r="A61" s="10" t="s">
        <v>77</v>
      </c>
      <c r="B61" s="36">
        <v>35090</v>
      </c>
      <c r="C61" s="49">
        <v>2455496.85</v>
      </c>
      <c r="D61" s="36">
        <v>1460</v>
      </c>
      <c r="E61" s="49">
        <v>728262.85</v>
      </c>
      <c r="F61" s="36">
        <v>1660</v>
      </c>
      <c r="G61" s="49">
        <v>499640.5</v>
      </c>
      <c r="H61" s="36">
        <v>800</v>
      </c>
      <c r="I61" s="49">
        <v>237131.2</v>
      </c>
      <c r="J61" s="36">
        <v>31170</v>
      </c>
      <c r="K61" s="49">
        <v>990462.3</v>
      </c>
      <c r="L61" s="25">
        <v>0.3</v>
      </c>
      <c r="M61" s="25">
        <v>0.2</v>
      </c>
      <c r="N61" s="25">
        <v>0.1</v>
      </c>
      <c r="O61" s="26">
        <v>0.4</v>
      </c>
      <c r="Q61" s="166"/>
      <c r="R61" s="166"/>
      <c r="S61" s="166"/>
      <c r="T61" s="166"/>
    </row>
    <row r="62" spans="1:20" x14ac:dyDescent="0.35">
      <c r="A62" s="10" t="s">
        <v>78</v>
      </c>
      <c r="B62" s="36">
        <v>34705</v>
      </c>
      <c r="C62" s="49">
        <v>2349451.85</v>
      </c>
      <c r="D62" s="36">
        <v>1530</v>
      </c>
      <c r="E62" s="49">
        <v>759011.45</v>
      </c>
      <c r="F62" s="36">
        <v>1740</v>
      </c>
      <c r="G62" s="49">
        <v>519544.35</v>
      </c>
      <c r="H62" s="36">
        <v>295</v>
      </c>
      <c r="I62" s="49">
        <v>87595.65</v>
      </c>
      <c r="J62" s="36">
        <v>31140</v>
      </c>
      <c r="K62" s="49">
        <v>983300.4</v>
      </c>
      <c r="L62" s="25">
        <v>0.32</v>
      </c>
      <c r="M62" s="25">
        <v>0.22</v>
      </c>
      <c r="N62" s="25">
        <v>0.04</v>
      </c>
      <c r="O62" s="26">
        <v>0.42</v>
      </c>
      <c r="Q62" s="166"/>
      <c r="R62" s="166"/>
      <c r="S62" s="166"/>
      <c r="T62" s="166"/>
    </row>
    <row r="63" spans="1:20" x14ac:dyDescent="0.35">
      <c r="A63" s="10" t="s">
        <v>79</v>
      </c>
      <c r="B63" s="36">
        <v>35605</v>
      </c>
      <c r="C63" s="49">
        <v>2627604.25</v>
      </c>
      <c r="D63" s="36">
        <v>1485</v>
      </c>
      <c r="E63" s="49">
        <v>751478.1</v>
      </c>
      <c r="F63" s="36">
        <v>2745</v>
      </c>
      <c r="G63" s="49">
        <v>820992.9</v>
      </c>
      <c r="H63" s="36">
        <v>285</v>
      </c>
      <c r="I63" s="49">
        <v>83435.899999999994</v>
      </c>
      <c r="J63" s="36">
        <v>31090</v>
      </c>
      <c r="K63" s="49">
        <v>971697.35</v>
      </c>
      <c r="L63" s="25">
        <v>0.28999999999999998</v>
      </c>
      <c r="M63" s="25">
        <v>0.31</v>
      </c>
      <c r="N63" s="25">
        <v>0.03</v>
      </c>
      <c r="O63" s="26">
        <v>0.37</v>
      </c>
      <c r="Q63" s="166"/>
      <c r="R63" s="166"/>
      <c r="S63" s="166"/>
      <c r="T63" s="166"/>
    </row>
    <row r="64" spans="1:20" x14ac:dyDescent="0.35">
      <c r="A64" s="10" t="s">
        <v>80</v>
      </c>
      <c r="B64" s="36">
        <v>34935</v>
      </c>
      <c r="C64" s="49">
        <v>2429647.0499999998</v>
      </c>
      <c r="D64" s="36">
        <v>1405</v>
      </c>
      <c r="E64" s="49">
        <v>698953.2</v>
      </c>
      <c r="F64" s="36">
        <v>2290</v>
      </c>
      <c r="G64" s="49">
        <v>687262.2</v>
      </c>
      <c r="H64" s="36">
        <v>220</v>
      </c>
      <c r="I64" s="49">
        <v>63667.55</v>
      </c>
      <c r="J64" s="36">
        <v>31020</v>
      </c>
      <c r="K64" s="49">
        <v>979764.1</v>
      </c>
      <c r="L64" s="25">
        <v>0.28999999999999998</v>
      </c>
      <c r="M64" s="25">
        <v>0.28000000000000003</v>
      </c>
      <c r="N64" s="25">
        <v>0.03</v>
      </c>
      <c r="O64" s="26">
        <v>0.4</v>
      </c>
      <c r="Q64" s="166"/>
      <c r="R64" s="166"/>
      <c r="S64" s="166"/>
      <c r="T64" s="166"/>
    </row>
    <row r="65" spans="1:20" x14ac:dyDescent="0.35">
      <c r="A65" s="10" t="s">
        <v>81</v>
      </c>
      <c r="B65" s="36">
        <v>64545</v>
      </c>
      <c r="C65" s="49">
        <v>3117330.35</v>
      </c>
      <c r="D65" s="36">
        <v>1265</v>
      </c>
      <c r="E65" s="49">
        <v>639323.30000000005</v>
      </c>
      <c r="F65" s="36">
        <v>1785</v>
      </c>
      <c r="G65" s="49">
        <v>535630.15</v>
      </c>
      <c r="H65" s="36">
        <v>155</v>
      </c>
      <c r="I65" s="49">
        <v>45880.95</v>
      </c>
      <c r="J65" s="36">
        <v>61340</v>
      </c>
      <c r="K65" s="49">
        <v>1896495.95</v>
      </c>
      <c r="L65" s="25">
        <v>0.21</v>
      </c>
      <c r="M65" s="25">
        <v>0.17</v>
      </c>
      <c r="N65" s="25">
        <v>0.01</v>
      </c>
      <c r="O65" s="26">
        <v>0.61</v>
      </c>
      <c r="Q65" s="166"/>
      <c r="R65" s="166"/>
      <c r="S65" s="166"/>
      <c r="T65" s="166"/>
    </row>
    <row r="66" spans="1:20" x14ac:dyDescent="0.35">
      <c r="A66" s="10" t="s">
        <v>82</v>
      </c>
      <c r="B66" s="36">
        <v>32580</v>
      </c>
      <c r="C66" s="49">
        <v>1781130.05</v>
      </c>
      <c r="D66" s="36">
        <v>925</v>
      </c>
      <c r="E66" s="49">
        <v>469103.2</v>
      </c>
      <c r="F66" s="36">
        <v>1195</v>
      </c>
      <c r="G66" s="49">
        <v>358430.25</v>
      </c>
      <c r="H66" s="36">
        <v>95</v>
      </c>
      <c r="I66" s="49">
        <v>28150.2</v>
      </c>
      <c r="J66" s="36">
        <v>30365</v>
      </c>
      <c r="K66" s="49">
        <v>925446.4</v>
      </c>
      <c r="L66" s="25">
        <v>0.26</v>
      </c>
      <c r="M66" s="25">
        <v>0.2</v>
      </c>
      <c r="N66" s="25">
        <v>0.02</v>
      </c>
      <c r="O66" s="26">
        <v>0.52</v>
      </c>
      <c r="Q66" s="166"/>
      <c r="R66" s="166"/>
      <c r="S66" s="166"/>
      <c r="T66" s="166"/>
    </row>
    <row r="67" spans="1:20" x14ac:dyDescent="0.35">
      <c r="A67" s="10" t="s">
        <v>83</v>
      </c>
      <c r="B67" s="36">
        <v>33375</v>
      </c>
      <c r="C67" s="49">
        <v>2213837.5499999998</v>
      </c>
      <c r="D67" s="36">
        <v>1400</v>
      </c>
      <c r="E67" s="49">
        <v>699085.45</v>
      </c>
      <c r="F67" s="36">
        <v>1930</v>
      </c>
      <c r="G67" s="49">
        <v>581557.85</v>
      </c>
      <c r="H67" s="36">
        <v>120</v>
      </c>
      <c r="I67" s="49">
        <v>34639.35</v>
      </c>
      <c r="J67" s="36">
        <v>29925</v>
      </c>
      <c r="K67" s="49">
        <v>898554.9</v>
      </c>
      <c r="L67" s="25">
        <v>0.32</v>
      </c>
      <c r="M67" s="25">
        <v>0.26</v>
      </c>
      <c r="N67" s="25">
        <v>0.02</v>
      </c>
      <c r="O67" s="26">
        <v>0.41</v>
      </c>
      <c r="Q67" s="166"/>
      <c r="R67" s="166"/>
      <c r="S67" s="166"/>
      <c r="T67" s="166"/>
    </row>
    <row r="68" spans="1:20" x14ac:dyDescent="0.35">
      <c r="A68" s="10" t="s">
        <v>84</v>
      </c>
      <c r="B68" s="36">
        <v>33110</v>
      </c>
      <c r="C68" s="49">
        <v>2153968.7000000002</v>
      </c>
      <c r="D68" s="36">
        <v>1345</v>
      </c>
      <c r="E68" s="49">
        <v>680393.2</v>
      </c>
      <c r="F68" s="36">
        <v>1715</v>
      </c>
      <c r="G68" s="49">
        <v>514116.25</v>
      </c>
      <c r="H68" s="36">
        <v>130</v>
      </c>
      <c r="I68" s="49">
        <v>39086.9</v>
      </c>
      <c r="J68" s="36">
        <v>29920</v>
      </c>
      <c r="K68" s="49">
        <v>920372.35</v>
      </c>
      <c r="L68" s="25">
        <v>0.32</v>
      </c>
      <c r="M68" s="25">
        <v>0.24</v>
      </c>
      <c r="N68" s="25">
        <v>0.02</v>
      </c>
      <c r="O68" s="26">
        <v>0.43</v>
      </c>
      <c r="Q68" s="166"/>
      <c r="R68" s="166"/>
      <c r="S68" s="166"/>
      <c r="T68" s="166"/>
    </row>
    <row r="69" spans="1:20" x14ac:dyDescent="0.35">
      <c r="A69" s="10" t="s">
        <v>85</v>
      </c>
      <c r="B69" s="36">
        <v>32510</v>
      </c>
      <c r="C69" s="49">
        <v>1982108.55</v>
      </c>
      <c r="D69" s="36">
        <v>1095</v>
      </c>
      <c r="E69" s="49">
        <v>546961.15</v>
      </c>
      <c r="F69" s="36">
        <v>1430</v>
      </c>
      <c r="G69" s="49">
        <v>429056.15</v>
      </c>
      <c r="H69" s="36">
        <v>65</v>
      </c>
      <c r="I69" s="49">
        <v>19702.7</v>
      </c>
      <c r="J69" s="36">
        <v>29920</v>
      </c>
      <c r="K69" s="49">
        <v>986388.55</v>
      </c>
      <c r="L69" s="25">
        <v>0.28000000000000003</v>
      </c>
      <c r="M69" s="25">
        <v>0.22</v>
      </c>
      <c r="N69" s="25">
        <v>0.01</v>
      </c>
      <c r="O69" s="26">
        <v>0.5</v>
      </c>
      <c r="Q69" s="166"/>
      <c r="R69" s="166"/>
      <c r="S69" s="166"/>
      <c r="T69" s="166"/>
    </row>
    <row r="70" spans="1:20" x14ac:dyDescent="0.35">
      <c r="A70" s="10" t="s">
        <v>86</v>
      </c>
      <c r="B70" s="36">
        <v>34420</v>
      </c>
      <c r="C70" s="49">
        <v>2069992.85</v>
      </c>
      <c r="D70" s="36">
        <v>1070</v>
      </c>
      <c r="E70" s="49">
        <v>542036.25</v>
      </c>
      <c r="F70" s="36">
        <v>1335</v>
      </c>
      <c r="G70" s="49">
        <v>417564.4</v>
      </c>
      <c r="H70" s="36">
        <v>10</v>
      </c>
      <c r="I70" s="49">
        <v>3172.45</v>
      </c>
      <c r="J70" s="36">
        <v>32000</v>
      </c>
      <c r="K70" s="49">
        <v>1107219.75</v>
      </c>
      <c r="L70" s="25">
        <v>0.26</v>
      </c>
      <c r="M70" s="25">
        <v>0.2</v>
      </c>
      <c r="N70" s="25">
        <v>0</v>
      </c>
      <c r="O70" s="26">
        <v>0.53</v>
      </c>
      <c r="Q70" s="166"/>
      <c r="R70" s="166"/>
      <c r="S70" s="166"/>
      <c r="T70" s="166"/>
    </row>
    <row r="71" spans="1:20" x14ac:dyDescent="0.35">
      <c r="A71" s="10" t="s">
        <v>87</v>
      </c>
      <c r="B71" s="36">
        <v>36365</v>
      </c>
      <c r="C71" s="49">
        <v>2415707.85</v>
      </c>
      <c r="D71" s="36">
        <v>1305</v>
      </c>
      <c r="E71" s="49">
        <v>680687.45</v>
      </c>
      <c r="F71" s="36">
        <v>1695</v>
      </c>
      <c r="G71" s="49">
        <v>540489.65</v>
      </c>
      <c r="H71" s="36">
        <v>40</v>
      </c>
      <c r="I71" s="49">
        <v>12392.95</v>
      </c>
      <c r="J71" s="36">
        <v>33325</v>
      </c>
      <c r="K71" s="49">
        <v>1182137.8</v>
      </c>
      <c r="L71" s="25">
        <v>0.28000000000000003</v>
      </c>
      <c r="M71" s="25">
        <v>0.22</v>
      </c>
      <c r="N71" s="25">
        <v>0.01</v>
      </c>
      <c r="O71" s="26">
        <v>0.49</v>
      </c>
      <c r="Q71" s="166"/>
      <c r="R71" s="166"/>
      <c r="S71" s="166"/>
      <c r="T71" s="166"/>
    </row>
    <row r="72" spans="1:20" x14ac:dyDescent="0.35">
      <c r="A72" s="10" t="s">
        <v>88</v>
      </c>
      <c r="B72" s="36">
        <v>55130</v>
      </c>
      <c r="C72" s="49">
        <v>8177021.6500000004</v>
      </c>
      <c r="D72" s="36">
        <v>950</v>
      </c>
      <c r="E72" s="49">
        <v>504070.7</v>
      </c>
      <c r="F72" s="36">
        <v>1555</v>
      </c>
      <c r="G72" s="49">
        <v>491709.25</v>
      </c>
      <c r="H72" s="36">
        <v>18755</v>
      </c>
      <c r="I72" s="49">
        <v>6000268.3499999996</v>
      </c>
      <c r="J72" s="36">
        <v>33865</v>
      </c>
      <c r="K72" s="49">
        <v>1180973.3500000001</v>
      </c>
      <c r="L72" s="25">
        <v>0.06</v>
      </c>
      <c r="M72" s="25">
        <v>0.06</v>
      </c>
      <c r="N72" s="25">
        <v>0.73</v>
      </c>
      <c r="O72" s="26">
        <v>0.14000000000000001</v>
      </c>
      <c r="Q72" s="166"/>
      <c r="R72" s="166"/>
      <c r="S72" s="166"/>
      <c r="T72" s="166"/>
    </row>
    <row r="73" spans="1:20" x14ac:dyDescent="0.35">
      <c r="A73" s="10" t="s">
        <v>89</v>
      </c>
      <c r="B73" s="36">
        <v>38660</v>
      </c>
      <c r="C73" s="49">
        <v>2879617.6</v>
      </c>
      <c r="D73" s="36">
        <v>1340</v>
      </c>
      <c r="E73" s="49">
        <v>709686</v>
      </c>
      <c r="F73" s="36">
        <v>1640</v>
      </c>
      <c r="G73" s="49">
        <v>520799.35</v>
      </c>
      <c r="H73" s="36">
        <v>1370</v>
      </c>
      <c r="I73" s="49">
        <v>440752.85</v>
      </c>
      <c r="J73" s="36">
        <v>34310</v>
      </c>
      <c r="K73" s="49">
        <v>1208379.3999999999</v>
      </c>
      <c r="L73" s="25">
        <v>0.25</v>
      </c>
      <c r="M73" s="25">
        <v>0.18</v>
      </c>
      <c r="N73" s="25">
        <v>0.15</v>
      </c>
      <c r="O73" s="26">
        <v>0.42</v>
      </c>
      <c r="Q73" s="166"/>
      <c r="R73" s="166"/>
      <c r="S73" s="166"/>
      <c r="T73" s="166"/>
    </row>
    <row r="74" spans="1:20" x14ac:dyDescent="0.35">
      <c r="A74" s="10" t="s">
        <v>90</v>
      </c>
      <c r="B74" s="36">
        <v>38160</v>
      </c>
      <c r="C74" s="49">
        <v>2567212.9500000002</v>
      </c>
      <c r="D74" s="36">
        <v>1340</v>
      </c>
      <c r="E74" s="49">
        <v>708155.2</v>
      </c>
      <c r="F74" s="36">
        <v>1835</v>
      </c>
      <c r="G74" s="49">
        <v>582931.05000000005</v>
      </c>
      <c r="H74" s="36">
        <v>235</v>
      </c>
      <c r="I74" s="49">
        <v>74504.899999999994</v>
      </c>
      <c r="J74" s="36">
        <v>34750</v>
      </c>
      <c r="K74" s="49">
        <v>1201621.8</v>
      </c>
      <c r="L74" s="25">
        <v>0.28000000000000003</v>
      </c>
      <c r="M74" s="25">
        <v>0.23</v>
      </c>
      <c r="N74" s="25">
        <v>0.03</v>
      </c>
      <c r="O74" s="26">
        <v>0.47</v>
      </c>
      <c r="Q74" s="166"/>
      <c r="R74" s="166"/>
      <c r="S74" s="166"/>
      <c r="T74" s="166"/>
    </row>
    <row r="75" spans="1:20" x14ac:dyDescent="0.35">
      <c r="A75" s="10" t="s">
        <v>91</v>
      </c>
      <c r="B75" s="36">
        <v>38090</v>
      </c>
      <c r="C75" s="49">
        <v>2410355.9</v>
      </c>
      <c r="D75" s="36">
        <v>1215</v>
      </c>
      <c r="E75" s="49">
        <v>649551.9</v>
      </c>
      <c r="F75" s="36">
        <v>1560</v>
      </c>
      <c r="G75" s="49">
        <v>495410</v>
      </c>
      <c r="H75" s="36">
        <v>145</v>
      </c>
      <c r="I75" s="49">
        <v>45491.3</v>
      </c>
      <c r="J75" s="36">
        <v>35175</v>
      </c>
      <c r="K75" s="49">
        <v>1219902.7</v>
      </c>
      <c r="L75" s="25">
        <v>0.27</v>
      </c>
      <c r="M75" s="25">
        <v>0.21</v>
      </c>
      <c r="N75" s="25">
        <v>0.02</v>
      </c>
      <c r="O75" s="26">
        <v>0.51</v>
      </c>
      <c r="Q75" s="166"/>
      <c r="R75" s="166"/>
      <c r="S75" s="166"/>
      <c r="T75" s="166"/>
    </row>
    <row r="76" spans="1:20" x14ac:dyDescent="0.35">
      <c r="A76" s="10" t="s">
        <v>92</v>
      </c>
      <c r="B76" s="36">
        <v>73550</v>
      </c>
      <c r="C76" s="49">
        <v>3518732.65</v>
      </c>
      <c r="D76" s="36">
        <v>1055</v>
      </c>
      <c r="E76" s="49">
        <v>556225.94999999995</v>
      </c>
      <c r="F76" s="36">
        <v>1570</v>
      </c>
      <c r="G76" s="49">
        <v>503073.2</v>
      </c>
      <c r="H76" s="36">
        <v>120</v>
      </c>
      <c r="I76" s="49">
        <v>37687.199999999997</v>
      </c>
      <c r="J76" s="36">
        <v>70805</v>
      </c>
      <c r="K76" s="49">
        <v>2421746.2999999998</v>
      </c>
      <c r="L76" s="25">
        <v>0.16</v>
      </c>
      <c r="M76" s="25">
        <v>0.14000000000000001</v>
      </c>
      <c r="N76" s="25">
        <v>0.01</v>
      </c>
      <c r="O76" s="26">
        <v>0.69</v>
      </c>
      <c r="Q76" s="166"/>
      <c r="R76" s="166"/>
      <c r="S76" s="166"/>
      <c r="T76" s="166"/>
    </row>
    <row r="77" spans="1:20" x14ac:dyDescent="0.35">
      <c r="A77" s="10" t="s">
        <v>93</v>
      </c>
      <c r="B77" s="36">
        <v>39055</v>
      </c>
      <c r="C77" s="49">
        <v>2463555.1</v>
      </c>
      <c r="D77" s="36">
        <v>1210</v>
      </c>
      <c r="E77" s="49">
        <v>638751.94999999995</v>
      </c>
      <c r="F77" s="36">
        <v>1585</v>
      </c>
      <c r="G77" s="49">
        <v>506244.75</v>
      </c>
      <c r="H77" s="36">
        <v>130</v>
      </c>
      <c r="I77" s="49">
        <v>40878.5</v>
      </c>
      <c r="J77" s="36">
        <v>36130</v>
      </c>
      <c r="K77" s="49">
        <v>1277679.8999999999</v>
      </c>
      <c r="L77" s="25">
        <v>0.26</v>
      </c>
      <c r="M77" s="25">
        <v>0.21</v>
      </c>
      <c r="N77" s="25">
        <v>0.02</v>
      </c>
      <c r="O77" s="26">
        <v>0.52</v>
      </c>
      <c r="Q77" s="166"/>
      <c r="R77" s="166"/>
      <c r="S77" s="166"/>
      <c r="T77" s="166"/>
    </row>
    <row r="78" spans="1:20" x14ac:dyDescent="0.35">
      <c r="A78" s="10" t="s">
        <v>94</v>
      </c>
      <c r="B78" s="36">
        <v>38455</v>
      </c>
      <c r="C78" s="49">
        <v>2108864.2000000002</v>
      </c>
      <c r="D78" s="36">
        <v>850</v>
      </c>
      <c r="E78" s="49">
        <v>452803.6</v>
      </c>
      <c r="F78" s="36">
        <v>1290</v>
      </c>
      <c r="G78" s="49">
        <v>411595.3</v>
      </c>
      <c r="H78" s="36">
        <v>75</v>
      </c>
      <c r="I78" s="49">
        <v>24527.1</v>
      </c>
      <c r="J78" s="36">
        <v>36240</v>
      </c>
      <c r="K78" s="49">
        <v>1219938.2</v>
      </c>
      <c r="L78" s="25">
        <v>0.21</v>
      </c>
      <c r="M78" s="25">
        <v>0.2</v>
      </c>
      <c r="N78" s="25">
        <v>0.01</v>
      </c>
      <c r="O78" s="26">
        <v>0.57999999999999996</v>
      </c>
      <c r="Q78" s="166"/>
      <c r="R78" s="166"/>
      <c r="S78" s="166"/>
      <c r="T78" s="166"/>
    </row>
    <row r="79" spans="1:20" x14ac:dyDescent="0.35">
      <c r="A79" s="10" t="s">
        <v>95</v>
      </c>
      <c r="B79" s="36">
        <v>38835</v>
      </c>
      <c r="C79" s="49">
        <v>2331333.5</v>
      </c>
      <c r="D79" s="36">
        <v>1045</v>
      </c>
      <c r="E79" s="49">
        <v>572370.75</v>
      </c>
      <c r="F79" s="36">
        <v>1660</v>
      </c>
      <c r="G79" s="49">
        <v>532678.30000000005</v>
      </c>
      <c r="H79" s="36">
        <v>80</v>
      </c>
      <c r="I79" s="49">
        <v>24841.55</v>
      </c>
      <c r="J79" s="36">
        <v>36045</v>
      </c>
      <c r="K79" s="49">
        <v>1201442.8999999999</v>
      </c>
      <c r="L79" s="25">
        <v>0.25</v>
      </c>
      <c r="M79" s="25">
        <v>0.23</v>
      </c>
      <c r="N79" s="25">
        <v>0.01</v>
      </c>
      <c r="O79" s="26">
        <v>0.52</v>
      </c>
      <c r="Q79" s="166"/>
      <c r="R79" s="166"/>
      <c r="S79" s="166"/>
      <c r="T79" s="166"/>
    </row>
    <row r="80" spans="1:20" x14ac:dyDescent="0.35">
      <c r="A80" s="10" t="s">
        <v>96</v>
      </c>
      <c r="B80" s="36">
        <v>38925</v>
      </c>
      <c r="C80" s="49">
        <v>2368435.7999999998</v>
      </c>
      <c r="D80" s="36">
        <v>1155</v>
      </c>
      <c r="E80" s="49">
        <v>617700.25</v>
      </c>
      <c r="F80" s="36">
        <v>1490</v>
      </c>
      <c r="G80" s="49">
        <v>476077.3</v>
      </c>
      <c r="H80" s="36">
        <v>125</v>
      </c>
      <c r="I80" s="49">
        <v>39306.25</v>
      </c>
      <c r="J80" s="36">
        <v>36155</v>
      </c>
      <c r="K80" s="49">
        <v>1235352</v>
      </c>
      <c r="L80" s="25">
        <v>0.26</v>
      </c>
      <c r="M80" s="25">
        <v>0.2</v>
      </c>
      <c r="N80" s="25">
        <v>0.02</v>
      </c>
      <c r="O80" s="26">
        <v>0.52</v>
      </c>
      <c r="Q80" s="166"/>
      <c r="R80" s="166"/>
      <c r="S80" s="166"/>
      <c r="T80" s="166"/>
    </row>
    <row r="81" spans="1:20" x14ac:dyDescent="0.35">
      <c r="A81" s="10" t="s">
        <v>97</v>
      </c>
      <c r="B81" s="36">
        <v>38920</v>
      </c>
      <c r="C81" s="49">
        <v>2333798.9500000002</v>
      </c>
      <c r="D81" s="36">
        <v>1125</v>
      </c>
      <c r="E81" s="49">
        <v>603681.55000000005</v>
      </c>
      <c r="F81" s="36">
        <v>1460</v>
      </c>
      <c r="G81" s="49">
        <v>466893.8</v>
      </c>
      <c r="H81" s="36">
        <v>90</v>
      </c>
      <c r="I81" s="49">
        <v>28929.4</v>
      </c>
      <c r="J81" s="36">
        <v>36245</v>
      </c>
      <c r="K81" s="49">
        <v>1234294.2</v>
      </c>
      <c r="L81" s="25">
        <v>0.26</v>
      </c>
      <c r="M81" s="25">
        <v>0.2</v>
      </c>
      <c r="N81" s="25">
        <v>0.01</v>
      </c>
      <c r="O81" s="26">
        <v>0.53</v>
      </c>
      <c r="Q81" s="166"/>
      <c r="R81" s="166"/>
      <c r="S81" s="166"/>
      <c r="T81" s="166"/>
    </row>
    <row r="82" spans="1:20" x14ac:dyDescent="0.35">
      <c r="A82" s="13" t="s">
        <v>98</v>
      </c>
      <c r="B82" s="45">
        <v>10675</v>
      </c>
      <c r="C82" s="51">
        <v>4072200</v>
      </c>
      <c r="D82" s="45">
        <v>10675</v>
      </c>
      <c r="E82" s="51">
        <v>4072200</v>
      </c>
      <c r="F82" s="45">
        <v>0</v>
      </c>
      <c r="G82" s="51">
        <v>0</v>
      </c>
      <c r="H82" s="45">
        <v>0</v>
      </c>
      <c r="I82" s="51">
        <v>0</v>
      </c>
      <c r="J82" s="45">
        <v>0</v>
      </c>
      <c r="K82" s="51">
        <v>0</v>
      </c>
      <c r="L82" s="14">
        <v>1</v>
      </c>
      <c r="M82" s="14">
        <v>0</v>
      </c>
      <c r="N82" s="14">
        <v>0</v>
      </c>
      <c r="O82" s="15">
        <v>0</v>
      </c>
      <c r="Q82" s="166"/>
      <c r="R82" s="166"/>
      <c r="S82" s="166"/>
      <c r="T82" s="166"/>
    </row>
    <row r="83" spans="1:20" x14ac:dyDescent="0.35">
      <c r="A83" s="21" t="s">
        <v>99</v>
      </c>
      <c r="B83" s="34">
        <v>160340</v>
      </c>
      <c r="C83" s="46">
        <v>22485723</v>
      </c>
      <c r="D83" s="34">
        <v>15875</v>
      </c>
      <c r="E83" s="46">
        <v>6638100</v>
      </c>
      <c r="F83" s="34">
        <v>31260</v>
      </c>
      <c r="G83" s="46">
        <v>8046750</v>
      </c>
      <c r="H83" s="34">
        <v>17875</v>
      </c>
      <c r="I83" s="46">
        <v>4542500</v>
      </c>
      <c r="J83" s="34">
        <v>95330</v>
      </c>
      <c r="K83" s="46">
        <v>3258373</v>
      </c>
      <c r="L83" s="22">
        <v>0.3</v>
      </c>
      <c r="M83" s="22">
        <v>0.36</v>
      </c>
      <c r="N83" s="22">
        <v>0.2</v>
      </c>
      <c r="O83" s="23">
        <v>0.14000000000000001</v>
      </c>
      <c r="Q83" s="166"/>
      <c r="R83" s="166"/>
      <c r="S83" s="166"/>
      <c r="T83" s="166"/>
    </row>
    <row r="84" spans="1:20" x14ac:dyDescent="0.35">
      <c r="A84" s="21" t="s">
        <v>100</v>
      </c>
      <c r="B84" s="34">
        <v>433835</v>
      </c>
      <c r="C84" s="46">
        <v>29458174</v>
      </c>
      <c r="D84" s="34">
        <v>16315</v>
      </c>
      <c r="E84" s="46">
        <v>6942600</v>
      </c>
      <c r="F84" s="34">
        <v>21025</v>
      </c>
      <c r="G84" s="46">
        <v>5375750</v>
      </c>
      <c r="H84" s="34">
        <v>22570</v>
      </c>
      <c r="I84" s="46">
        <v>5743500</v>
      </c>
      <c r="J84" s="34">
        <v>373930</v>
      </c>
      <c r="K84" s="46">
        <v>11396324</v>
      </c>
      <c r="L84" s="22">
        <v>0.24</v>
      </c>
      <c r="M84" s="22">
        <v>0.18</v>
      </c>
      <c r="N84" s="22">
        <v>0.19</v>
      </c>
      <c r="O84" s="23">
        <v>0.39</v>
      </c>
      <c r="Q84" s="166"/>
      <c r="R84" s="166"/>
      <c r="S84" s="166"/>
      <c r="T84" s="166"/>
    </row>
    <row r="85" spans="1:20" x14ac:dyDescent="0.35">
      <c r="A85" s="21" t="s">
        <v>101</v>
      </c>
      <c r="B85" s="34">
        <v>508975</v>
      </c>
      <c r="C85" s="46">
        <v>28485091</v>
      </c>
      <c r="D85" s="34">
        <v>14950</v>
      </c>
      <c r="E85" s="46">
        <v>6276897</v>
      </c>
      <c r="F85" s="34">
        <v>15460</v>
      </c>
      <c r="G85" s="46">
        <v>3965307.5</v>
      </c>
      <c r="H85" s="34">
        <v>17515</v>
      </c>
      <c r="I85" s="46">
        <v>4496130</v>
      </c>
      <c r="J85" s="34">
        <v>461045</v>
      </c>
      <c r="K85" s="46">
        <v>13746756.5</v>
      </c>
      <c r="L85" s="22">
        <v>0.22</v>
      </c>
      <c r="M85" s="22">
        <v>0.14000000000000001</v>
      </c>
      <c r="N85" s="22">
        <v>0.16</v>
      </c>
      <c r="O85" s="23">
        <v>0.48</v>
      </c>
      <c r="Q85" s="166"/>
      <c r="R85" s="166"/>
      <c r="S85" s="166"/>
      <c r="T85" s="166"/>
    </row>
    <row r="86" spans="1:20" x14ac:dyDescent="0.35">
      <c r="A86" s="21" t="s">
        <v>102</v>
      </c>
      <c r="B86" s="34">
        <v>489220</v>
      </c>
      <c r="C86" s="46">
        <v>32145512.899999999</v>
      </c>
      <c r="D86" s="34">
        <v>15200</v>
      </c>
      <c r="E86" s="46">
        <v>6726667.2999999998</v>
      </c>
      <c r="F86" s="34">
        <v>25855</v>
      </c>
      <c r="G86" s="46">
        <v>7009617.4500000002</v>
      </c>
      <c r="H86" s="34">
        <v>21385</v>
      </c>
      <c r="I86" s="46">
        <v>5804114.1500000004</v>
      </c>
      <c r="J86" s="34">
        <v>426780</v>
      </c>
      <c r="K86" s="46">
        <v>12605114</v>
      </c>
      <c r="L86" s="22">
        <v>0.21</v>
      </c>
      <c r="M86" s="22">
        <v>0.22</v>
      </c>
      <c r="N86" s="22">
        <v>0.18</v>
      </c>
      <c r="O86" s="23">
        <v>0.39</v>
      </c>
      <c r="Q86" s="166"/>
      <c r="R86" s="166"/>
      <c r="S86" s="166"/>
      <c r="T86" s="166"/>
    </row>
    <row r="87" spans="1:20" x14ac:dyDescent="0.35">
      <c r="A87" s="21" t="s">
        <v>103</v>
      </c>
      <c r="B87" s="34">
        <v>463060</v>
      </c>
      <c r="C87" s="46">
        <v>35139117.049999997</v>
      </c>
      <c r="D87" s="34">
        <v>17440</v>
      </c>
      <c r="E87" s="46">
        <v>8590870.25</v>
      </c>
      <c r="F87" s="34">
        <v>23620</v>
      </c>
      <c r="G87" s="46">
        <v>7019138.9500000002</v>
      </c>
      <c r="H87" s="34">
        <v>23235</v>
      </c>
      <c r="I87" s="46">
        <v>6923279.2999999998</v>
      </c>
      <c r="J87" s="34">
        <v>398760</v>
      </c>
      <c r="K87" s="46">
        <v>12605828.550000001</v>
      </c>
      <c r="L87" s="22">
        <v>0.24</v>
      </c>
      <c r="M87" s="22">
        <v>0.2</v>
      </c>
      <c r="N87" s="22">
        <v>0.2</v>
      </c>
      <c r="O87" s="23">
        <v>0.36</v>
      </c>
      <c r="Q87" s="166"/>
      <c r="R87" s="166"/>
      <c r="S87" s="166"/>
      <c r="T87" s="166"/>
    </row>
    <row r="88" spans="1:20" x14ac:dyDescent="0.35">
      <c r="A88" s="11" t="s">
        <v>104</v>
      </c>
      <c r="B88" s="34">
        <v>508570</v>
      </c>
      <c r="C88" s="46">
        <v>35644629</v>
      </c>
      <c r="D88" s="34">
        <v>13665</v>
      </c>
      <c r="E88" s="46">
        <v>7235721.5499999998</v>
      </c>
      <c r="F88" s="34">
        <v>18680</v>
      </c>
      <c r="G88" s="46">
        <v>5945466.3499999996</v>
      </c>
      <c r="H88" s="34">
        <v>21175</v>
      </c>
      <c r="I88" s="46">
        <v>6772752.7999999998</v>
      </c>
      <c r="J88" s="34">
        <v>455050</v>
      </c>
      <c r="K88" s="46">
        <v>15690688.300000001</v>
      </c>
      <c r="L88" s="22">
        <v>0.2</v>
      </c>
      <c r="M88" s="22">
        <v>0.17</v>
      </c>
      <c r="N88" s="22">
        <v>0.19</v>
      </c>
      <c r="O88" s="23">
        <v>0.44</v>
      </c>
      <c r="Q88" s="166"/>
      <c r="R88" s="166"/>
      <c r="S88" s="166"/>
      <c r="T88" s="166"/>
    </row>
  </sheetData>
  <conditionalFormatting sqref="Q5:T88">
    <cfRule type="cellIs" dxfId="7" priority="1" operator="greaterThan">
      <formula>0</formula>
    </cfRule>
  </conditionalFormatting>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7"/>
  <sheetViews>
    <sheetView workbookViewId="0"/>
  </sheetViews>
  <sheetFormatPr defaultColWidth="10.6640625" defaultRowHeight="15.5" x14ac:dyDescent="0.35"/>
  <cols>
    <col min="1" max="1" width="32.6640625" customWidth="1"/>
    <col min="2" max="7" width="16.6640625" customWidth="1"/>
  </cols>
  <sheetData>
    <row r="1" spans="1:7" ht="19.5" x14ac:dyDescent="0.45">
      <c r="A1" s="90" t="s">
        <v>479</v>
      </c>
    </row>
    <row r="2" spans="1:7" x14ac:dyDescent="0.35">
      <c r="A2" t="s">
        <v>299</v>
      </c>
    </row>
    <row r="3" spans="1:7" x14ac:dyDescent="0.35">
      <c r="A3" t="s">
        <v>300</v>
      </c>
    </row>
    <row r="4" spans="1:7" s="157" customFormat="1" ht="62" x14ac:dyDescent="0.35">
      <c r="A4" s="154" t="s">
        <v>498</v>
      </c>
      <c r="B4" s="162" t="s">
        <v>500</v>
      </c>
      <c r="C4" s="162" t="s">
        <v>501</v>
      </c>
      <c r="D4" s="155" t="s">
        <v>226</v>
      </c>
      <c r="E4" s="155" t="s">
        <v>233</v>
      </c>
      <c r="F4" s="155" t="s">
        <v>227</v>
      </c>
      <c r="G4" s="156" t="s">
        <v>234</v>
      </c>
    </row>
    <row r="5" spans="1:7" x14ac:dyDescent="0.35">
      <c r="A5" s="21" t="s">
        <v>21</v>
      </c>
      <c r="B5" s="34">
        <v>87025</v>
      </c>
      <c r="C5" s="46">
        <v>26336615</v>
      </c>
      <c r="D5" s="34">
        <v>43305</v>
      </c>
      <c r="E5" s="46">
        <v>12977793.5</v>
      </c>
      <c r="F5" s="34">
        <v>43705</v>
      </c>
      <c r="G5" s="52">
        <v>13358820.5</v>
      </c>
    </row>
    <row r="6" spans="1:7" x14ac:dyDescent="0.35">
      <c r="A6" s="41" t="s">
        <v>70</v>
      </c>
      <c r="B6" s="50">
        <v>770</v>
      </c>
      <c r="C6" s="48">
        <v>211695</v>
      </c>
      <c r="D6" s="50">
        <v>760</v>
      </c>
      <c r="E6" s="48">
        <v>208499.35</v>
      </c>
      <c r="F6" s="50">
        <v>10</v>
      </c>
      <c r="G6" s="53">
        <v>3196.65</v>
      </c>
    </row>
    <row r="7" spans="1:7" x14ac:dyDescent="0.35">
      <c r="A7" s="10" t="s">
        <v>71</v>
      </c>
      <c r="B7" s="36">
        <v>65</v>
      </c>
      <c r="C7" s="49">
        <v>18170</v>
      </c>
      <c r="D7" s="36">
        <v>65</v>
      </c>
      <c r="E7" s="49">
        <v>17664.900000000001</v>
      </c>
      <c r="F7" s="36" t="s">
        <v>318</v>
      </c>
      <c r="G7" s="36" t="s">
        <v>318</v>
      </c>
    </row>
    <row r="8" spans="1:7" x14ac:dyDescent="0.35">
      <c r="A8" s="10" t="s">
        <v>72</v>
      </c>
      <c r="B8" s="36">
        <v>6085</v>
      </c>
      <c r="C8" s="49">
        <v>1655415</v>
      </c>
      <c r="D8" s="36">
        <v>5145</v>
      </c>
      <c r="E8" s="49">
        <v>1402753.65</v>
      </c>
      <c r="F8" s="36">
        <v>940</v>
      </c>
      <c r="G8" s="54">
        <v>252661.6</v>
      </c>
    </row>
    <row r="9" spans="1:7" x14ac:dyDescent="0.35">
      <c r="A9" s="10" t="s">
        <v>73</v>
      </c>
      <c r="B9" s="36">
        <v>7870</v>
      </c>
      <c r="C9" s="49">
        <v>2141735</v>
      </c>
      <c r="D9" s="36">
        <v>4340</v>
      </c>
      <c r="E9" s="49">
        <v>1183815.95</v>
      </c>
      <c r="F9" s="36">
        <v>3530</v>
      </c>
      <c r="G9" s="54">
        <v>957919.35</v>
      </c>
    </row>
    <row r="10" spans="1:7" x14ac:dyDescent="0.35">
      <c r="A10" s="10" t="s">
        <v>74</v>
      </c>
      <c r="B10" s="36">
        <v>1650</v>
      </c>
      <c r="C10" s="49">
        <v>474365</v>
      </c>
      <c r="D10" s="36">
        <v>1505</v>
      </c>
      <c r="E10" s="49">
        <v>435019.75</v>
      </c>
      <c r="F10" s="36">
        <v>140</v>
      </c>
      <c r="G10" s="54">
        <v>39344.550000000003</v>
      </c>
    </row>
    <row r="11" spans="1:7" x14ac:dyDescent="0.35">
      <c r="A11" s="10" t="s">
        <v>75</v>
      </c>
      <c r="B11" s="36">
        <v>1205</v>
      </c>
      <c r="C11" s="49">
        <v>357350</v>
      </c>
      <c r="D11" s="36">
        <v>1185</v>
      </c>
      <c r="E11" s="49">
        <v>352263.3</v>
      </c>
      <c r="F11" s="36">
        <v>20</v>
      </c>
      <c r="G11" s="54">
        <v>5085.3500000000004</v>
      </c>
    </row>
    <row r="12" spans="1:7" x14ac:dyDescent="0.35">
      <c r="A12" s="10" t="s">
        <v>76</v>
      </c>
      <c r="B12" s="36">
        <v>20875</v>
      </c>
      <c r="C12" s="49">
        <v>6255030</v>
      </c>
      <c r="D12" s="36">
        <v>1860</v>
      </c>
      <c r="E12" s="49">
        <v>553576.15</v>
      </c>
      <c r="F12" s="36">
        <v>19015</v>
      </c>
      <c r="G12" s="54">
        <v>5701452.7000000002</v>
      </c>
    </row>
    <row r="13" spans="1:7" x14ac:dyDescent="0.35">
      <c r="A13" s="10" t="s">
        <v>77</v>
      </c>
      <c r="B13" s="36">
        <v>1345</v>
      </c>
      <c r="C13" s="49">
        <v>403575</v>
      </c>
      <c r="D13" s="36">
        <v>1150</v>
      </c>
      <c r="E13" s="49">
        <v>344690.8</v>
      </c>
      <c r="F13" s="36">
        <v>195</v>
      </c>
      <c r="G13" s="54">
        <v>58885.9</v>
      </c>
    </row>
    <row r="14" spans="1:7" x14ac:dyDescent="0.35">
      <c r="A14" s="10" t="s">
        <v>78</v>
      </c>
      <c r="B14" s="36">
        <v>1315</v>
      </c>
      <c r="C14" s="49">
        <v>393500</v>
      </c>
      <c r="D14" s="36">
        <v>1250</v>
      </c>
      <c r="E14" s="49">
        <v>375002.7</v>
      </c>
      <c r="F14" s="36">
        <v>60</v>
      </c>
      <c r="G14" s="54">
        <v>18496.849999999999</v>
      </c>
    </row>
    <row r="15" spans="1:7" x14ac:dyDescent="0.35">
      <c r="A15" s="10" t="s">
        <v>79</v>
      </c>
      <c r="B15" s="36">
        <v>1505</v>
      </c>
      <c r="C15" s="49">
        <v>448425</v>
      </c>
      <c r="D15" s="36">
        <v>1440</v>
      </c>
      <c r="E15" s="49">
        <v>429645.55</v>
      </c>
      <c r="F15" s="36">
        <v>65</v>
      </c>
      <c r="G15" s="54">
        <v>18779.650000000001</v>
      </c>
    </row>
    <row r="16" spans="1:7" x14ac:dyDescent="0.35">
      <c r="A16" s="10" t="s">
        <v>80</v>
      </c>
      <c r="B16" s="36">
        <v>2010</v>
      </c>
      <c r="C16" s="49">
        <v>603300</v>
      </c>
      <c r="D16" s="36">
        <v>1930</v>
      </c>
      <c r="E16" s="49">
        <v>579780.25</v>
      </c>
      <c r="F16" s="36">
        <v>80</v>
      </c>
      <c r="G16" s="54">
        <v>23521.9</v>
      </c>
    </row>
    <row r="17" spans="1:7" x14ac:dyDescent="0.35">
      <c r="A17" s="10" t="s">
        <v>81</v>
      </c>
      <c r="B17" s="36">
        <v>1475</v>
      </c>
      <c r="C17" s="49">
        <v>442800</v>
      </c>
      <c r="D17" s="36">
        <v>1420</v>
      </c>
      <c r="E17" s="49">
        <v>427582.65</v>
      </c>
      <c r="F17" s="36">
        <v>50</v>
      </c>
      <c r="G17" s="54">
        <v>15216.2</v>
      </c>
    </row>
    <row r="18" spans="1:7" x14ac:dyDescent="0.35">
      <c r="A18" s="10" t="s">
        <v>82</v>
      </c>
      <c r="B18" s="36">
        <v>1035</v>
      </c>
      <c r="C18" s="49">
        <v>310560</v>
      </c>
      <c r="D18" s="36">
        <v>1010</v>
      </c>
      <c r="E18" s="49">
        <v>303486.90000000002</v>
      </c>
      <c r="F18" s="36">
        <v>25</v>
      </c>
      <c r="G18" s="54">
        <v>7072.8</v>
      </c>
    </row>
    <row r="19" spans="1:7" x14ac:dyDescent="0.35">
      <c r="A19" s="10" t="s">
        <v>83</v>
      </c>
      <c r="B19" s="36">
        <v>1550</v>
      </c>
      <c r="C19" s="49">
        <v>466485</v>
      </c>
      <c r="D19" s="36">
        <v>1515</v>
      </c>
      <c r="E19" s="49">
        <v>457079.7</v>
      </c>
      <c r="F19" s="36">
        <v>35</v>
      </c>
      <c r="G19" s="54">
        <v>9403.35</v>
      </c>
    </row>
    <row r="20" spans="1:7" x14ac:dyDescent="0.35">
      <c r="A20" s="10" t="s">
        <v>84</v>
      </c>
      <c r="B20" s="36">
        <v>1500</v>
      </c>
      <c r="C20" s="49">
        <v>448480</v>
      </c>
      <c r="D20" s="36">
        <v>1450</v>
      </c>
      <c r="E20" s="49">
        <v>434950.15</v>
      </c>
      <c r="F20" s="36">
        <v>45</v>
      </c>
      <c r="G20" s="54">
        <v>13529.15</v>
      </c>
    </row>
    <row r="21" spans="1:7" x14ac:dyDescent="0.35">
      <c r="A21" s="10" t="s">
        <v>85</v>
      </c>
      <c r="B21" s="36">
        <v>1185</v>
      </c>
      <c r="C21" s="49">
        <v>356290</v>
      </c>
      <c r="D21" s="36">
        <v>1185</v>
      </c>
      <c r="E21" s="49">
        <v>355997.6</v>
      </c>
      <c r="F21" s="36" t="s">
        <v>318</v>
      </c>
      <c r="G21" s="36" t="s">
        <v>318</v>
      </c>
    </row>
    <row r="22" spans="1:7" x14ac:dyDescent="0.35">
      <c r="A22" s="10" t="s">
        <v>86</v>
      </c>
      <c r="B22" s="36">
        <v>1120</v>
      </c>
      <c r="C22" s="49">
        <v>351445</v>
      </c>
      <c r="D22" s="36">
        <v>1120</v>
      </c>
      <c r="E22" s="49">
        <v>351445.1</v>
      </c>
      <c r="F22" s="36">
        <v>0</v>
      </c>
      <c r="G22" s="54">
        <v>0</v>
      </c>
    </row>
    <row r="23" spans="1:7" x14ac:dyDescent="0.35">
      <c r="A23" s="10" t="s">
        <v>87</v>
      </c>
      <c r="B23" s="36">
        <v>1480</v>
      </c>
      <c r="C23" s="49">
        <v>473180</v>
      </c>
      <c r="D23" s="36">
        <v>1455</v>
      </c>
      <c r="E23" s="49">
        <v>466262.8</v>
      </c>
      <c r="F23" s="36">
        <v>20</v>
      </c>
      <c r="G23" s="54">
        <v>6917.9</v>
      </c>
    </row>
    <row r="24" spans="1:7" x14ac:dyDescent="0.35">
      <c r="A24" s="10" t="s">
        <v>88</v>
      </c>
      <c r="B24" s="36">
        <v>19445</v>
      </c>
      <c r="C24" s="49">
        <v>6213740</v>
      </c>
      <c r="D24" s="36">
        <v>1345</v>
      </c>
      <c r="E24" s="49">
        <v>424421.2</v>
      </c>
      <c r="F24" s="36">
        <v>18095</v>
      </c>
      <c r="G24" s="54">
        <v>5789319.2000000002</v>
      </c>
    </row>
    <row r="25" spans="1:7" x14ac:dyDescent="0.35">
      <c r="A25" s="10" t="s">
        <v>89</v>
      </c>
      <c r="B25" s="36">
        <v>2370</v>
      </c>
      <c r="C25" s="49">
        <v>758280</v>
      </c>
      <c r="D25" s="36">
        <v>1365</v>
      </c>
      <c r="E25" s="49">
        <v>434149.4</v>
      </c>
      <c r="F25" s="36">
        <v>1005</v>
      </c>
      <c r="G25" s="54">
        <v>324131.40000000002</v>
      </c>
    </row>
    <row r="26" spans="1:7" x14ac:dyDescent="0.35">
      <c r="A26" s="10" t="s">
        <v>90</v>
      </c>
      <c r="B26" s="36">
        <v>1630</v>
      </c>
      <c r="C26" s="49">
        <v>517250</v>
      </c>
      <c r="D26" s="36">
        <v>1560</v>
      </c>
      <c r="E26" s="49">
        <v>495258.75</v>
      </c>
      <c r="F26" s="36">
        <v>70</v>
      </c>
      <c r="G26" s="54">
        <v>21991.75</v>
      </c>
    </row>
    <row r="27" spans="1:7" x14ac:dyDescent="0.35">
      <c r="A27" s="10" t="s">
        <v>91</v>
      </c>
      <c r="B27" s="36">
        <v>1375</v>
      </c>
      <c r="C27" s="49">
        <v>439285</v>
      </c>
      <c r="D27" s="36">
        <v>1340</v>
      </c>
      <c r="E27" s="49">
        <v>426708.65</v>
      </c>
      <c r="F27" s="36">
        <v>40</v>
      </c>
      <c r="G27" s="54">
        <v>12578</v>
      </c>
    </row>
    <row r="28" spans="1:7" x14ac:dyDescent="0.35">
      <c r="A28" s="10" t="s">
        <v>92</v>
      </c>
      <c r="B28" s="36">
        <v>1375</v>
      </c>
      <c r="C28" s="49">
        <v>439555</v>
      </c>
      <c r="D28" s="36">
        <v>1330</v>
      </c>
      <c r="E28" s="49">
        <v>426347.4</v>
      </c>
      <c r="F28" s="36">
        <v>40</v>
      </c>
      <c r="G28" s="54">
        <v>13206.9</v>
      </c>
    </row>
    <row r="29" spans="1:7" x14ac:dyDescent="0.35">
      <c r="A29" s="10" t="s">
        <v>93</v>
      </c>
      <c r="B29" s="36">
        <v>1315</v>
      </c>
      <c r="C29" s="49">
        <v>418845</v>
      </c>
      <c r="D29" s="36">
        <v>1285</v>
      </c>
      <c r="E29" s="49">
        <v>409728.35</v>
      </c>
      <c r="F29" s="36">
        <v>30</v>
      </c>
      <c r="G29" s="54">
        <v>9119.0499999999993</v>
      </c>
    </row>
    <row r="30" spans="1:7" x14ac:dyDescent="0.35">
      <c r="A30" s="10" t="s">
        <v>94</v>
      </c>
      <c r="B30" s="36">
        <v>1150</v>
      </c>
      <c r="C30" s="49">
        <v>365705</v>
      </c>
      <c r="D30" s="36">
        <v>1125</v>
      </c>
      <c r="E30" s="49">
        <v>358158.55</v>
      </c>
      <c r="F30" s="36">
        <v>25</v>
      </c>
      <c r="G30" s="54">
        <v>7546.8</v>
      </c>
    </row>
    <row r="31" spans="1:7" x14ac:dyDescent="0.35">
      <c r="A31" s="10" t="s">
        <v>95</v>
      </c>
      <c r="B31" s="36">
        <v>1440</v>
      </c>
      <c r="C31" s="49">
        <v>460985</v>
      </c>
      <c r="D31" s="36">
        <v>1415</v>
      </c>
      <c r="E31" s="49">
        <v>452493.55</v>
      </c>
      <c r="F31" s="36">
        <v>30</v>
      </c>
      <c r="G31" s="54">
        <v>8490.15</v>
      </c>
    </row>
    <row r="32" spans="1:7" x14ac:dyDescent="0.35">
      <c r="A32" s="10" t="s">
        <v>96</v>
      </c>
      <c r="B32" s="36">
        <v>1285</v>
      </c>
      <c r="C32" s="49">
        <v>409730</v>
      </c>
      <c r="D32" s="36">
        <v>1235</v>
      </c>
      <c r="E32" s="49">
        <v>394949.2</v>
      </c>
      <c r="F32" s="36">
        <v>50</v>
      </c>
      <c r="G32" s="54">
        <v>14779.15</v>
      </c>
    </row>
    <row r="33" spans="1:7" x14ac:dyDescent="0.35">
      <c r="A33" s="10" t="s">
        <v>97</v>
      </c>
      <c r="B33" s="36">
        <v>1205</v>
      </c>
      <c r="C33" s="49">
        <v>385515</v>
      </c>
      <c r="D33" s="36">
        <v>1200</v>
      </c>
      <c r="E33" s="49">
        <v>383000.1</v>
      </c>
      <c r="F33" s="36">
        <v>10</v>
      </c>
      <c r="G33" s="54">
        <v>2515.6</v>
      </c>
    </row>
    <row r="34" spans="1:7" x14ac:dyDescent="0.35">
      <c r="A34" s="10" t="s">
        <v>361</v>
      </c>
      <c r="B34" s="36">
        <v>400</v>
      </c>
      <c r="C34" s="49">
        <v>115920</v>
      </c>
      <c r="D34" s="99">
        <v>310</v>
      </c>
      <c r="E34" s="49">
        <v>93061.1</v>
      </c>
      <c r="F34" s="99">
        <v>70</v>
      </c>
      <c r="G34" s="54">
        <v>22858.9</v>
      </c>
    </row>
    <row r="35" spans="1:7" x14ac:dyDescent="0.35">
      <c r="A35" s="13" t="s">
        <v>102</v>
      </c>
      <c r="B35" s="45">
        <v>14795</v>
      </c>
      <c r="C35" s="51">
        <v>4027015</v>
      </c>
      <c r="D35" s="45">
        <v>10310</v>
      </c>
      <c r="E35" s="51">
        <v>2812733.85</v>
      </c>
      <c r="F35" s="45">
        <v>4485</v>
      </c>
      <c r="G35" s="107">
        <v>1214282.6000000001</v>
      </c>
    </row>
    <row r="36" spans="1:7" x14ac:dyDescent="0.35">
      <c r="A36" s="21" t="s">
        <v>103</v>
      </c>
      <c r="B36" s="34">
        <v>36645</v>
      </c>
      <c r="C36" s="46">
        <v>10960160</v>
      </c>
      <c r="D36" s="34">
        <v>16910</v>
      </c>
      <c r="E36" s="46">
        <v>5049075.5</v>
      </c>
      <c r="F36" s="34">
        <v>19735</v>
      </c>
      <c r="G36" s="52">
        <v>5911083.0999999996</v>
      </c>
    </row>
    <row r="37" spans="1:7" x14ac:dyDescent="0.35">
      <c r="A37" s="21" t="s">
        <v>104</v>
      </c>
      <c r="B37" s="34">
        <v>35190</v>
      </c>
      <c r="C37" s="46">
        <v>11233520</v>
      </c>
      <c r="D37" s="34">
        <v>15775</v>
      </c>
      <c r="E37" s="46">
        <v>5022923.05</v>
      </c>
      <c r="F37" s="34">
        <v>19410</v>
      </c>
      <c r="G37" s="52">
        <v>6210595.9000000004</v>
      </c>
    </row>
  </sheetData>
  <conditionalFormatting sqref="I5:I37">
    <cfRule type="cellIs" dxfId="6" priority="1" operator="greaterThan">
      <formula>0.5</formula>
    </cfRule>
  </conditionalFormatting>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2"/>
  <sheetViews>
    <sheetView workbookViewId="0"/>
  </sheetViews>
  <sheetFormatPr defaultColWidth="10.6640625" defaultRowHeight="15.5" x14ac:dyDescent="0.35"/>
  <cols>
    <col min="1" max="1" width="32.6640625" customWidth="1"/>
    <col min="2" max="7" width="16.6640625" customWidth="1"/>
  </cols>
  <sheetData>
    <row r="1" spans="1:7" ht="19.5" x14ac:dyDescent="0.45">
      <c r="A1" s="90" t="s">
        <v>480</v>
      </c>
    </row>
    <row r="2" spans="1:7" x14ac:dyDescent="0.35">
      <c r="A2" t="s">
        <v>303</v>
      </c>
    </row>
    <row r="3" spans="1:7" x14ac:dyDescent="0.35">
      <c r="A3" t="s">
        <v>300</v>
      </c>
    </row>
    <row r="4" spans="1:7" s="157" customFormat="1" ht="77.5" x14ac:dyDescent="0.35">
      <c r="A4" s="154" t="s">
        <v>502</v>
      </c>
      <c r="B4" s="155" t="s">
        <v>9</v>
      </c>
      <c r="C4" s="155" t="s">
        <v>235</v>
      </c>
      <c r="D4" s="155" t="s">
        <v>236</v>
      </c>
      <c r="E4" s="155" t="s">
        <v>237</v>
      </c>
      <c r="F4" s="155" t="s">
        <v>238</v>
      </c>
      <c r="G4" s="156" t="s">
        <v>239</v>
      </c>
    </row>
    <row r="5" spans="1:7" x14ac:dyDescent="0.35">
      <c r="A5" s="10" t="s">
        <v>240</v>
      </c>
      <c r="B5" s="55">
        <v>10655</v>
      </c>
      <c r="C5" s="55">
        <v>10655</v>
      </c>
      <c r="D5" s="55">
        <v>10655</v>
      </c>
      <c r="E5" s="55" t="s">
        <v>223</v>
      </c>
      <c r="F5" s="55" t="s">
        <v>223</v>
      </c>
      <c r="G5" s="55" t="s">
        <v>223</v>
      </c>
    </row>
    <row r="6" spans="1:7" x14ac:dyDescent="0.35">
      <c r="A6" s="10" t="s">
        <v>241</v>
      </c>
      <c r="B6" s="55">
        <v>60840</v>
      </c>
      <c r="C6" s="55">
        <v>55655</v>
      </c>
      <c r="D6" s="55">
        <v>15765</v>
      </c>
      <c r="E6" s="55">
        <v>30410</v>
      </c>
      <c r="F6" s="55">
        <v>17855</v>
      </c>
      <c r="G6" s="55">
        <v>23650</v>
      </c>
    </row>
    <row r="7" spans="1:7" x14ac:dyDescent="0.35">
      <c r="A7" s="10" t="s">
        <v>242</v>
      </c>
      <c r="B7" s="55">
        <v>71935</v>
      </c>
      <c r="C7" s="55">
        <v>52855</v>
      </c>
      <c r="D7" s="55">
        <v>16125</v>
      </c>
      <c r="E7" s="55">
        <v>20790</v>
      </c>
      <c r="F7" s="55">
        <v>22335</v>
      </c>
      <c r="G7" s="55">
        <v>45710</v>
      </c>
    </row>
    <row r="8" spans="1:7" x14ac:dyDescent="0.35">
      <c r="A8" s="10" t="s">
        <v>243</v>
      </c>
      <c r="B8" s="55">
        <v>67725</v>
      </c>
      <c r="C8" s="55">
        <v>41380</v>
      </c>
      <c r="D8" s="55">
        <v>14795</v>
      </c>
      <c r="E8" s="55">
        <v>15080</v>
      </c>
      <c r="F8" s="55">
        <v>17430</v>
      </c>
      <c r="G8" s="55">
        <v>49435</v>
      </c>
    </row>
    <row r="9" spans="1:7" x14ac:dyDescent="0.35">
      <c r="A9" s="10" t="s">
        <v>244</v>
      </c>
      <c r="B9" s="55">
        <v>72435</v>
      </c>
      <c r="C9" s="55">
        <v>54825</v>
      </c>
      <c r="D9" s="55">
        <v>14995</v>
      </c>
      <c r="E9" s="55">
        <v>25400</v>
      </c>
      <c r="F9" s="55">
        <v>21270</v>
      </c>
      <c r="G9" s="55">
        <v>46420</v>
      </c>
    </row>
    <row r="10" spans="1:7" x14ac:dyDescent="0.35">
      <c r="A10" s="10" t="s">
        <v>245</v>
      </c>
      <c r="B10" s="55">
        <v>73200</v>
      </c>
      <c r="C10" s="55">
        <v>56455</v>
      </c>
      <c r="D10" s="55">
        <v>17160</v>
      </c>
      <c r="E10" s="55">
        <v>23155</v>
      </c>
      <c r="F10" s="55">
        <v>23115</v>
      </c>
      <c r="G10" s="55">
        <v>43560</v>
      </c>
    </row>
    <row r="11" spans="1:7" x14ac:dyDescent="0.35">
      <c r="A11" s="10" t="s">
        <v>246</v>
      </c>
      <c r="B11" s="55">
        <v>69285</v>
      </c>
      <c r="C11" s="55">
        <v>48395</v>
      </c>
      <c r="D11" s="55">
        <v>13560</v>
      </c>
      <c r="E11" s="55">
        <v>18515</v>
      </c>
      <c r="F11" s="55">
        <v>21130</v>
      </c>
      <c r="G11" s="55">
        <v>48565</v>
      </c>
    </row>
    <row r="12" spans="1:7" x14ac:dyDescent="0.35">
      <c r="A12" s="12" t="s">
        <v>247</v>
      </c>
      <c r="B12" s="56">
        <v>166410</v>
      </c>
      <c r="C12" s="56">
        <v>163540</v>
      </c>
      <c r="D12" s="56">
        <v>84975</v>
      </c>
      <c r="E12" s="56">
        <v>107830</v>
      </c>
      <c r="F12" s="56">
        <v>102680</v>
      </c>
      <c r="G12" s="56">
        <v>95500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89"/>
  <sheetViews>
    <sheetView workbookViewId="0"/>
  </sheetViews>
  <sheetFormatPr defaultColWidth="10.6640625" defaultRowHeight="15.5" x14ac:dyDescent="0.35"/>
  <cols>
    <col min="1" max="1" width="32.6640625" customWidth="1"/>
    <col min="2" max="12" width="16.6640625" customWidth="1"/>
    <col min="13" max="13" width="17.6640625" customWidth="1"/>
  </cols>
  <sheetData>
    <row r="1" spans="1:13" ht="19.5" x14ac:dyDescent="0.45">
      <c r="A1" s="90" t="s">
        <v>481</v>
      </c>
    </row>
    <row r="2" spans="1:13" x14ac:dyDescent="0.35">
      <c r="A2" t="s">
        <v>350</v>
      </c>
    </row>
    <row r="3" spans="1:13" x14ac:dyDescent="0.35">
      <c r="A3" t="s">
        <v>300</v>
      </c>
    </row>
    <row r="4" spans="1:13" s="157" customFormat="1" ht="93" x14ac:dyDescent="0.35">
      <c r="A4" s="161" t="s">
        <v>438</v>
      </c>
      <c r="B4" s="155" t="s">
        <v>439</v>
      </c>
      <c r="C4" s="155" t="s">
        <v>440</v>
      </c>
      <c r="D4" s="155" t="s">
        <v>441</v>
      </c>
      <c r="E4" s="155" t="s">
        <v>485</v>
      </c>
      <c r="F4" s="155" t="s">
        <v>442</v>
      </c>
      <c r="G4" s="158" t="s">
        <v>486</v>
      </c>
      <c r="H4" s="155" t="s">
        <v>443</v>
      </c>
      <c r="I4" s="155" t="s">
        <v>487</v>
      </c>
      <c r="J4" s="155" t="s">
        <v>444</v>
      </c>
      <c r="K4" s="158" t="s">
        <v>360</v>
      </c>
      <c r="L4" s="155" t="s">
        <v>445</v>
      </c>
      <c r="M4" s="156" t="s">
        <v>488</v>
      </c>
    </row>
    <row r="5" spans="1:13" x14ac:dyDescent="0.35">
      <c r="A5" s="27" t="s">
        <v>21</v>
      </c>
      <c r="B5" s="67">
        <v>5095</v>
      </c>
      <c r="C5" s="67">
        <v>5065</v>
      </c>
      <c r="D5" s="67">
        <v>2850</v>
      </c>
      <c r="E5" s="67">
        <v>1255</v>
      </c>
      <c r="F5" s="67">
        <v>895</v>
      </c>
      <c r="G5" s="111">
        <v>70</v>
      </c>
      <c r="H5" s="60">
        <v>0.56000000000000005</v>
      </c>
      <c r="I5" s="151">
        <v>0.25</v>
      </c>
      <c r="J5" s="151">
        <v>0.18</v>
      </c>
      <c r="K5" s="152">
        <v>0.01</v>
      </c>
      <c r="L5" s="59">
        <v>10</v>
      </c>
      <c r="M5" s="61">
        <v>0.93</v>
      </c>
    </row>
    <row r="6" spans="1:13" x14ac:dyDescent="0.35">
      <c r="A6" s="10" t="s">
        <v>22</v>
      </c>
      <c r="B6" s="57" t="s">
        <v>318</v>
      </c>
      <c r="C6" s="57">
        <v>0</v>
      </c>
      <c r="D6" s="57">
        <v>0</v>
      </c>
      <c r="E6" s="57">
        <v>0</v>
      </c>
      <c r="F6" s="57">
        <v>0</v>
      </c>
      <c r="G6" s="57">
        <v>0</v>
      </c>
      <c r="H6" s="142">
        <v>0</v>
      </c>
      <c r="I6" s="142">
        <v>0</v>
      </c>
      <c r="J6" s="142">
        <v>0</v>
      </c>
      <c r="K6" s="142">
        <v>0</v>
      </c>
      <c r="L6" s="58" t="s">
        <v>223</v>
      </c>
      <c r="M6" s="9" t="s">
        <v>223</v>
      </c>
    </row>
    <row r="7" spans="1:13" x14ac:dyDescent="0.35">
      <c r="A7" s="10" t="s">
        <v>23</v>
      </c>
      <c r="B7" s="36">
        <v>100</v>
      </c>
      <c r="C7" s="36">
        <v>30</v>
      </c>
      <c r="D7" s="36">
        <v>15</v>
      </c>
      <c r="E7" s="36">
        <v>10</v>
      </c>
      <c r="F7" s="36" t="s">
        <v>318</v>
      </c>
      <c r="G7" s="36">
        <v>0</v>
      </c>
      <c r="H7" s="25">
        <v>0.61</v>
      </c>
      <c r="I7" s="36" t="s">
        <v>318</v>
      </c>
      <c r="J7" s="36" t="s">
        <v>318</v>
      </c>
      <c r="K7" s="25">
        <v>0</v>
      </c>
      <c r="L7" s="24">
        <v>11</v>
      </c>
      <c r="M7" s="40">
        <v>1</v>
      </c>
    </row>
    <row r="8" spans="1:13" x14ac:dyDescent="0.35">
      <c r="A8" s="10" t="s">
        <v>24</v>
      </c>
      <c r="B8" s="36">
        <v>135</v>
      </c>
      <c r="C8" s="36">
        <v>115</v>
      </c>
      <c r="D8" s="36">
        <v>60</v>
      </c>
      <c r="E8" s="36">
        <v>35</v>
      </c>
      <c r="F8" s="36">
        <v>15</v>
      </c>
      <c r="G8" s="36">
        <v>0</v>
      </c>
      <c r="H8" s="25">
        <v>0.54</v>
      </c>
      <c r="I8" s="25">
        <v>0.32</v>
      </c>
      <c r="J8" s="25">
        <v>0.13</v>
      </c>
      <c r="K8" s="25">
        <v>0</v>
      </c>
      <c r="L8" s="24">
        <v>15</v>
      </c>
      <c r="M8" s="62">
        <v>0.99</v>
      </c>
    </row>
    <row r="9" spans="1:13" x14ac:dyDescent="0.35">
      <c r="A9" s="10" t="s">
        <v>25</v>
      </c>
      <c r="B9" s="36">
        <v>105</v>
      </c>
      <c r="C9" s="36">
        <v>155</v>
      </c>
      <c r="D9" s="36">
        <v>70</v>
      </c>
      <c r="E9" s="36">
        <v>70</v>
      </c>
      <c r="F9" s="36">
        <v>15</v>
      </c>
      <c r="G9" s="36">
        <v>0</v>
      </c>
      <c r="H9" s="25">
        <v>0.44</v>
      </c>
      <c r="I9" s="25">
        <v>0.45</v>
      </c>
      <c r="J9" s="25">
        <v>0.11</v>
      </c>
      <c r="K9" s="25">
        <v>0</v>
      </c>
      <c r="L9" s="24">
        <v>14</v>
      </c>
      <c r="M9" s="62">
        <v>0.97</v>
      </c>
    </row>
    <row r="10" spans="1:13" x14ac:dyDescent="0.35">
      <c r="A10" s="10" t="s">
        <v>26</v>
      </c>
      <c r="B10" s="36">
        <v>85</v>
      </c>
      <c r="C10" s="36">
        <v>80</v>
      </c>
      <c r="D10" s="36">
        <v>35</v>
      </c>
      <c r="E10" s="36">
        <v>35</v>
      </c>
      <c r="F10" s="36">
        <v>15</v>
      </c>
      <c r="G10" s="36">
        <v>0</v>
      </c>
      <c r="H10" s="25">
        <v>0.43</v>
      </c>
      <c r="I10" s="25">
        <v>0.41</v>
      </c>
      <c r="J10" s="25">
        <v>0.16</v>
      </c>
      <c r="K10" s="25">
        <v>0</v>
      </c>
      <c r="L10" s="24">
        <v>14</v>
      </c>
      <c r="M10" s="62">
        <v>0.97</v>
      </c>
    </row>
    <row r="11" spans="1:13" x14ac:dyDescent="0.35">
      <c r="A11" s="10" t="s">
        <v>27</v>
      </c>
      <c r="B11" s="36">
        <v>155</v>
      </c>
      <c r="C11" s="36">
        <v>130</v>
      </c>
      <c r="D11" s="36">
        <v>70</v>
      </c>
      <c r="E11" s="36">
        <v>45</v>
      </c>
      <c r="F11" s="36">
        <v>20</v>
      </c>
      <c r="G11" s="36">
        <v>0</v>
      </c>
      <c r="H11" s="25">
        <v>0.52</v>
      </c>
      <c r="I11" s="25">
        <v>0.33</v>
      </c>
      <c r="J11" s="25">
        <v>0.16</v>
      </c>
      <c r="K11" s="25">
        <v>0</v>
      </c>
      <c r="L11" s="24">
        <v>11</v>
      </c>
      <c r="M11" s="62">
        <v>0.96</v>
      </c>
    </row>
    <row r="12" spans="1:13" x14ac:dyDescent="0.35">
      <c r="A12" s="10" t="s">
        <v>28</v>
      </c>
      <c r="B12" s="36">
        <v>250</v>
      </c>
      <c r="C12" s="36">
        <v>200</v>
      </c>
      <c r="D12" s="36">
        <v>130</v>
      </c>
      <c r="E12" s="36">
        <v>45</v>
      </c>
      <c r="F12" s="36">
        <v>25</v>
      </c>
      <c r="G12" s="36">
        <v>0</v>
      </c>
      <c r="H12" s="25">
        <v>0.64</v>
      </c>
      <c r="I12" s="25">
        <v>0.24</v>
      </c>
      <c r="J12" s="25">
        <v>0.13</v>
      </c>
      <c r="K12" s="25">
        <v>0</v>
      </c>
      <c r="L12" s="24">
        <v>9</v>
      </c>
      <c r="M12" s="62">
        <v>0.99</v>
      </c>
    </row>
    <row r="13" spans="1:13" x14ac:dyDescent="0.35">
      <c r="A13" s="10" t="s">
        <v>29</v>
      </c>
      <c r="B13" s="36">
        <v>175</v>
      </c>
      <c r="C13" s="36">
        <v>250</v>
      </c>
      <c r="D13" s="36">
        <v>170</v>
      </c>
      <c r="E13" s="36">
        <v>60</v>
      </c>
      <c r="F13" s="36">
        <v>20</v>
      </c>
      <c r="G13" s="36">
        <v>0</v>
      </c>
      <c r="H13" s="25">
        <v>0.68</v>
      </c>
      <c r="I13" s="25">
        <v>0.24</v>
      </c>
      <c r="J13" s="25">
        <v>0.08</v>
      </c>
      <c r="K13" s="25">
        <v>0</v>
      </c>
      <c r="L13" s="24">
        <v>13</v>
      </c>
      <c r="M13" s="62">
        <v>0.97</v>
      </c>
    </row>
    <row r="14" spans="1:13" x14ac:dyDescent="0.35">
      <c r="A14" s="10" t="s">
        <v>30</v>
      </c>
      <c r="B14" s="36">
        <v>85</v>
      </c>
      <c r="C14" s="36">
        <v>100</v>
      </c>
      <c r="D14" s="36">
        <v>60</v>
      </c>
      <c r="E14" s="36">
        <v>25</v>
      </c>
      <c r="F14" s="36">
        <v>10</v>
      </c>
      <c r="G14" s="36">
        <v>0</v>
      </c>
      <c r="H14" s="25">
        <v>0.62</v>
      </c>
      <c r="I14" s="25">
        <v>0.27</v>
      </c>
      <c r="J14" s="25">
        <v>0.11</v>
      </c>
      <c r="K14" s="25">
        <v>0</v>
      </c>
      <c r="L14" s="24">
        <v>11</v>
      </c>
      <c r="M14" s="62">
        <v>0.98</v>
      </c>
    </row>
    <row r="15" spans="1:13" x14ac:dyDescent="0.35">
      <c r="A15" s="10" t="s">
        <v>31</v>
      </c>
      <c r="B15" s="36">
        <v>60</v>
      </c>
      <c r="C15" s="36">
        <v>80</v>
      </c>
      <c r="D15" s="36">
        <v>40</v>
      </c>
      <c r="E15" s="36">
        <v>20</v>
      </c>
      <c r="F15" s="36">
        <v>20</v>
      </c>
      <c r="G15" s="36">
        <v>0</v>
      </c>
      <c r="H15" s="25">
        <v>0.51</v>
      </c>
      <c r="I15" s="25">
        <v>0.24</v>
      </c>
      <c r="J15" s="25">
        <v>0.24</v>
      </c>
      <c r="K15" s="25">
        <v>0</v>
      </c>
      <c r="L15" s="24">
        <v>10</v>
      </c>
      <c r="M15" s="62">
        <v>0.97</v>
      </c>
    </row>
    <row r="16" spans="1:13" x14ac:dyDescent="0.35">
      <c r="A16" s="10" t="s">
        <v>32</v>
      </c>
      <c r="B16" s="36">
        <v>55</v>
      </c>
      <c r="C16" s="36">
        <v>50</v>
      </c>
      <c r="D16" s="36">
        <v>15</v>
      </c>
      <c r="E16" s="36">
        <v>10</v>
      </c>
      <c r="F16" s="36">
        <v>20</v>
      </c>
      <c r="G16" s="36">
        <v>0</v>
      </c>
      <c r="H16" s="25">
        <v>0.35</v>
      </c>
      <c r="I16" s="25">
        <v>0.2</v>
      </c>
      <c r="J16" s="25">
        <v>0.45</v>
      </c>
      <c r="K16" s="25">
        <v>0</v>
      </c>
      <c r="L16" s="24">
        <v>12</v>
      </c>
      <c r="M16" s="62">
        <v>0.96</v>
      </c>
    </row>
    <row r="17" spans="1:13" x14ac:dyDescent="0.35">
      <c r="A17" s="10" t="s">
        <v>33</v>
      </c>
      <c r="B17" s="36">
        <v>40</v>
      </c>
      <c r="C17" s="36">
        <v>50</v>
      </c>
      <c r="D17" s="36">
        <v>25</v>
      </c>
      <c r="E17" s="36">
        <v>10</v>
      </c>
      <c r="F17" s="36">
        <v>15</v>
      </c>
      <c r="G17" s="36">
        <v>0</v>
      </c>
      <c r="H17" s="25">
        <v>0.56000000000000005</v>
      </c>
      <c r="I17" s="25">
        <v>0.17</v>
      </c>
      <c r="J17" s="25">
        <v>0.27</v>
      </c>
      <c r="K17" s="25">
        <v>0</v>
      </c>
      <c r="L17" s="24">
        <v>15</v>
      </c>
      <c r="M17" s="62">
        <v>0.94</v>
      </c>
    </row>
    <row r="18" spans="1:13" x14ac:dyDescent="0.35">
      <c r="A18" s="10" t="s">
        <v>34</v>
      </c>
      <c r="B18" s="36">
        <v>35</v>
      </c>
      <c r="C18" s="36">
        <v>45</v>
      </c>
      <c r="D18" s="36">
        <v>20</v>
      </c>
      <c r="E18" s="36">
        <v>10</v>
      </c>
      <c r="F18" s="36">
        <v>15</v>
      </c>
      <c r="G18" s="36">
        <v>0</v>
      </c>
      <c r="H18" s="25">
        <v>0.47</v>
      </c>
      <c r="I18" s="25">
        <v>0.24</v>
      </c>
      <c r="J18" s="25">
        <v>0.28999999999999998</v>
      </c>
      <c r="K18" s="25">
        <v>0</v>
      </c>
      <c r="L18" s="24">
        <v>11</v>
      </c>
      <c r="M18" s="62">
        <v>0.94</v>
      </c>
    </row>
    <row r="19" spans="1:13" x14ac:dyDescent="0.35">
      <c r="A19" s="10" t="s">
        <v>35</v>
      </c>
      <c r="B19" s="36">
        <v>60</v>
      </c>
      <c r="C19" s="36">
        <v>40</v>
      </c>
      <c r="D19" s="36">
        <v>10</v>
      </c>
      <c r="E19" s="36">
        <v>5</v>
      </c>
      <c r="F19" s="36">
        <v>20</v>
      </c>
      <c r="G19" s="36">
        <v>0</v>
      </c>
      <c r="H19" s="25">
        <v>0.24</v>
      </c>
      <c r="I19" s="25">
        <v>0.18</v>
      </c>
      <c r="J19" s="25">
        <v>0.57999999999999996</v>
      </c>
      <c r="K19" s="25">
        <v>0</v>
      </c>
      <c r="L19" s="24">
        <v>9</v>
      </c>
      <c r="M19" s="62">
        <v>1</v>
      </c>
    </row>
    <row r="20" spans="1:13" x14ac:dyDescent="0.35">
      <c r="A20" s="10" t="s">
        <v>36</v>
      </c>
      <c r="B20" s="36">
        <v>50</v>
      </c>
      <c r="C20" s="36">
        <v>55</v>
      </c>
      <c r="D20" s="36">
        <v>20</v>
      </c>
      <c r="E20" s="36">
        <v>15</v>
      </c>
      <c r="F20" s="36">
        <v>20</v>
      </c>
      <c r="G20" s="36">
        <v>0</v>
      </c>
      <c r="H20" s="25">
        <v>0.39</v>
      </c>
      <c r="I20" s="25">
        <v>0.25</v>
      </c>
      <c r="J20" s="25">
        <v>0.37</v>
      </c>
      <c r="K20" s="25">
        <v>0</v>
      </c>
      <c r="L20" s="24">
        <v>12</v>
      </c>
      <c r="M20" s="62">
        <v>1</v>
      </c>
    </row>
    <row r="21" spans="1:13" x14ac:dyDescent="0.35">
      <c r="A21" s="10" t="s">
        <v>37</v>
      </c>
      <c r="B21" s="36">
        <v>60</v>
      </c>
      <c r="C21" s="36">
        <v>55</v>
      </c>
      <c r="D21" s="36">
        <v>30</v>
      </c>
      <c r="E21" s="36">
        <v>20</v>
      </c>
      <c r="F21" s="36">
        <v>10</v>
      </c>
      <c r="G21" s="36">
        <v>0</v>
      </c>
      <c r="H21" s="25">
        <v>0.49</v>
      </c>
      <c r="I21" s="25">
        <v>0.37</v>
      </c>
      <c r="J21" s="25">
        <v>0.14000000000000001</v>
      </c>
      <c r="K21" s="25">
        <v>0</v>
      </c>
      <c r="L21" s="24">
        <v>11</v>
      </c>
      <c r="M21" s="62">
        <v>0.98</v>
      </c>
    </row>
    <row r="22" spans="1:13" x14ac:dyDescent="0.35">
      <c r="A22" s="10" t="s">
        <v>38</v>
      </c>
      <c r="B22" s="36">
        <v>95</v>
      </c>
      <c r="C22" s="36">
        <v>90</v>
      </c>
      <c r="D22" s="36">
        <v>30</v>
      </c>
      <c r="E22" s="36">
        <v>10</v>
      </c>
      <c r="F22" s="36">
        <v>45</v>
      </c>
      <c r="G22" s="36">
        <v>0</v>
      </c>
      <c r="H22" s="25">
        <v>0.35</v>
      </c>
      <c r="I22" s="25">
        <v>0.12</v>
      </c>
      <c r="J22" s="25">
        <v>0.53</v>
      </c>
      <c r="K22" s="25">
        <v>0</v>
      </c>
      <c r="L22" s="24">
        <v>8</v>
      </c>
      <c r="M22" s="62">
        <v>0.98</v>
      </c>
    </row>
    <row r="23" spans="1:13" x14ac:dyDescent="0.35">
      <c r="A23" s="10" t="s">
        <v>39</v>
      </c>
      <c r="B23" s="36">
        <v>115</v>
      </c>
      <c r="C23" s="36">
        <v>110</v>
      </c>
      <c r="D23" s="36">
        <v>35</v>
      </c>
      <c r="E23" s="36">
        <v>15</v>
      </c>
      <c r="F23" s="36">
        <v>65</v>
      </c>
      <c r="G23" s="36">
        <v>0</v>
      </c>
      <c r="H23" s="25">
        <v>0.32</v>
      </c>
      <c r="I23" s="25">
        <v>0.12</v>
      </c>
      <c r="J23" s="25">
        <v>0.56000000000000005</v>
      </c>
      <c r="K23" s="25">
        <v>0</v>
      </c>
      <c r="L23" s="24">
        <v>10</v>
      </c>
      <c r="M23" s="62">
        <v>1</v>
      </c>
    </row>
    <row r="24" spans="1:13" x14ac:dyDescent="0.35">
      <c r="A24" s="10" t="s">
        <v>40</v>
      </c>
      <c r="B24" s="36">
        <v>145</v>
      </c>
      <c r="C24" s="36">
        <v>135</v>
      </c>
      <c r="D24" s="36">
        <v>40</v>
      </c>
      <c r="E24" s="36">
        <v>15</v>
      </c>
      <c r="F24" s="36">
        <v>75</v>
      </c>
      <c r="G24" s="36">
        <v>0</v>
      </c>
      <c r="H24" s="25">
        <v>0.31</v>
      </c>
      <c r="I24" s="25">
        <v>0.13</v>
      </c>
      <c r="J24" s="25">
        <v>0.56000000000000005</v>
      </c>
      <c r="K24" s="25">
        <v>0</v>
      </c>
      <c r="L24" s="24">
        <v>11</v>
      </c>
      <c r="M24" s="62">
        <v>0.97</v>
      </c>
    </row>
    <row r="25" spans="1:13" x14ac:dyDescent="0.35">
      <c r="A25" s="10" t="s">
        <v>41</v>
      </c>
      <c r="B25" s="36">
        <v>105</v>
      </c>
      <c r="C25" s="36">
        <v>110</v>
      </c>
      <c r="D25" s="36">
        <v>40</v>
      </c>
      <c r="E25" s="36">
        <v>25</v>
      </c>
      <c r="F25" s="36">
        <v>45</v>
      </c>
      <c r="G25" s="36">
        <v>0</v>
      </c>
      <c r="H25" s="25">
        <v>0.37</v>
      </c>
      <c r="I25" s="25">
        <v>0.24</v>
      </c>
      <c r="J25" s="25">
        <v>0.39</v>
      </c>
      <c r="K25" s="25">
        <v>0</v>
      </c>
      <c r="L25" s="24">
        <v>13</v>
      </c>
      <c r="M25" s="62">
        <v>0.94</v>
      </c>
    </row>
    <row r="26" spans="1:13" x14ac:dyDescent="0.35">
      <c r="A26" s="10" t="s">
        <v>42</v>
      </c>
      <c r="B26" s="36">
        <v>95</v>
      </c>
      <c r="C26" s="36">
        <v>90</v>
      </c>
      <c r="D26" s="36">
        <v>30</v>
      </c>
      <c r="E26" s="36">
        <v>20</v>
      </c>
      <c r="F26" s="36">
        <v>35</v>
      </c>
      <c r="G26" s="36">
        <v>0</v>
      </c>
      <c r="H26" s="25">
        <v>0.36</v>
      </c>
      <c r="I26" s="25">
        <v>0.22</v>
      </c>
      <c r="J26" s="25">
        <v>0.42</v>
      </c>
      <c r="K26" s="25">
        <v>0</v>
      </c>
      <c r="L26" s="24">
        <v>14</v>
      </c>
      <c r="M26" s="62">
        <v>0.84</v>
      </c>
    </row>
    <row r="27" spans="1:13" x14ac:dyDescent="0.35">
      <c r="A27" s="10" t="s">
        <v>43</v>
      </c>
      <c r="B27" s="36">
        <v>130</v>
      </c>
      <c r="C27" s="36">
        <v>115</v>
      </c>
      <c r="D27" s="36">
        <v>55</v>
      </c>
      <c r="E27" s="36">
        <v>20</v>
      </c>
      <c r="F27" s="36">
        <v>40</v>
      </c>
      <c r="G27" s="36">
        <v>0</v>
      </c>
      <c r="H27" s="25">
        <v>0.45</v>
      </c>
      <c r="I27" s="25">
        <v>0.19</v>
      </c>
      <c r="J27" s="25">
        <v>0.36</v>
      </c>
      <c r="K27" s="25">
        <v>0</v>
      </c>
      <c r="L27" s="24">
        <v>13</v>
      </c>
      <c r="M27" s="62">
        <v>0.95</v>
      </c>
    </row>
    <row r="28" spans="1:13" x14ac:dyDescent="0.35">
      <c r="A28" s="10" t="s">
        <v>44</v>
      </c>
      <c r="B28" s="36">
        <v>110</v>
      </c>
      <c r="C28" s="36">
        <v>125</v>
      </c>
      <c r="D28" s="36">
        <v>60</v>
      </c>
      <c r="E28" s="36">
        <v>20</v>
      </c>
      <c r="F28" s="36">
        <v>40</v>
      </c>
      <c r="G28" s="36">
        <v>0</v>
      </c>
      <c r="H28" s="25">
        <v>0.49</v>
      </c>
      <c r="I28" s="25">
        <v>0.17</v>
      </c>
      <c r="J28" s="25">
        <v>0.33</v>
      </c>
      <c r="K28" s="25">
        <v>0</v>
      </c>
      <c r="L28" s="24">
        <v>14</v>
      </c>
      <c r="M28" s="62">
        <v>0.9</v>
      </c>
    </row>
    <row r="29" spans="1:13" x14ac:dyDescent="0.35">
      <c r="A29" s="10" t="s">
        <v>45</v>
      </c>
      <c r="B29" s="36">
        <v>90</v>
      </c>
      <c r="C29" s="36">
        <v>105</v>
      </c>
      <c r="D29" s="36">
        <v>45</v>
      </c>
      <c r="E29" s="36">
        <v>20</v>
      </c>
      <c r="F29" s="36">
        <v>40</v>
      </c>
      <c r="G29" s="36">
        <v>0</v>
      </c>
      <c r="H29" s="25">
        <v>0.41</v>
      </c>
      <c r="I29" s="25">
        <v>0.21</v>
      </c>
      <c r="J29" s="25">
        <v>0.38</v>
      </c>
      <c r="K29" s="25">
        <v>0</v>
      </c>
      <c r="L29" s="24">
        <v>13</v>
      </c>
      <c r="M29" s="62">
        <v>0.91</v>
      </c>
    </row>
    <row r="30" spans="1:13" x14ac:dyDescent="0.35">
      <c r="A30" s="10" t="s">
        <v>46</v>
      </c>
      <c r="B30" s="36">
        <v>45</v>
      </c>
      <c r="C30" s="36">
        <v>55</v>
      </c>
      <c r="D30" s="36">
        <v>20</v>
      </c>
      <c r="E30" s="36">
        <v>20</v>
      </c>
      <c r="F30" s="36">
        <v>15</v>
      </c>
      <c r="G30" s="36">
        <v>0</v>
      </c>
      <c r="H30" s="25">
        <v>0.37</v>
      </c>
      <c r="I30" s="25">
        <v>0.37</v>
      </c>
      <c r="J30" s="25">
        <v>0.26</v>
      </c>
      <c r="K30" s="25">
        <v>0</v>
      </c>
      <c r="L30" s="24">
        <v>10</v>
      </c>
      <c r="M30" s="62">
        <v>0.9</v>
      </c>
    </row>
    <row r="31" spans="1:13" x14ac:dyDescent="0.35">
      <c r="A31" s="10" t="s">
        <v>47</v>
      </c>
      <c r="B31" s="36">
        <v>55</v>
      </c>
      <c r="C31" s="36">
        <v>55</v>
      </c>
      <c r="D31" s="36">
        <v>15</v>
      </c>
      <c r="E31" s="36">
        <v>10</v>
      </c>
      <c r="F31" s="36">
        <v>30</v>
      </c>
      <c r="G31" s="36">
        <v>0</v>
      </c>
      <c r="H31" s="25">
        <v>0.3</v>
      </c>
      <c r="I31" s="25">
        <v>0.17</v>
      </c>
      <c r="J31" s="25">
        <v>0.53</v>
      </c>
      <c r="K31" s="25">
        <v>0</v>
      </c>
      <c r="L31" s="24">
        <v>11</v>
      </c>
      <c r="M31" s="62">
        <v>0.92</v>
      </c>
    </row>
    <row r="32" spans="1:13" x14ac:dyDescent="0.35">
      <c r="A32" s="10" t="s">
        <v>48</v>
      </c>
      <c r="B32" s="36">
        <v>70</v>
      </c>
      <c r="C32" s="36">
        <v>65</v>
      </c>
      <c r="D32" s="36">
        <v>20</v>
      </c>
      <c r="E32" s="36">
        <v>15</v>
      </c>
      <c r="F32" s="36">
        <v>30</v>
      </c>
      <c r="G32" s="36">
        <v>0</v>
      </c>
      <c r="H32" s="25">
        <v>0.32</v>
      </c>
      <c r="I32" s="25">
        <v>0.21</v>
      </c>
      <c r="J32" s="25">
        <v>0.48</v>
      </c>
      <c r="K32" s="25">
        <v>0</v>
      </c>
      <c r="L32" s="24">
        <v>8</v>
      </c>
      <c r="M32" s="62">
        <v>0.94</v>
      </c>
    </row>
    <row r="33" spans="1:13" x14ac:dyDescent="0.35">
      <c r="A33" s="10" t="s">
        <v>49</v>
      </c>
      <c r="B33" s="36">
        <v>80</v>
      </c>
      <c r="C33" s="36">
        <v>90</v>
      </c>
      <c r="D33" s="36">
        <v>35</v>
      </c>
      <c r="E33" s="36">
        <v>15</v>
      </c>
      <c r="F33" s="36">
        <v>45</v>
      </c>
      <c r="G33" s="36">
        <v>0</v>
      </c>
      <c r="H33" s="25">
        <v>0.37</v>
      </c>
      <c r="I33" s="25">
        <v>0.15</v>
      </c>
      <c r="J33" s="25">
        <v>0.48</v>
      </c>
      <c r="K33" s="25">
        <v>0</v>
      </c>
      <c r="L33" s="24">
        <v>6</v>
      </c>
      <c r="M33" s="62">
        <v>0.93</v>
      </c>
    </row>
    <row r="34" spans="1:13" x14ac:dyDescent="0.35">
      <c r="A34" s="10" t="s">
        <v>50</v>
      </c>
      <c r="B34" s="36">
        <v>55</v>
      </c>
      <c r="C34" s="36">
        <v>60</v>
      </c>
      <c r="D34" s="36">
        <v>20</v>
      </c>
      <c r="E34" s="36">
        <v>10</v>
      </c>
      <c r="F34" s="36">
        <v>25</v>
      </c>
      <c r="G34" s="36">
        <v>0</v>
      </c>
      <c r="H34" s="25">
        <v>0.34</v>
      </c>
      <c r="I34" s="25">
        <v>0.2</v>
      </c>
      <c r="J34" s="25">
        <v>0.46</v>
      </c>
      <c r="K34" s="25">
        <v>0</v>
      </c>
      <c r="L34" s="24">
        <v>6</v>
      </c>
      <c r="M34" s="62">
        <v>0.97</v>
      </c>
    </row>
    <row r="35" spans="1:13" x14ac:dyDescent="0.35">
      <c r="A35" s="10" t="s">
        <v>51</v>
      </c>
      <c r="B35" s="36">
        <v>55</v>
      </c>
      <c r="C35" s="36">
        <v>50</v>
      </c>
      <c r="D35" s="36">
        <v>15</v>
      </c>
      <c r="E35" s="36">
        <v>10</v>
      </c>
      <c r="F35" s="36">
        <v>30</v>
      </c>
      <c r="G35" s="36">
        <v>0</v>
      </c>
      <c r="H35" s="25">
        <v>0.25</v>
      </c>
      <c r="I35" s="25">
        <v>0.2</v>
      </c>
      <c r="J35" s="25">
        <v>0.55000000000000004</v>
      </c>
      <c r="K35" s="25">
        <v>0</v>
      </c>
      <c r="L35" s="24">
        <v>7</v>
      </c>
      <c r="M35" s="62">
        <v>0.91</v>
      </c>
    </row>
    <row r="36" spans="1:13" x14ac:dyDescent="0.35">
      <c r="A36" s="10" t="s">
        <v>52</v>
      </c>
      <c r="B36" s="36">
        <v>65</v>
      </c>
      <c r="C36" s="36">
        <v>65</v>
      </c>
      <c r="D36" s="36">
        <v>20</v>
      </c>
      <c r="E36" s="36">
        <v>15</v>
      </c>
      <c r="F36" s="36">
        <v>30</v>
      </c>
      <c r="G36" s="36">
        <v>0</v>
      </c>
      <c r="H36" s="25">
        <v>0.32</v>
      </c>
      <c r="I36" s="25">
        <v>0.24</v>
      </c>
      <c r="J36" s="25">
        <v>0.44</v>
      </c>
      <c r="K36" s="25">
        <v>0</v>
      </c>
      <c r="L36" s="24">
        <v>9</v>
      </c>
      <c r="M36" s="62">
        <v>0.94</v>
      </c>
    </row>
    <row r="37" spans="1:13" x14ac:dyDescent="0.35">
      <c r="A37" s="10" t="s">
        <v>53</v>
      </c>
      <c r="B37" s="36">
        <v>60</v>
      </c>
      <c r="C37" s="36">
        <v>60</v>
      </c>
      <c r="D37" s="36">
        <v>20</v>
      </c>
      <c r="E37" s="36">
        <v>15</v>
      </c>
      <c r="F37" s="36">
        <v>25</v>
      </c>
      <c r="G37" s="36">
        <v>0</v>
      </c>
      <c r="H37" s="25">
        <v>0.33</v>
      </c>
      <c r="I37" s="25">
        <v>0.28000000000000003</v>
      </c>
      <c r="J37" s="25">
        <v>0.39</v>
      </c>
      <c r="K37" s="25">
        <v>0</v>
      </c>
      <c r="L37" s="24">
        <v>8</v>
      </c>
      <c r="M37" s="62">
        <v>0.92</v>
      </c>
    </row>
    <row r="38" spans="1:13" x14ac:dyDescent="0.35">
      <c r="A38" s="10" t="s">
        <v>54</v>
      </c>
      <c r="B38" s="36">
        <v>70</v>
      </c>
      <c r="C38" s="36">
        <v>60</v>
      </c>
      <c r="D38" s="36">
        <v>30</v>
      </c>
      <c r="E38" s="36">
        <v>10</v>
      </c>
      <c r="F38" s="36">
        <v>15</v>
      </c>
      <c r="G38" s="36">
        <v>0</v>
      </c>
      <c r="H38" s="25">
        <v>0.53</v>
      </c>
      <c r="I38" s="25">
        <v>0.2</v>
      </c>
      <c r="J38" s="25">
        <v>0.27</v>
      </c>
      <c r="K38" s="25">
        <v>0</v>
      </c>
      <c r="L38" s="24">
        <v>6</v>
      </c>
      <c r="M38" s="62">
        <v>1</v>
      </c>
    </row>
    <row r="39" spans="1:13" x14ac:dyDescent="0.35">
      <c r="A39" s="10" t="s">
        <v>55</v>
      </c>
      <c r="B39" s="36">
        <v>50</v>
      </c>
      <c r="C39" s="36">
        <v>65</v>
      </c>
      <c r="D39" s="36">
        <v>25</v>
      </c>
      <c r="E39" s="36">
        <v>15</v>
      </c>
      <c r="F39" s="36">
        <v>25</v>
      </c>
      <c r="G39" s="36">
        <v>0</v>
      </c>
      <c r="H39" s="25">
        <v>0.41</v>
      </c>
      <c r="I39" s="25">
        <v>0.21</v>
      </c>
      <c r="J39" s="25">
        <v>0.38</v>
      </c>
      <c r="K39" s="25">
        <v>0</v>
      </c>
      <c r="L39" s="24">
        <v>8</v>
      </c>
      <c r="M39" s="62">
        <v>0.73</v>
      </c>
    </row>
    <row r="40" spans="1:13" x14ac:dyDescent="0.35">
      <c r="A40" s="10" t="s">
        <v>56</v>
      </c>
      <c r="B40" s="36">
        <v>30</v>
      </c>
      <c r="C40" s="36">
        <v>30</v>
      </c>
      <c r="D40" s="36">
        <v>25</v>
      </c>
      <c r="E40" s="36">
        <v>5</v>
      </c>
      <c r="F40" s="36">
        <v>0</v>
      </c>
      <c r="G40" s="36">
        <v>0</v>
      </c>
      <c r="H40" s="25">
        <v>0.77</v>
      </c>
      <c r="I40" s="25">
        <v>0.23</v>
      </c>
      <c r="J40" s="25">
        <v>0</v>
      </c>
      <c r="K40" s="25">
        <v>0</v>
      </c>
      <c r="L40" s="24">
        <v>5</v>
      </c>
      <c r="M40" s="62">
        <v>0.97</v>
      </c>
    </row>
    <row r="41" spans="1:13" x14ac:dyDescent="0.35">
      <c r="A41" s="10" t="s">
        <v>57</v>
      </c>
      <c r="B41" s="36">
        <v>25</v>
      </c>
      <c r="C41" s="36">
        <v>25</v>
      </c>
      <c r="D41" s="36">
        <v>20</v>
      </c>
      <c r="E41" s="36">
        <v>5</v>
      </c>
      <c r="F41" s="36">
        <v>0</v>
      </c>
      <c r="G41" s="36">
        <v>0</v>
      </c>
      <c r="H41" s="25">
        <v>0.85</v>
      </c>
      <c r="I41" s="25">
        <v>0.15</v>
      </c>
      <c r="J41" s="25">
        <v>0</v>
      </c>
      <c r="K41" s="25">
        <v>0</v>
      </c>
      <c r="L41" s="24">
        <v>5</v>
      </c>
      <c r="M41" s="62">
        <v>0.85</v>
      </c>
    </row>
    <row r="42" spans="1:13" x14ac:dyDescent="0.35">
      <c r="A42" s="10" t="s">
        <v>58</v>
      </c>
      <c r="B42" s="36">
        <v>20</v>
      </c>
      <c r="C42" s="36">
        <v>20</v>
      </c>
      <c r="D42" s="36">
        <v>10</v>
      </c>
      <c r="E42" s="36">
        <v>10</v>
      </c>
      <c r="F42" s="36" t="s">
        <v>318</v>
      </c>
      <c r="G42" s="36">
        <v>0</v>
      </c>
      <c r="H42" s="25">
        <v>0.55000000000000004</v>
      </c>
      <c r="I42" s="36" t="s">
        <v>318</v>
      </c>
      <c r="J42" s="36" t="s">
        <v>318</v>
      </c>
      <c r="K42" s="25">
        <v>0</v>
      </c>
      <c r="L42" s="24">
        <v>7</v>
      </c>
      <c r="M42" s="62">
        <v>0.95</v>
      </c>
    </row>
    <row r="43" spans="1:13" x14ac:dyDescent="0.35">
      <c r="A43" s="10" t="s">
        <v>59</v>
      </c>
      <c r="B43" s="36">
        <v>30</v>
      </c>
      <c r="C43" s="36">
        <v>25</v>
      </c>
      <c r="D43" s="36">
        <v>20</v>
      </c>
      <c r="E43" s="36" t="s">
        <v>318</v>
      </c>
      <c r="F43" s="36">
        <v>0</v>
      </c>
      <c r="G43" s="36">
        <v>0</v>
      </c>
      <c r="H43" s="36" t="s">
        <v>318</v>
      </c>
      <c r="I43" s="36" t="s">
        <v>318</v>
      </c>
      <c r="J43" s="25">
        <v>0</v>
      </c>
      <c r="K43" s="25">
        <v>0</v>
      </c>
      <c r="L43" s="24">
        <v>4</v>
      </c>
      <c r="M43" s="62">
        <v>1</v>
      </c>
    </row>
    <row r="44" spans="1:13" x14ac:dyDescent="0.35">
      <c r="A44" s="10" t="s">
        <v>60</v>
      </c>
      <c r="B44" s="36">
        <v>45</v>
      </c>
      <c r="C44" s="36">
        <v>55</v>
      </c>
      <c r="D44" s="36">
        <v>45</v>
      </c>
      <c r="E44" s="36">
        <v>10</v>
      </c>
      <c r="F44" s="36">
        <v>0</v>
      </c>
      <c r="G44" s="36">
        <v>0</v>
      </c>
      <c r="H44" s="25">
        <v>0.8</v>
      </c>
      <c r="I44" s="25">
        <v>0.2</v>
      </c>
      <c r="J44" s="25">
        <v>0</v>
      </c>
      <c r="K44" s="25">
        <v>0</v>
      </c>
      <c r="L44" s="24">
        <v>7</v>
      </c>
      <c r="M44" s="62">
        <v>0.91</v>
      </c>
    </row>
    <row r="45" spans="1:13" x14ac:dyDescent="0.35">
      <c r="A45" s="10" t="s">
        <v>61</v>
      </c>
      <c r="B45" s="36">
        <v>35</v>
      </c>
      <c r="C45" s="36">
        <v>30</v>
      </c>
      <c r="D45" s="36">
        <v>20</v>
      </c>
      <c r="E45" s="36">
        <v>5</v>
      </c>
      <c r="F45" s="36">
        <v>0</v>
      </c>
      <c r="G45" s="36">
        <v>0</v>
      </c>
      <c r="H45" s="25">
        <v>0.79</v>
      </c>
      <c r="I45" s="25">
        <v>0.21</v>
      </c>
      <c r="J45" s="25">
        <v>0</v>
      </c>
      <c r="K45" s="25">
        <v>0</v>
      </c>
      <c r="L45" s="24">
        <v>6</v>
      </c>
      <c r="M45" s="62">
        <v>0.96</v>
      </c>
    </row>
    <row r="46" spans="1:13" x14ac:dyDescent="0.35">
      <c r="A46" s="10" t="s">
        <v>62</v>
      </c>
      <c r="B46" s="36">
        <v>25</v>
      </c>
      <c r="C46" s="36">
        <v>25</v>
      </c>
      <c r="D46" s="36">
        <v>20</v>
      </c>
      <c r="E46" s="36">
        <v>5</v>
      </c>
      <c r="F46" s="36">
        <v>0</v>
      </c>
      <c r="G46" s="36" t="s">
        <v>318</v>
      </c>
      <c r="H46" s="25">
        <v>0.67</v>
      </c>
      <c r="I46" s="36" t="s">
        <v>318</v>
      </c>
      <c r="J46" s="25">
        <v>0</v>
      </c>
      <c r="K46" s="36" t="s">
        <v>318</v>
      </c>
      <c r="L46" s="24">
        <v>7</v>
      </c>
      <c r="M46" s="62">
        <v>0.92</v>
      </c>
    </row>
    <row r="47" spans="1:13" x14ac:dyDescent="0.35">
      <c r="A47" s="10" t="s">
        <v>63</v>
      </c>
      <c r="B47" s="36">
        <v>35</v>
      </c>
      <c r="C47" s="36">
        <v>35</v>
      </c>
      <c r="D47" s="36">
        <v>30</v>
      </c>
      <c r="E47" s="36">
        <v>5</v>
      </c>
      <c r="F47" s="36">
        <v>0</v>
      </c>
      <c r="G47" s="36" t="s">
        <v>318</v>
      </c>
      <c r="H47" s="25">
        <v>0.86</v>
      </c>
      <c r="I47" s="36" t="s">
        <v>318</v>
      </c>
      <c r="J47" s="25">
        <v>0</v>
      </c>
      <c r="K47" s="36" t="s">
        <v>318</v>
      </c>
      <c r="L47" s="24">
        <v>7</v>
      </c>
      <c r="M47" s="62">
        <v>1</v>
      </c>
    </row>
    <row r="48" spans="1:13" x14ac:dyDescent="0.35">
      <c r="A48" s="10" t="s">
        <v>64</v>
      </c>
      <c r="B48" s="36">
        <v>40</v>
      </c>
      <c r="C48" s="36">
        <v>35</v>
      </c>
      <c r="D48" s="36">
        <v>30</v>
      </c>
      <c r="E48" s="36">
        <v>5</v>
      </c>
      <c r="F48" s="36">
        <v>0</v>
      </c>
      <c r="G48" s="36">
        <v>0</v>
      </c>
      <c r="H48" s="25">
        <v>0.89</v>
      </c>
      <c r="I48" s="25">
        <v>0.11</v>
      </c>
      <c r="J48" s="25">
        <v>0</v>
      </c>
      <c r="K48" s="25">
        <v>0</v>
      </c>
      <c r="L48" s="24">
        <v>6</v>
      </c>
      <c r="M48" s="62">
        <v>0.94</v>
      </c>
    </row>
    <row r="49" spans="1:13" x14ac:dyDescent="0.35">
      <c r="A49" s="10" t="s">
        <v>65</v>
      </c>
      <c r="B49" s="36">
        <v>60</v>
      </c>
      <c r="C49" s="36">
        <v>65</v>
      </c>
      <c r="D49" s="36">
        <v>55</v>
      </c>
      <c r="E49" s="36">
        <v>5</v>
      </c>
      <c r="F49" s="36">
        <v>0</v>
      </c>
      <c r="G49" s="36" t="s">
        <v>318</v>
      </c>
      <c r="H49" s="25">
        <v>0.86</v>
      </c>
      <c r="I49" s="36" t="s">
        <v>318</v>
      </c>
      <c r="J49" s="25">
        <v>0</v>
      </c>
      <c r="K49" s="36" t="s">
        <v>318</v>
      </c>
      <c r="L49" s="24">
        <v>6</v>
      </c>
      <c r="M49" s="62">
        <v>0.94</v>
      </c>
    </row>
    <row r="50" spans="1:13" x14ac:dyDescent="0.35">
      <c r="A50" s="10" t="s">
        <v>66</v>
      </c>
      <c r="B50" s="36">
        <v>60</v>
      </c>
      <c r="C50" s="36">
        <v>50</v>
      </c>
      <c r="D50" s="36">
        <v>35</v>
      </c>
      <c r="E50" s="36">
        <v>10</v>
      </c>
      <c r="F50" s="36">
        <v>0</v>
      </c>
      <c r="G50" s="36" t="s">
        <v>318</v>
      </c>
      <c r="H50" s="25">
        <v>0.73</v>
      </c>
      <c r="I50" s="36" t="s">
        <v>318</v>
      </c>
      <c r="J50" s="25">
        <v>0</v>
      </c>
      <c r="K50" s="36" t="s">
        <v>318</v>
      </c>
      <c r="L50" s="24">
        <v>5</v>
      </c>
      <c r="M50" s="62">
        <v>0.98</v>
      </c>
    </row>
    <row r="51" spans="1:13" x14ac:dyDescent="0.35">
      <c r="A51" s="10" t="s">
        <v>67</v>
      </c>
      <c r="B51" s="36">
        <v>75</v>
      </c>
      <c r="C51" s="36">
        <v>70</v>
      </c>
      <c r="D51" s="36">
        <v>60</v>
      </c>
      <c r="E51" s="36">
        <v>10</v>
      </c>
      <c r="F51" s="36">
        <v>0</v>
      </c>
      <c r="G51" s="36" t="s">
        <v>318</v>
      </c>
      <c r="H51" s="25">
        <v>0.87</v>
      </c>
      <c r="I51" s="36" t="s">
        <v>318</v>
      </c>
      <c r="J51" s="25">
        <v>0</v>
      </c>
      <c r="K51" s="36" t="s">
        <v>318</v>
      </c>
      <c r="L51" s="24">
        <v>8</v>
      </c>
      <c r="M51" s="62">
        <v>0.97</v>
      </c>
    </row>
    <row r="52" spans="1:13" x14ac:dyDescent="0.35">
      <c r="A52" s="10" t="s">
        <v>68</v>
      </c>
      <c r="B52" s="36">
        <v>75</v>
      </c>
      <c r="C52" s="36">
        <v>75</v>
      </c>
      <c r="D52" s="36">
        <v>60</v>
      </c>
      <c r="E52" s="36">
        <v>15</v>
      </c>
      <c r="F52" s="36">
        <v>0</v>
      </c>
      <c r="G52" s="36" t="s">
        <v>318</v>
      </c>
      <c r="H52" s="25">
        <v>0.77</v>
      </c>
      <c r="I52" s="36" t="s">
        <v>318</v>
      </c>
      <c r="J52" s="25">
        <v>0</v>
      </c>
      <c r="K52" s="36" t="s">
        <v>318</v>
      </c>
      <c r="L52" s="24">
        <v>7</v>
      </c>
      <c r="M52" s="62">
        <v>1</v>
      </c>
    </row>
    <row r="53" spans="1:13" x14ac:dyDescent="0.35">
      <c r="A53" s="10" t="s">
        <v>69</v>
      </c>
      <c r="B53" s="36">
        <v>55</v>
      </c>
      <c r="C53" s="36">
        <v>65</v>
      </c>
      <c r="D53" s="36">
        <v>50</v>
      </c>
      <c r="E53" s="36">
        <v>15</v>
      </c>
      <c r="F53" s="36">
        <v>0</v>
      </c>
      <c r="G53" s="36" t="s">
        <v>318</v>
      </c>
      <c r="H53" s="25">
        <v>0.77</v>
      </c>
      <c r="I53" s="36" t="s">
        <v>318</v>
      </c>
      <c r="J53" s="25">
        <v>0</v>
      </c>
      <c r="K53" s="36" t="s">
        <v>318</v>
      </c>
      <c r="L53" s="24">
        <v>8</v>
      </c>
      <c r="M53" s="62">
        <v>1</v>
      </c>
    </row>
    <row r="54" spans="1:13" x14ac:dyDescent="0.35">
      <c r="A54" s="10" t="s">
        <v>70</v>
      </c>
      <c r="B54" s="36">
        <v>35</v>
      </c>
      <c r="C54" s="36">
        <v>40</v>
      </c>
      <c r="D54" s="36">
        <v>30</v>
      </c>
      <c r="E54" s="36">
        <v>10</v>
      </c>
      <c r="F54" s="36">
        <v>0</v>
      </c>
      <c r="G54" s="36" t="s">
        <v>318</v>
      </c>
      <c r="H54" s="25">
        <v>0.72</v>
      </c>
      <c r="I54" s="36" t="s">
        <v>318</v>
      </c>
      <c r="J54" s="25">
        <v>0</v>
      </c>
      <c r="K54" s="36" t="s">
        <v>318</v>
      </c>
      <c r="L54" s="24">
        <v>9</v>
      </c>
      <c r="M54" s="62">
        <v>0.79</v>
      </c>
    </row>
    <row r="55" spans="1:13" x14ac:dyDescent="0.35">
      <c r="A55" s="10" t="s">
        <v>71</v>
      </c>
      <c r="B55" s="36">
        <v>60</v>
      </c>
      <c r="C55" s="36">
        <v>50</v>
      </c>
      <c r="D55" s="36">
        <v>40</v>
      </c>
      <c r="E55" s="36">
        <v>5</v>
      </c>
      <c r="F55" s="36">
        <v>0</v>
      </c>
      <c r="G55" s="36">
        <v>0</v>
      </c>
      <c r="H55" s="25">
        <v>0.85</v>
      </c>
      <c r="I55" s="25">
        <v>0.15</v>
      </c>
      <c r="J55" s="25">
        <v>0</v>
      </c>
      <c r="K55" s="25">
        <v>0</v>
      </c>
      <c r="L55" s="24">
        <v>6</v>
      </c>
      <c r="M55" s="62">
        <v>0.98</v>
      </c>
    </row>
    <row r="56" spans="1:13" x14ac:dyDescent="0.35">
      <c r="A56" s="10" t="s">
        <v>72</v>
      </c>
      <c r="B56" s="36">
        <v>80</v>
      </c>
      <c r="C56" s="36">
        <v>75</v>
      </c>
      <c r="D56" s="36">
        <v>65</v>
      </c>
      <c r="E56" s="36">
        <v>10</v>
      </c>
      <c r="F56" s="36">
        <v>0</v>
      </c>
      <c r="G56" s="36" t="s">
        <v>318</v>
      </c>
      <c r="H56" s="25">
        <v>0.86</v>
      </c>
      <c r="I56" s="36" t="s">
        <v>318</v>
      </c>
      <c r="J56" s="25">
        <v>0</v>
      </c>
      <c r="K56" s="36" t="s">
        <v>318</v>
      </c>
      <c r="L56" s="24">
        <v>5</v>
      </c>
      <c r="M56" s="62">
        <v>1</v>
      </c>
    </row>
    <row r="57" spans="1:13" x14ac:dyDescent="0.35">
      <c r="A57" s="10" t="s">
        <v>73</v>
      </c>
      <c r="B57" s="36">
        <v>80</v>
      </c>
      <c r="C57" s="36">
        <v>75</v>
      </c>
      <c r="D57" s="36">
        <v>60</v>
      </c>
      <c r="E57" s="36">
        <v>15</v>
      </c>
      <c r="F57" s="36">
        <v>0</v>
      </c>
      <c r="G57" s="36" t="s">
        <v>318</v>
      </c>
      <c r="H57" s="25">
        <v>0.79</v>
      </c>
      <c r="I57" s="36" t="s">
        <v>318</v>
      </c>
      <c r="J57" s="25">
        <v>0</v>
      </c>
      <c r="K57" s="36" t="s">
        <v>318</v>
      </c>
      <c r="L57" s="24">
        <v>7</v>
      </c>
      <c r="M57" s="62">
        <v>0.99</v>
      </c>
    </row>
    <row r="58" spans="1:13" x14ac:dyDescent="0.35">
      <c r="A58" s="10" t="s">
        <v>74</v>
      </c>
      <c r="B58" s="36">
        <v>80</v>
      </c>
      <c r="C58" s="36">
        <v>80</v>
      </c>
      <c r="D58" s="36">
        <v>65</v>
      </c>
      <c r="E58" s="36">
        <v>10</v>
      </c>
      <c r="F58" s="36">
        <v>0</v>
      </c>
      <c r="G58" s="36">
        <v>5</v>
      </c>
      <c r="H58" s="25">
        <v>0.82</v>
      </c>
      <c r="I58" s="25">
        <v>0.14000000000000001</v>
      </c>
      <c r="J58" s="25">
        <v>0</v>
      </c>
      <c r="K58" s="25">
        <v>0.04</v>
      </c>
      <c r="L58" s="24">
        <v>9</v>
      </c>
      <c r="M58" s="62">
        <v>1</v>
      </c>
    </row>
    <row r="59" spans="1:13" x14ac:dyDescent="0.35">
      <c r="A59" s="10" t="s">
        <v>75</v>
      </c>
      <c r="B59" s="36">
        <v>85</v>
      </c>
      <c r="C59" s="36">
        <v>85</v>
      </c>
      <c r="D59" s="36">
        <v>65</v>
      </c>
      <c r="E59" s="36">
        <v>15</v>
      </c>
      <c r="F59" s="36">
        <v>0</v>
      </c>
      <c r="G59" s="36">
        <v>5</v>
      </c>
      <c r="H59" s="25">
        <v>0.75</v>
      </c>
      <c r="I59" s="25">
        <v>0.19</v>
      </c>
      <c r="J59" s="25">
        <v>0</v>
      </c>
      <c r="K59" s="25">
        <v>0.06</v>
      </c>
      <c r="L59" s="24">
        <v>10</v>
      </c>
      <c r="M59" s="62">
        <v>0.95</v>
      </c>
    </row>
    <row r="60" spans="1:13" x14ac:dyDescent="0.35">
      <c r="A60" s="10" t="s">
        <v>76</v>
      </c>
      <c r="B60" s="36">
        <v>65</v>
      </c>
      <c r="C60" s="36">
        <v>75</v>
      </c>
      <c r="D60" s="36">
        <v>55</v>
      </c>
      <c r="E60" s="36">
        <v>15</v>
      </c>
      <c r="F60" s="36">
        <v>0</v>
      </c>
      <c r="G60" s="36">
        <v>5</v>
      </c>
      <c r="H60" s="25">
        <v>0.7</v>
      </c>
      <c r="I60" s="25">
        <v>0.22</v>
      </c>
      <c r="J60" s="25">
        <v>0</v>
      </c>
      <c r="K60" s="25">
        <v>0.08</v>
      </c>
      <c r="L60" s="24">
        <v>7</v>
      </c>
      <c r="M60" s="62">
        <v>0.96</v>
      </c>
    </row>
    <row r="61" spans="1:13" x14ac:dyDescent="0.35">
      <c r="A61" s="10" t="s">
        <v>77</v>
      </c>
      <c r="B61" s="36">
        <v>55</v>
      </c>
      <c r="C61" s="36">
        <v>55</v>
      </c>
      <c r="D61" s="36">
        <v>40</v>
      </c>
      <c r="E61" s="36">
        <v>15</v>
      </c>
      <c r="F61" s="36">
        <v>0</v>
      </c>
      <c r="G61" s="36" t="s">
        <v>318</v>
      </c>
      <c r="H61" s="25">
        <v>0.69</v>
      </c>
      <c r="I61" s="36" t="s">
        <v>318</v>
      </c>
      <c r="J61" s="25">
        <v>0</v>
      </c>
      <c r="K61" s="36" t="s">
        <v>318</v>
      </c>
      <c r="L61" s="24">
        <v>9</v>
      </c>
      <c r="M61" s="62">
        <v>0.94</v>
      </c>
    </row>
    <row r="62" spans="1:13" x14ac:dyDescent="0.35">
      <c r="A62" s="10" t="s">
        <v>78</v>
      </c>
      <c r="B62" s="36">
        <v>65</v>
      </c>
      <c r="C62" s="36">
        <v>55</v>
      </c>
      <c r="D62" s="36">
        <v>35</v>
      </c>
      <c r="E62" s="36">
        <v>20</v>
      </c>
      <c r="F62" s="36">
        <v>0</v>
      </c>
      <c r="G62" s="36" t="s">
        <v>318</v>
      </c>
      <c r="H62" s="25">
        <v>0.65</v>
      </c>
      <c r="I62" s="36" t="s">
        <v>318</v>
      </c>
      <c r="J62" s="25">
        <v>0</v>
      </c>
      <c r="K62" s="36" t="s">
        <v>318</v>
      </c>
      <c r="L62" s="24">
        <v>7</v>
      </c>
      <c r="M62" s="62">
        <v>0.96</v>
      </c>
    </row>
    <row r="63" spans="1:13" x14ac:dyDescent="0.35">
      <c r="A63" s="10" t="s">
        <v>79</v>
      </c>
      <c r="B63" s="36">
        <v>55</v>
      </c>
      <c r="C63" s="36">
        <v>65</v>
      </c>
      <c r="D63" s="36">
        <v>40</v>
      </c>
      <c r="E63" s="36">
        <v>25</v>
      </c>
      <c r="F63" s="36">
        <v>0</v>
      </c>
      <c r="G63" s="36" t="s">
        <v>318</v>
      </c>
      <c r="H63" s="25">
        <v>0.62</v>
      </c>
      <c r="I63" s="36" t="s">
        <v>318</v>
      </c>
      <c r="J63" s="25">
        <v>0</v>
      </c>
      <c r="K63" s="36" t="s">
        <v>318</v>
      </c>
      <c r="L63" s="24">
        <v>9</v>
      </c>
      <c r="M63" s="62">
        <v>0.83</v>
      </c>
    </row>
    <row r="64" spans="1:13" x14ac:dyDescent="0.35">
      <c r="A64" s="10" t="s">
        <v>80</v>
      </c>
      <c r="B64" s="36">
        <v>60</v>
      </c>
      <c r="C64" s="36">
        <v>55</v>
      </c>
      <c r="D64" s="36">
        <v>40</v>
      </c>
      <c r="E64" s="36">
        <v>15</v>
      </c>
      <c r="F64" s="36">
        <v>0</v>
      </c>
      <c r="G64" s="36">
        <v>5</v>
      </c>
      <c r="H64" s="25">
        <v>0.68</v>
      </c>
      <c r="I64" s="25">
        <v>0.27</v>
      </c>
      <c r="J64" s="25">
        <v>0</v>
      </c>
      <c r="K64" s="25">
        <v>0.05</v>
      </c>
      <c r="L64" s="24">
        <v>8</v>
      </c>
      <c r="M64" s="62">
        <v>0.89</v>
      </c>
    </row>
    <row r="65" spans="1:13" x14ac:dyDescent="0.35">
      <c r="A65" s="10" t="s">
        <v>81</v>
      </c>
      <c r="B65" s="36">
        <v>60</v>
      </c>
      <c r="C65" s="36">
        <v>55</v>
      </c>
      <c r="D65" s="36">
        <v>40</v>
      </c>
      <c r="E65" s="36">
        <v>15</v>
      </c>
      <c r="F65" s="36">
        <v>0</v>
      </c>
      <c r="G65" s="36" t="s">
        <v>318</v>
      </c>
      <c r="H65" s="25">
        <v>0.7</v>
      </c>
      <c r="I65" s="36" t="s">
        <v>318</v>
      </c>
      <c r="J65" s="25">
        <v>0</v>
      </c>
      <c r="K65" s="36" t="s">
        <v>318</v>
      </c>
      <c r="L65" s="24">
        <v>10</v>
      </c>
      <c r="M65" s="62">
        <v>0.87</v>
      </c>
    </row>
    <row r="66" spans="1:13" x14ac:dyDescent="0.35">
      <c r="A66" s="10" t="s">
        <v>82</v>
      </c>
      <c r="B66" s="36">
        <v>45</v>
      </c>
      <c r="C66" s="36">
        <v>40</v>
      </c>
      <c r="D66" s="36">
        <v>20</v>
      </c>
      <c r="E66" s="36">
        <v>20</v>
      </c>
      <c r="F66" s="36">
        <v>0</v>
      </c>
      <c r="G66" s="36">
        <v>0</v>
      </c>
      <c r="H66" s="25">
        <v>0.51</v>
      </c>
      <c r="I66" s="25">
        <v>0.49</v>
      </c>
      <c r="J66" s="25">
        <v>0</v>
      </c>
      <c r="K66" s="25">
        <v>0</v>
      </c>
      <c r="L66" s="24">
        <v>11</v>
      </c>
      <c r="M66" s="62">
        <v>0.95</v>
      </c>
    </row>
    <row r="67" spans="1:13" x14ac:dyDescent="0.35">
      <c r="A67" s="10" t="s">
        <v>83</v>
      </c>
      <c r="B67" s="36">
        <v>50</v>
      </c>
      <c r="C67" s="36">
        <v>50</v>
      </c>
      <c r="D67" s="36">
        <v>30</v>
      </c>
      <c r="E67" s="36">
        <v>20</v>
      </c>
      <c r="F67" s="36">
        <v>0</v>
      </c>
      <c r="G67" s="36">
        <v>0</v>
      </c>
      <c r="H67" s="25">
        <v>0.56999999999999995</v>
      </c>
      <c r="I67" s="25">
        <v>0.43</v>
      </c>
      <c r="J67" s="25">
        <v>0</v>
      </c>
      <c r="K67" s="25">
        <v>0</v>
      </c>
      <c r="L67" s="24">
        <v>11</v>
      </c>
      <c r="M67" s="62">
        <v>0.73</v>
      </c>
    </row>
    <row r="68" spans="1:13" x14ac:dyDescent="0.35">
      <c r="A68" s="10" t="s">
        <v>84</v>
      </c>
      <c r="B68" s="36">
        <v>30</v>
      </c>
      <c r="C68" s="36">
        <v>40</v>
      </c>
      <c r="D68" s="36">
        <v>30</v>
      </c>
      <c r="E68" s="36">
        <v>10</v>
      </c>
      <c r="F68" s="36">
        <v>0</v>
      </c>
      <c r="G68" s="36" t="s">
        <v>318</v>
      </c>
      <c r="H68" s="25">
        <v>0.71</v>
      </c>
      <c r="I68" s="36" t="s">
        <v>318</v>
      </c>
      <c r="J68" s="25">
        <v>0</v>
      </c>
      <c r="K68" s="36" t="s">
        <v>318</v>
      </c>
      <c r="L68" s="24">
        <v>11</v>
      </c>
      <c r="M68" s="62">
        <v>0.95</v>
      </c>
    </row>
    <row r="69" spans="1:13" x14ac:dyDescent="0.35">
      <c r="A69" s="10" t="s">
        <v>85</v>
      </c>
      <c r="B69" s="36">
        <v>30</v>
      </c>
      <c r="C69" s="36">
        <v>30</v>
      </c>
      <c r="D69" s="36">
        <v>20</v>
      </c>
      <c r="E69" s="36">
        <v>5</v>
      </c>
      <c r="F69" s="36">
        <v>0</v>
      </c>
      <c r="G69" s="36" t="s">
        <v>318</v>
      </c>
      <c r="H69" s="25">
        <v>0.72</v>
      </c>
      <c r="I69" s="36" t="s">
        <v>318</v>
      </c>
      <c r="J69" s="25">
        <v>0</v>
      </c>
      <c r="K69" s="36" t="s">
        <v>318</v>
      </c>
      <c r="L69" s="24">
        <v>12</v>
      </c>
      <c r="M69" s="62">
        <v>0.93</v>
      </c>
    </row>
    <row r="70" spans="1:13" x14ac:dyDescent="0.35">
      <c r="A70" s="10" t="s">
        <v>86</v>
      </c>
      <c r="B70" s="36">
        <v>55</v>
      </c>
      <c r="C70" s="36">
        <v>45</v>
      </c>
      <c r="D70" s="36">
        <v>30</v>
      </c>
      <c r="E70" s="36">
        <v>15</v>
      </c>
      <c r="F70" s="36">
        <v>0</v>
      </c>
      <c r="G70" s="36" t="s">
        <v>318</v>
      </c>
      <c r="H70" s="25">
        <v>0.65</v>
      </c>
      <c r="I70" s="36" t="s">
        <v>318</v>
      </c>
      <c r="J70" s="25">
        <v>0</v>
      </c>
      <c r="K70" s="36" t="s">
        <v>318</v>
      </c>
      <c r="L70" s="24">
        <v>16</v>
      </c>
      <c r="M70" s="62">
        <v>0.79</v>
      </c>
    </row>
    <row r="71" spans="1:13" x14ac:dyDescent="0.35">
      <c r="A71" s="10" t="s">
        <v>87</v>
      </c>
      <c r="B71" s="36">
        <v>55</v>
      </c>
      <c r="C71" s="36">
        <v>75</v>
      </c>
      <c r="D71" s="36">
        <v>50</v>
      </c>
      <c r="E71" s="36">
        <v>25</v>
      </c>
      <c r="F71" s="36">
        <v>0</v>
      </c>
      <c r="G71" s="36" t="s">
        <v>318</v>
      </c>
      <c r="H71" s="25">
        <v>0.66</v>
      </c>
      <c r="I71" s="36" t="s">
        <v>318</v>
      </c>
      <c r="J71" s="25">
        <v>0</v>
      </c>
      <c r="K71" s="36" t="s">
        <v>318</v>
      </c>
      <c r="L71" s="24">
        <v>12</v>
      </c>
      <c r="M71" s="62">
        <v>0.81</v>
      </c>
    </row>
    <row r="72" spans="1:13" x14ac:dyDescent="0.35">
      <c r="A72" s="10" t="s">
        <v>88</v>
      </c>
      <c r="B72" s="36">
        <v>60</v>
      </c>
      <c r="C72" s="36">
        <v>50</v>
      </c>
      <c r="D72" s="36">
        <v>25</v>
      </c>
      <c r="E72" s="36">
        <v>25</v>
      </c>
      <c r="F72" s="36">
        <v>0</v>
      </c>
      <c r="G72" s="36" t="s">
        <v>318</v>
      </c>
      <c r="H72" s="25">
        <v>0.52</v>
      </c>
      <c r="I72" s="36" t="s">
        <v>318</v>
      </c>
      <c r="J72" s="25">
        <v>0</v>
      </c>
      <c r="K72" s="36" t="s">
        <v>318</v>
      </c>
      <c r="L72" s="24">
        <v>8</v>
      </c>
      <c r="M72" s="62">
        <v>0.86</v>
      </c>
    </row>
    <row r="73" spans="1:13" x14ac:dyDescent="0.35">
      <c r="A73" s="10" t="s">
        <v>89</v>
      </c>
      <c r="B73" s="36">
        <v>65</v>
      </c>
      <c r="C73" s="36">
        <v>55</v>
      </c>
      <c r="D73" s="36">
        <v>35</v>
      </c>
      <c r="E73" s="36">
        <v>20</v>
      </c>
      <c r="F73" s="36">
        <v>0</v>
      </c>
      <c r="G73" s="36">
        <v>5</v>
      </c>
      <c r="H73" s="25">
        <v>0.57999999999999996</v>
      </c>
      <c r="I73" s="25">
        <v>0.33</v>
      </c>
      <c r="J73" s="25">
        <v>0</v>
      </c>
      <c r="K73" s="25">
        <v>0.09</v>
      </c>
      <c r="L73" s="24">
        <v>9</v>
      </c>
      <c r="M73" s="62">
        <v>0.92</v>
      </c>
    </row>
    <row r="74" spans="1:13" x14ac:dyDescent="0.35">
      <c r="A74" s="10" t="s">
        <v>90</v>
      </c>
      <c r="B74" s="36">
        <v>70</v>
      </c>
      <c r="C74" s="36">
        <v>55</v>
      </c>
      <c r="D74" s="36">
        <v>35</v>
      </c>
      <c r="E74" s="36">
        <v>15</v>
      </c>
      <c r="F74" s="36">
        <v>0</v>
      </c>
      <c r="G74" s="36" t="s">
        <v>318</v>
      </c>
      <c r="H74" s="25">
        <v>0.68</v>
      </c>
      <c r="I74" s="36" t="s">
        <v>318</v>
      </c>
      <c r="J74" s="25">
        <v>0</v>
      </c>
      <c r="K74" s="36" t="s">
        <v>318</v>
      </c>
      <c r="L74" s="24">
        <v>15</v>
      </c>
      <c r="M74" s="62">
        <v>0.71</v>
      </c>
    </row>
    <row r="75" spans="1:13" x14ac:dyDescent="0.35">
      <c r="A75" s="10" t="s">
        <v>91</v>
      </c>
      <c r="B75" s="36">
        <v>50</v>
      </c>
      <c r="C75" s="36">
        <v>65</v>
      </c>
      <c r="D75" s="36">
        <v>35</v>
      </c>
      <c r="E75" s="36">
        <v>25</v>
      </c>
      <c r="F75" s="36">
        <v>0</v>
      </c>
      <c r="G75" s="36">
        <v>5</v>
      </c>
      <c r="H75" s="25">
        <v>0.56999999999999995</v>
      </c>
      <c r="I75" s="25">
        <v>0.37</v>
      </c>
      <c r="J75" s="25">
        <v>0</v>
      </c>
      <c r="K75" s="25">
        <v>0.06</v>
      </c>
      <c r="L75" s="24">
        <v>14</v>
      </c>
      <c r="M75" s="62">
        <v>0.74</v>
      </c>
    </row>
    <row r="76" spans="1:13" x14ac:dyDescent="0.35">
      <c r="A76" s="10" t="s">
        <v>92</v>
      </c>
      <c r="B76" s="36">
        <v>50</v>
      </c>
      <c r="C76" s="36">
        <v>55</v>
      </c>
      <c r="D76" s="36">
        <v>35</v>
      </c>
      <c r="E76" s="36">
        <v>15</v>
      </c>
      <c r="F76" s="36">
        <v>0</v>
      </c>
      <c r="G76" s="36">
        <v>5</v>
      </c>
      <c r="H76" s="25">
        <v>0.61</v>
      </c>
      <c r="I76" s="25">
        <v>0.3</v>
      </c>
      <c r="J76" s="25">
        <v>0</v>
      </c>
      <c r="K76" s="25">
        <v>0.09</v>
      </c>
      <c r="L76" s="24">
        <v>13</v>
      </c>
      <c r="M76" s="62">
        <v>0.87</v>
      </c>
    </row>
    <row r="77" spans="1:13" x14ac:dyDescent="0.35">
      <c r="A77" s="10" t="s">
        <v>93</v>
      </c>
      <c r="B77" s="36">
        <v>50</v>
      </c>
      <c r="C77" s="36">
        <v>50</v>
      </c>
      <c r="D77" s="36">
        <v>25</v>
      </c>
      <c r="E77" s="36">
        <v>20</v>
      </c>
      <c r="F77" s="36">
        <v>0</v>
      </c>
      <c r="G77" s="36" t="s">
        <v>318</v>
      </c>
      <c r="H77" s="25">
        <v>0.55000000000000004</v>
      </c>
      <c r="I77" s="36" t="s">
        <v>318</v>
      </c>
      <c r="J77" s="25">
        <v>0</v>
      </c>
      <c r="K77" s="36" t="s">
        <v>318</v>
      </c>
      <c r="L77" s="24">
        <v>12</v>
      </c>
      <c r="M77" s="62">
        <v>0.85</v>
      </c>
    </row>
    <row r="78" spans="1:13" x14ac:dyDescent="0.35">
      <c r="A78" s="10" t="s">
        <v>94</v>
      </c>
      <c r="B78" s="36">
        <v>25</v>
      </c>
      <c r="C78" s="36">
        <v>35</v>
      </c>
      <c r="D78" s="36">
        <v>15</v>
      </c>
      <c r="E78" s="36">
        <v>15</v>
      </c>
      <c r="F78" s="36">
        <v>0</v>
      </c>
      <c r="G78" s="36" t="s">
        <v>318</v>
      </c>
      <c r="H78" s="25">
        <v>0.5</v>
      </c>
      <c r="I78" s="36" t="s">
        <v>318</v>
      </c>
      <c r="J78" s="25">
        <v>0</v>
      </c>
      <c r="K78" s="36" t="s">
        <v>318</v>
      </c>
      <c r="L78" s="24">
        <v>14</v>
      </c>
      <c r="M78" s="62">
        <v>0.88</v>
      </c>
    </row>
    <row r="79" spans="1:13" x14ac:dyDescent="0.35">
      <c r="A79" s="10" t="s">
        <v>95</v>
      </c>
      <c r="B79" s="36">
        <v>45</v>
      </c>
      <c r="C79" s="36">
        <v>40</v>
      </c>
      <c r="D79" s="36">
        <v>15</v>
      </c>
      <c r="E79" s="36">
        <v>25</v>
      </c>
      <c r="F79" s="36">
        <v>0</v>
      </c>
      <c r="G79" s="36">
        <v>0</v>
      </c>
      <c r="H79" s="25">
        <v>0.41</v>
      </c>
      <c r="I79" s="25">
        <v>0.59</v>
      </c>
      <c r="J79" s="25">
        <v>0</v>
      </c>
      <c r="K79" s="25">
        <v>0</v>
      </c>
      <c r="L79" s="24">
        <v>15</v>
      </c>
      <c r="M79" s="62">
        <v>0.78</v>
      </c>
    </row>
    <row r="80" spans="1:13" x14ac:dyDescent="0.35">
      <c r="A80" s="10" t="s">
        <v>96</v>
      </c>
      <c r="B80" s="36">
        <v>35</v>
      </c>
      <c r="C80" s="36">
        <v>35</v>
      </c>
      <c r="D80" s="36">
        <v>25</v>
      </c>
      <c r="E80" s="36">
        <v>5</v>
      </c>
      <c r="F80" s="36">
        <v>0</v>
      </c>
      <c r="G80" s="36">
        <v>5</v>
      </c>
      <c r="H80" s="25">
        <v>0.71</v>
      </c>
      <c r="I80" s="25">
        <v>0.2</v>
      </c>
      <c r="J80" s="25">
        <v>0</v>
      </c>
      <c r="K80" s="25">
        <v>0.09</v>
      </c>
      <c r="L80" s="24">
        <v>10</v>
      </c>
      <c r="M80" s="62">
        <v>0.81</v>
      </c>
    </row>
    <row r="81" spans="1:13" x14ac:dyDescent="0.35">
      <c r="A81" s="17" t="s">
        <v>97</v>
      </c>
      <c r="B81" s="39">
        <v>55</v>
      </c>
      <c r="C81" s="39">
        <v>50</v>
      </c>
      <c r="D81" s="39">
        <v>35</v>
      </c>
      <c r="E81" s="39">
        <v>10</v>
      </c>
      <c r="F81" s="39">
        <v>0</v>
      </c>
      <c r="G81" s="39" t="s">
        <v>318</v>
      </c>
      <c r="H81" s="19">
        <v>0.71</v>
      </c>
      <c r="I81" s="39" t="s">
        <v>318</v>
      </c>
      <c r="J81" s="19">
        <v>0</v>
      </c>
      <c r="K81" s="39" t="s">
        <v>318</v>
      </c>
      <c r="L81" s="18">
        <v>10</v>
      </c>
      <c r="M81" s="63">
        <v>0.93</v>
      </c>
    </row>
    <row r="82" spans="1:13" x14ac:dyDescent="0.35">
      <c r="A82" s="11" t="s">
        <v>98</v>
      </c>
      <c r="B82" s="68">
        <v>340</v>
      </c>
      <c r="C82" s="68">
        <v>295</v>
      </c>
      <c r="D82" s="68">
        <v>145</v>
      </c>
      <c r="E82" s="68">
        <v>115</v>
      </c>
      <c r="F82" s="68">
        <v>35</v>
      </c>
      <c r="G82" s="68">
        <v>0</v>
      </c>
      <c r="H82" s="65">
        <v>0.5</v>
      </c>
      <c r="I82" s="65">
        <v>0.39</v>
      </c>
      <c r="J82" s="65">
        <v>0.11</v>
      </c>
      <c r="K82" s="65">
        <v>0</v>
      </c>
      <c r="L82" s="64">
        <v>14</v>
      </c>
      <c r="M82" s="66">
        <v>0.98</v>
      </c>
    </row>
    <row r="83" spans="1:13" x14ac:dyDescent="0.35">
      <c r="A83" s="11" t="s">
        <v>99</v>
      </c>
      <c r="B83" s="68">
        <v>1110</v>
      </c>
      <c r="C83" s="68">
        <v>1130</v>
      </c>
      <c r="D83" s="68">
        <v>625</v>
      </c>
      <c r="E83" s="68">
        <v>300</v>
      </c>
      <c r="F83" s="68">
        <v>210</v>
      </c>
      <c r="G83" s="68">
        <v>0</v>
      </c>
      <c r="H83" s="65">
        <v>0.55000000000000004</v>
      </c>
      <c r="I83" s="65">
        <v>0.26</v>
      </c>
      <c r="J83" s="65">
        <v>0.18</v>
      </c>
      <c r="K83" s="65">
        <v>0</v>
      </c>
      <c r="L83" s="64">
        <v>12</v>
      </c>
      <c r="M83" s="66">
        <v>0.97</v>
      </c>
    </row>
    <row r="84" spans="1:13" x14ac:dyDescent="0.35">
      <c r="A84" s="11" t="s">
        <v>100</v>
      </c>
      <c r="B84" s="68">
        <v>1135</v>
      </c>
      <c r="C84" s="68">
        <v>1140</v>
      </c>
      <c r="D84" s="68">
        <v>430</v>
      </c>
      <c r="E84" s="68">
        <v>210</v>
      </c>
      <c r="F84" s="68">
        <v>505</v>
      </c>
      <c r="G84" s="68">
        <v>0</v>
      </c>
      <c r="H84" s="65">
        <v>0.38</v>
      </c>
      <c r="I84" s="65">
        <v>0.18</v>
      </c>
      <c r="J84" s="65">
        <v>0.44</v>
      </c>
      <c r="K84" s="65">
        <v>0</v>
      </c>
      <c r="L84" s="64">
        <v>12</v>
      </c>
      <c r="M84" s="66">
        <v>0.93</v>
      </c>
    </row>
    <row r="85" spans="1:13" x14ac:dyDescent="0.35">
      <c r="A85" s="11" t="s">
        <v>101</v>
      </c>
      <c r="B85" s="68">
        <v>540</v>
      </c>
      <c r="C85" s="68">
        <v>545</v>
      </c>
      <c r="D85" s="68">
        <v>275</v>
      </c>
      <c r="E85" s="68">
        <v>120</v>
      </c>
      <c r="F85" s="68">
        <v>150</v>
      </c>
      <c r="G85" s="68">
        <v>0</v>
      </c>
      <c r="H85" s="65">
        <v>0.51</v>
      </c>
      <c r="I85" s="65">
        <v>0.22</v>
      </c>
      <c r="J85" s="65">
        <v>0.27</v>
      </c>
      <c r="K85" s="65">
        <v>0</v>
      </c>
      <c r="L85" s="64">
        <v>6</v>
      </c>
      <c r="M85" s="66">
        <v>0.92</v>
      </c>
    </row>
    <row r="86" spans="1:13" x14ac:dyDescent="0.35">
      <c r="A86" s="11" t="s">
        <v>102</v>
      </c>
      <c r="B86" s="68">
        <v>680</v>
      </c>
      <c r="C86" s="68">
        <v>655</v>
      </c>
      <c r="D86" s="68">
        <v>530</v>
      </c>
      <c r="E86" s="68">
        <v>110</v>
      </c>
      <c r="F86" s="68">
        <v>0</v>
      </c>
      <c r="G86" s="68">
        <v>15</v>
      </c>
      <c r="H86" s="65">
        <v>0.81</v>
      </c>
      <c r="I86" s="65">
        <v>0.17</v>
      </c>
      <c r="J86" s="65">
        <v>0</v>
      </c>
      <c r="K86" s="65">
        <v>0.02</v>
      </c>
      <c r="L86" s="64">
        <v>7</v>
      </c>
      <c r="M86" s="66">
        <v>0.97</v>
      </c>
    </row>
    <row r="87" spans="1:13" x14ac:dyDescent="0.35">
      <c r="A87" s="11" t="s">
        <v>103</v>
      </c>
      <c r="B87" s="68">
        <v>680</v>
      </c>
      <c r="C87" s="68">
        <v>690</v>
      </c>
      <c r="D87" s="68">
        <v>475</v>
      </c>
      <c r="E87" s="68">
        <v>190</v>
      </c>
      <c r="F87" s="68">
        <v>0</v>
      </c>
      <c r="G87" s="68">
        <v>25</v>
      </c>
      <c r="H87" s="65">
        <v>0.69</v>
      </c>
      <c r="I87" s="65">
        <v>0.28000000000000003</v>
      </c>
      <c r="J87" s="65">
        <v>0</v>
      </c>
      <c r="K87" s="65">
        <v>0.04</v>
      </c>
      <c r="L87" s="64">
        <v>9</v>
      </c>
      <c r="M87" s="66">
        <v>0.92</v>
      </c>
    </row>
    <row r="88" spans="1:13" x14ac:dyDescent="0.35">
      <c r="A88" s="11" t="s">
        <v>104</v>
      </c>
      <c r="B88" s="68">
        <v>610</v>
      </c>
      <c r="C88" s="68">
        <v>610</v>
      </c>
      <c r="D88" s="68">
        <v>365</v>
      </c>
      <c r="E88" s="68">
        <v>215</v>
      </c>
      <c r="F88" s="68">
        <v>0</v>
      </c>
      <c r="G88" s="68">
        <v>25</v>
      </c>
      <c r="H88" s="65">
        <v>0.6</v>
      </c>
      <c r="I88" s="65">
        <v>0.36</v>
      </c>
      <c r="J88" s="65">
        <v>0</v>
      </c>
      <c r="K88" s="65">
        <v>0.04</v>
      </c>
      <c r="L88" s="64">
        <v>12</v>
      </c>
      <c r="M88" s="66">
        <v>0.83</v>
      </c>
    </row>
    <row r="89" spans="1:13" x14ac:dyDescent="0.35">
      <c r="K89" s="153"/>
    </row>
  </sheetData>
  <phoneticPr fontId="9" type="noConversion"/>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88"/>
  <sheetViews>
    <sheetView workbookViewId="0"/>
  </sheetViews>
  <sheetFormatPr defaultColWidth="10.6640625" defaultRowHeight="15.5" x14ac:dyDescent="0.35"/>
  <cols>
    <col min="1" max="1" width="32.6640625" customWidth="1"/>
    <col min="2" max="5" width="16.6640625" customWidth="1"/>
    <col min="6" max="7" width="16.6640625" style="8" customWidth="1"/>
  </cols>
  <sheetData>
    <row r="1" spans="1:17" ht="19.5" x14ac:dyDescent="0.45">
      <c r="A1" s="90" t="s">
        <v>482</v>
      </c>
    </row>
    <row r="2" spans="1:17" x14ac:dyDescent="0.35">
      <c r="A2" t="s">
        <v>303</v>
      </c>
    </row>
    <row r="3" spans="1:17" x14ac:dyDescent="0.35">
      <c r="A3" t="s">
        <v>300</v>
      </c>
    </row>
    <row r="4" spans="1:17" s="157" customFormat="1" ht="46.5" x14ac:dyDescent="0.35">
      <c r="A4" s="161" t="s">
        <v>438</v>
      </c>
      <c r="B4" s="155" t="s">
        <v>352</v>
      </c>
      <c r="C4" s="161" t="s">
        <v>448</v>
      </c>
      <c r="D4" s="155" t="s">
        <v>446</v>
      </c>
      <c r="E4" s="155" t="s">
        <v>353</v>
      </c>
      <c r="F4" s="164" t="s">
        <v>354</v>
      </c>
      <c r="G4" s="165" t="s">
        <v>447</v>
      </c>
    </row>
    <row r="5" spans="1:17" s="7" customFormat="1" x14ac:dyDescent="0.35">
      <c r="A5" s="69" t="s">
        <v>21</v>
      </c>
      <c r="B5" s="112">
        <v>185</v>
      </c>
      <c r="C5" s="112">
        <v>135</v>
      </c>
      <c r="D5" s="112">
        <v>10</v>
      </c>
      <c r="E5" s="112">
        <v>125</v>
      </c>
      <c r="F5" s="117">
        <v>7.0000000000000007E-2</v>
      </c>
      <c r="G5" s="121">
        <v>0.93</v>
      </c>
    </row>
    <row r="6" spans="1:17" s="16" customFormat="1" x14ac:dyDescent="0.35">
      <c r="A6" s="47" t="s">
        <v>22</v>
      </c>
      <c r="B6" s="113">
        <v>0</v>
      </c>
      <c r="C6" s="113">
        <v>0</v>
      </c>
      <c r="D6" s="113">
        <v>0</v>
      </c>
      <c r="E6" s="113">
        <v>0</v>
      </c>
      <c r="F6" s="118" t="s">
        <v>223</v>
      </c>
      <c r="G6" s="118" t="s">
        <v>223</v>
      </c>
      <c r="H6"/>
      <c r="I6" s="7"/>
      <c r="J6"/>
      <c r="K6"/>
      <c r="L6"/>
      <c r="M6"/>
      <c r="N6"/>
      <c r="O6"/>
      <c r="P6"/>
      <c r="Q6"/>
    </row>
    <row r="7" spans="1:17" x14ac:dyDescent="0.35">
      <c r="A7" s="35" t="s">
        <v>23</v>
      </c>
      <c r="B7" s="114">
        <v>0</v>
      </c>
      <c r="C7" s="114">
        <v>0</v>
      </c>
      <c r="D7" s="114">
        <v>0</v>
      </c>
      <c r="E7" s="114">
        <v>0</v>
      </c>
      <c r="F7" s="119" t="s">
        <v>223</v>
      </c>
      <c r="G7" s="119" t="s">
        <v>223</v>
      </c>
      <c r="I7" s="7"/>
    </row>
    <row r="8" spans="1:17" x14ac:dyDescent="0.35">
      <c r="A8" s="35" t="s">
        <v>24</v>
      </c>
      <c r="B8" s="114" t="s">
        <v>318</v>
      </c>
      <c r="C8" s="114">
        <v>0</v>
      </c>
      <c r="D8" s="114">
        <v>0</v>
      </c>
      <c r="E8" s="114">
        <v>0</v>
      </c>
      <c r="F8" s="119" t="s">
        <v>223</v>
      </c>
      <c r="G8" s="119" t="s">
        <v>223</v>
      </c>
      <c r="I8" s="7"/>
    </row>
    <row r="9" spans="1:17" x14ac:dyDescent="0.35">
      <c r="A9" s="35" t="s">
        <v>25</v>
      </c>
      <c r="B9" s="114">
        <v>5</v>
      </c>
      <c r="C9" s="114">
        <v>0</v>
      </c>
      <c r="D9" s="114">
        <v>0</v>
      </c>
      <c r="E9" s="114">
        <v>0</v>
      </c>
      <c r="F9" s="119" t="s">
        <v>223</v>
      </c>
      <c r="G9" s="119" t="s">
        <v>223</v>
      </c>
      <c r="I9" s="7"/>
    </row>
    <row r="10" spans="1:17" x14ac:dyDescent="0.35">
      <c r="A10" s="35" t="s">
        <v>26</v>
      </c>
      <c r="B10" s="114">
        <v>10</v>
      </c>
      <c r="C10" s="114">
        <v>0</v>
      </c>
      <c r="D10" s="114">
        <v>0</v>
      </c>
      <c r="E10" s="114">
        <v>0</v>
      </c>
      <c r="F10" s="119" t="s">
        <v>223</v>
      </c>
      <c r="G10" s="119" t="s">
        <v>223</v>
      </c>
      <c r="I10" s="7"/>
    </row>
    <row r="11" spans="1:17" x14ac:dyDescent="0.35">
      <c r="A11" s="35" t="s">
        <v>27</v>
      </c>
      <c r="B11" s="114" t="s">
        <v>318</v>
      </c>
      <c r="C11" s="114">
        <v>5</v>
      </c>
      <c r="D11" s="114">
        <v>0</v>
      </c>
      <c r="E11" s="114">
        <v>5</v>
      </c>
      <c r="F11" s="119">
        <v>0</v>
      </c>
      <c r="G11" s="119">
        <v>1</v>
      </c>
      <c r="I11" s="7"/>
    </row>
    <row r="12" spans="1:17" x14ac:dyDescent="0.35">
      <c r="A12" s="35" t="s">
        <v>28</v>
      </c>
      <c r="B12" s="114">
        <v>10</v>
      </c>
      <c r="C12" s="114">
        <v>5</v>
      </c>
      <c r="D12" s="114">
        <v>0</v>
      </c>
      <c r="E12" s="114">
        <v>5</v>
      </c>
      <c r="F12" s="119">
        <v>0</v>
      </c>
      <c r="G12" s="119">
        <v>1</v>
      </c>
      <c r="I12" s="7"/>
    </row>
    <row r="13" spans="1:17" x14ac:dyDescent="0.35">
      <c r="A13" s="35" t="s">
        <v>29</v>
      </c>
      <c r="B13" s="114">
        <v>15</v>
      </c>
      <c r="C13" s="114" t="s">
        <v>318</v>
      </c>
      <c r="D13" s="114">
        <v>0</v>
      </c>
      <c r="E13" s="114" t="s">
        <v>318</v>
      </c>
      <c r="F13" s="119">
        <v>0</v>
      </c>
      <c r="G13" s="119" t="s">
        <v>318</v>
      </c>
      <c r="I13" s="7"/>
    </row>
    <row r="14" spans="1:17" x14ac:dyDescent="0.35">
      <c r="A14" s="35" t="s">
        <v>30</v>
      </c>
      <c r="B14" s="114">
        <v>15</v>
      </c>
      <c r="C14" s="114">
        <v>5</v>
      </c>
      <c r="D14" s="114">
        <v>0</v>
      </c>
      <c r="E14" s="114">
        <v>5</v>
      </c>
      <c r="F14" s="119">
        <v>0</v>
      </c>
      <c r="G14" s="119">
        <v>1</v>
      </c>
      <c r="I14" s="7"/>
    </row>
    <row r="15" spans="1:17" x14ac:dyDescent="0.35">
      <c r="A15" s="35" t="s">
        <v>31</v>
      </c>
      <c r="B15" s="114">
        <v>5</v>
      </c>
      <c r="C15" s="114">
        <v>5</v>
      </c>
      <c r="D15" s="114">
        <v>0</v>
      </c>
      <c r="E15" s="114">
        <v>5</v>
      </c>
      <c r="F15" s="119">
        <v>0</v>
      </c>
      <c r="G15" s="119">
        <v>1</v>
      </c>
      <c r="I15" s="7"/>
    </row>
    <row r="16" spans="1:17" x14ac:dyDescent="0.35">
      <c r="A16" s="35" t="s">
        <v>32</v>
      </c>
      <c r="B16" s="114">
        <v>5</v>
      </c>
      <c r="C16" s="114">
        <v>20</v>
      </c>
      <c r="D16" s="114">
        <v>0</v>
      </c>
      <c r="E16" s="114">
        <v>20</v>
      </c>
      <c r="F16" s="119">
        <v>0</v>
      </c>
      <c r="G16" s="119">
        <v>1</v>
      </c>
      <c r="I16" s="7"/>
    </row>
    <row r="17" spans="1:9" x14ac:dyDescent="0.35">
      <c r="A17" s="35" t="s">
        <v>33</v>
      </c>
      <c r="B17" s="114" t="s">
        <v>318</v>
      </c>
      <c r="C17" s="114">
        <v>5</v>
      </c>
      <c r="D17" s="114">
        <v>0</v>
      </c>
      <c r="E17" s="114">
        <v>5</v>
      </c>
      <c r="F17" s="119">
        <v>0</v>
      </c>
      <c r="G17" s="119">
        <v>1</v>
      </c>
      <c r="I17" s="7"/>
    </row>
    <row r="18" spans="1:9" x14ac:dyDescent="0.35">
      <c r="A18" s="35" t="s">
        <v>34</v>
      </c>
      <c r="B18" s="114">
        <v>5</v>
      </c>
      <c r="C18" s="114">
        <v>5</v>
      </c>
      <c r="D18" s="114">
        <v>0</v>
      </c>
      <c r="E18" s="114">
        <v>5</v>
      </c>
      <c r="F18" s="119">
        <v>0</v>
      </c>
      <c r="G18" s="119">
        <v>1</v>
      </c>
      <c r="I18" s="7"/>
    </row>
    <row r="19" spans="1:9" x14ac:dyDescent="0.35">
      <c r="A19" s="35" t="s">
        <v>35</v>
      </c>
      <c r="B19" s="114">
        <v>0</v>
      </c>
      <c r="C19" s="114" t="s">
        <v>318</v>
      </c>
      <c r="D19" s="114">
        <v>0</v>
      </c>
      <c r="E19" s="114" t="s">
        <v>318</v>
      </c>
      <c r="F19" s="119">
        <v>0</v>
      </c>
      <c r="G19" s="119" t="s">
        <v>318</v>
      </c>
      <c r="I19" s="7"/>
    </row>
    <row r="20" spans="1:9" x14ac:dyDescent="0.35">
      <c r="A20" s="35" t="s">
        <v>36</v>
      </c>
      <c r="B20" s="114">
        <v>0</v>
      </c>
      <c r="C20" s="114" t="s">
        <v>318</v>
      </c>
      <c r="D20" s="114">
        <v>0</v>
      </c>
      <c r="E20" s="114" t="s">
        <v>318</v>
      </c>
      <c r="F20" s="119">
        <v>0</v>
      </c>
      <c r="G20" s="119">
        <v>1</v>
      </c>
      <c r="I20" s="7"/>
    </row>
    <row r="21" spans="1:9" x14ac:dyDescent="0.35">
      <c r="A21" s="35" t="s">
        <v>37</v>
      </c>
      <c r="B21" s="114" t="s">
        <v>318</v>
      </c>
      <c r="C21" s="114">
        <v>5</v>
      </c>
      <c r="D21" s="114">
        <v>0</v>
      </c>
      <c r="E21" s="114">
        <v>5</v>
      </c>
      <c r="F21" s="119">
        <v>0</v>
      </c>
      <c r="G21" s="119">
        <v>1</v>
      </c>
      <c r="I21" s="7"/>
    </row>
    <row r="22" spans="1:9" x14ac:dyDescent="0.35">
      <c r="A22" s="35" t="s">
        <v>38</v>
      </c>
      <c r="B22" s="114" t="s">
        <v>318</v>
      </c>
      <c r="C22" s="114">
        <v>0</v>
      </c>
      <c r="D22" s="114">
        <v>0</v>
      </c>
      <c r="E22" s="114">
        <v>0</v>
      </c>
      <c r="F22" s="119" t="s">
        <v>223</v>
      </c>
      <c r="G22" s="119" t="s">
        <v>223</v>
      </c>
      <c r="I22" s="7"/>
    </row>
    <row r="23" spans="1:9" x14ac:dyDescent="0.35">
      <c r="A23" s="35" t="s">
        <v>39</v>
      </c>
      <c r="B23" s="114">
        <v>5</v>
      </c>
      <c r="C23" s="114">
        <v>0</v>
      </c>
      <c r="D23" s="114">
        <v>0</v>
      </c>
      <c r="E23" s="114">
        <v>0</v>
      </c>
      <c r="F23" s="119" t="s">
        <v>223</v>
      </c>
      <c r="G23" s="119" t="s">
        <v>223</v>
      </c>
      <c r="I23" s="7"/>
    </row>
    <row r="24" spans="1:9" x14ac:dyDescent="0.35">
      <c r="A24" s="35" t="s">
        <v>40</v>
      </c>
      <c r="B24" s="114">
        <v>5</v>
      </c>
      <c r="C24" s="114" t="s">
        <v>318</v>
      </c>
      <c r="D24" s="114">
        <v>0</v>
      </c>
      <c r="E24" s="114" t="s">
        <v>318</v>
      </c>
      <c r="F24" s="119">
        <v>0</v>
      </c>
      <c r="G24" s="119">
        <v>1</v>
      </c>
      <c r="I24" s="7"/>
    </row>
    <row r="25" spans="1:9" x14ac:dyDescent="0.35">
      <c r="A25" s="35" t="s">
        <v>41</v>
      </c>
      <c r="B25" s="114">
        <v>5</v>
      </c>
      <c r="C25" s="114" t="s">
        <v>318</v>
      </c>
      <c r="D25" s="114" t="s">
        <v>318</v>
      </c>
      <c r="E25" s="114" t="s">
        <v>318</v>
      </c>
      <c r="F25" s="114" t="s">
        <v>318</v>
      </c>
      <c r="G25" s="114" t="s">
        <v>318</v>
      </c>
      <c r="I25" s="7"/>
    </row>
    <row r="26" spans="1:9" x14ac:dyDescent="0.35">
      <c r="A26" s="35" t="s">
        <v>42</v>
      </c>
      <c r="B26" s="114">
        <v>5</v>
      </c>
      <c r="C26" s="114">
        <v>0</v>
      </c>
      <c r="D26" s="114">
        <v>0</v>
      </c>
      <c r="E26" s="114">
        <v>0</v>
      </c>
      <c r="F26" s="119" t="s">
        <v>223</v>
      </c>
      <c r="G26" s="119" t="s">
        <v>223</v>
      </c>
      <c r="I26" s="7"/>
    </row>
    <row r="27" spans="1:9" x14ac:dyDescent="0.35">
      <c r="A27" s="35" t="s">
        <v>43</v>
      </c>
      <c r="B27" s="114">
        <v>5</v>
      </c>
      <c r="C27" s="114" t="s">
        <v>318</v>
      </c>
      <c r="D27" s="114">
        <v>0</v>
      </c>
      <c r="E27" s="114" t="s">
        <v>318</v>
      </c>
      <c r="F27" s="119">
        <v>0</v>
      </c>
      <c r="G27" s="119">
        <v>1</v>
      </c>
      <c r="I27" s="7"/>
    </row>
    <row r="28" spans="1:9" x14ac:dyDescent="0.35">
      <c r="A28" s="35" t="s">
        <v>44</v>
      </c>
      <c r="B28" s="114">
        <v>5</v>
      </c>
      <c r="C28" s="114">
        <v>5</v>
      </c>
      <c r="D28" s="114">
        <v>0</v>
      </c>
      <c r="E28" s="114">
        <v>5</v>
      </c>
      <c r="F28" s="119">
        <v>0</v>
      </c>
      <c r="G28" s="119">
        <v>1</v>
      </c>
      <c r="I28" s="7"/>
    </row>
    <row r="29" spans="1:9" x14ac:dyDescent="0.35">
      <c r="A29" s="35" t="s">
        <v>45</v>
      </c>
      <c r="B29" s="114">
        <v>5</v>
      </c>
      <c r="C29" s="114" t="s">
        <v>318</v>
      </c>
      <c r="D29" s="114" t="s">
        <v>318</v>
      </c>
      <c r="E29" s="114" t="s">
        <v>318</v>
      </c>
      <c r="F29" s="114" t="s">
        <v>318</v>
      </c>
      <c r="G29" s="114" t="s">
        <v>318</v>
      </c>
      <c r="I29" s="7"/>
    </row>
    <row r="30" spans="1:9" x14ac:dyDescent="0.35">
      <c r="A30" s="35" t="s">
        <v>46</v>
      </c>
      <c r="B30" s="114" t="s">
        <v>318</v>
      </c>
      <c r="C30" s="114">
        <v>5</v>
      </c>
      <c r="D30" s="114">
        <v>0</v>
      </c>
      <c r="E30" s="114">
        <v>5</v>
      </c>
      <c r="F30" s="119">
        <v>0</v>
      </c>
      <c r="G30" s="119">
        <v>1</v>
      </c>
      <c r="I30" s="7"/>
    </row>
    <row r="31" spans="1:9" x14ac:dyDescent="0.35">
      <c r="A31" s="35" t="s">
        <v>47</v>
      </c>
      <c r="B31" s="114">
        <v>0</v>
      </c>
      <c r="C31" s="114" t="s">
        <v>318</v>
      </c>
      <c r="D31" s="114">
        <v>0</v>
      </c>
      <c r="E31" s="114" t="s">
        <v>318</v>
      </c>
      <c r="F31" s="119">
        <v>0</v>
      </c>
      <c r="G31" s="119" t="s">
        <v>318</v>
      </c>
      <c r="I31" s="7"/>
    </row>
    <row r="32" spans="1:9" x14ac:dyDescent="0.35">
      <c r="A32" s="35" t="s">
        <v>48</v>
      </c>
      <c r="B32" s="114">
        <v>5</v>
      </c>
      <c r="C32" s="114">
        <v>5</v>
      </c>
      <c r="D32" s="114">
        <v>0</v>
      </c>
      <c r="E32" s="114">
        <v>5</v>
      </c>
      <c r="F32" s="119">
        <v>0</v>
      </c>
      <c r="G32" s="119">
        <v>1</v>
      </c>
      <c r="I32" s="7"/>
    </row>
    <row r="33" spans="1:9" x14ac:dyDescent="0.35">
      <c r="A33" s="35" t="s">
        <v>49</v>
      </c>
      <c r="B33" s="114">
        <v>5</v>
      </c>
      <c r="C33" s="114">
        <v>0</v>
      </c>
      <c r="D33" s="114">
        <v>0</v>
      </c>
      <c r="E33" s="114">
        <v>0</v>
      </c>
      <c r="F33" s="119" t="s">
        <v>223</v>
      </c>
      <c r="G33" s="119" t="s">
        <v>223</v>
      </c>
      <c r="I33" s="7"/>
    </row>
    <row r="34" spans="1:9" x14ac:dyDescent="0.35">
      <c r="A34" s="35" t="s">
        <v>50</v>
      </c>
      <c r="B34" s="114" t="s">
        <v>318</v>
      </c>
      <c r="C34" s="114" t="s">
        <v>318</v>
      </c>
      <c r="D34" s="114">
        <v>0</v>
      </c>
      <c r="E34" s="114" t="s">
        <v>318</v>
      </c>
      <c r="F34" s="119">
        <v>0</v>
      </c>
      <c r="G34" s="119" t="s">
        <v>318</v>
      </c>
      <c r="I34" s="7"/>
    </row>
    <row r="35" spans="1:9" x14ac:dyDescent="0.35">
      <c r="A35" s="35" t="s">
        <v>51</v>
      </c>
      <c r="B35" s="114" t="s">
        <v>318</v>
      </c>
      <c r="C35" s="114" t="s">
        <v>318</v>
      </c>
      <c r="D35" s="114">
        <v>0</v>
      </c>
      <c r="E35" s="114" t="s">
        <v>318</v>
      </c>
      <c r="F35" s="119">
        <v>0</v>
      </c>
      <c r="G35" s="119" t="s">
        <v>318</v>
      </c>
      <c r="I35" s="7"/>
    </row>
    <row r="36" spans="1:9" x14ac:dyDescent="0.35">
      <c r="A36" s="35" t="s">
        <v>52</v>
      </c>
      <c r="B36" s="114">
        <v>0</v>
      </c>
      <c r="C36" s="114">
        <v>0</v>
      </c>
      <c r="D36" s="114">
        <v>0</v>
      </c>
      <c r="E36" s="114">
        <v>0</v>
      </c>
      <c r="F36" s="119" t="s">
        <v>223</v>
      </c>
      <c r="G36" s="119" t="s">
        <v>223</v>
      </c>
      <c r="I36" s="7"/>
    </row>
    <row r="37" spans="1:9" x14ac:dyDescent="0.35">
      <c r="A37" s="35" t="s">
        <v>53</v>
      </c>
      <c r="B37" s="114">
        <v>5</v>
      </c>
      <c r="C37" s="114">
        <v>5</v>
      </c>
      <c r="D37" s="114">
        <v>0</v>
      </c>
      <c r="E37" s="114">
        <v>5</v>
      </c>
      <c r="F37" s="119">
        <v>0</v>
      </c>
      <c r="G37" s="119">
        <v>1</v>
      </c>
      <c r="I37" s="7"/>
    </row>
    <row r="38" spans="1:9" x14ac:dyDescent="0.35">
      <c r="A38" s="35" t="s">
        <v>54</v>
      </c>
      <c r="B38" s="114" t="s">
        <v>318</v>
      </c>
      <c r="C38" s="114">
        <v>0</v>
      </c>
      <c r="D38" s="114">
        <v>0</v>
      </c>
      <c r="E38" s="114">
        <v>0</v>
      </c>
      <c r="F38" s="119" t="s">
        <v>223</v>
      </c>
      <c r="G38" s="119" t="s">
        <v>223</v>
      </c>
      <c r="I38" s="7"/>
    </row>
    <row r="39" spans="1:9" x14ac:dyDescent="0.35">
      <c r="A39" s="35" t="s">
        <v>55</v>
      </c>
      <c r="B39" s="114" t="s">
        <v>318</v>
      </c>
      <c r="C39" s="114">
        <v>0</v>
      </c>
      <c r="D39" s="114">
        <v>0</v>
      </c>
      <c r="E39" s="114">
        <v>0</v>
      </c>
      <c r="F39" s="119" t="s">
        <v>223</v>
      </c>
      <c r="G39" s="119" t="s">
        <v>223</v>
      </c>
      <c r="I39" s="7"/>
    </row>
    <row r="40" spans="1:9" x14ac:dyDescent="0.35">
      <c r="A40" s="35" t="s">
        <v>56</v>
      </c>
      <c r="B40" s="114">
        <v>5</v>
      </c>
      <c r="C40" s="114" t="s">
        <v>318</v>
      </c>
      <c r="D40" s="114">
        <v>0</v>
      </c>
      <c r="E40" s="114" t="s">
        <v>318</v>
      </c>
      <c r="F40" s="119">
        <v>0</v>
      </c>
      <c r="G40" s="119" t="s">
        <v>318</v>
      </c>
      <c r="I40" s="7"/>
    </row>
    <row r="41" spans="1:9" x14ac:dyDescent="0.35">
      <c r="A41" s="35" t="s">
        <v>57</v>
      </c>
      <c r="B41" s="114">
        <v>0</v>
      </c>
      <c r="C41" s="114" t="s">
        <v>318</v>
      </c>
      <c r="D41" s="114" t="s">
        <v>318</v>
      </c>
      <c r="E41" s="114">
        <v>0</v>
      </c>
      <c r="F41" s="119">
        <v>1</v>
      </c>
      <c r="G41" s="119">
        <v>0</v>
      </c>
      <c r="I41" s="7"/>
    </row>
    <row r="42" spans="1:9" x14ac:dyDescent="0.35">
      <c r="A42" s="35" t="s">
        <v>58</v>
      </c>
      <c r="B42" s="114">
        <v>5</v>
      </c>
      <c r="C42" s="114" t="s">
        <v>318</v>
      </c>
      <c r="D42" s="114">
        <v>0</v>
      </c>
      <c r="E42" s="114" t="s">
        <v>318</v>
      </c>
      <c r="F42" s="119">
        <v>0</v>
      </c>
      <c r="G42" s="119" t="s">
        <v>318</v>
      </c>
      <c r="I42" s="7"/>
    </row>
    <row r="43" spans="1:9" x14ac:dyDescent="0.35">
      <c r="A43" s="35" t="s">
        <v>59</v>
      </c>
      <c r="B43" s="114">
        <v>0</v>
      </c>
      <c r="C43" s="114" t="s">
        <v>318</v>
      </c>
      <c r="D43" s="114">
        <v>0</v>
      </c>
      <c r="E43" s="114" t="s">
        <v>318</v>
      </c>
      <c r="F43" s="119">
        <v>0</v>
      </c>
      <c r="G43" s="119" t="s">
        <v>318</v>
      </c>
      <c r="I43" s="7"/>
    </row>
    <row r="44" spans="1:9" x14ac:dyDescent="0.35">
      <c r="A44" s="35" t="s">
        <v>60</v>
      </c>
      <c r="B44" s="114" t="s">
        <v>318</v>
      </c>
      <c r="C44" s="114" t="s">
        <v>318</v>
      </c>
      <c r="D44" s="114" t="s">
        <v>318</v>
      </c>
      <c r="E44" s="114" t="s">
        <v>318</v>
      </c>
      <c r="F44" s="114" t="s">
        <v>318</v>
      </c>
      <c r="G44" s="114" t="s">
        <v>318</v>
      </c>
      <c r="I44" s="7"/>
    </row>
    <row r="45" spans="1:9" x14ac:dyDescent="0.35">
      <c r="A45" s="35" t="s">
        <v>61</v>
      </c>
      <c r="B45" s="114">
        <v>0</v>
      </c>
      <c r="C45" s="114">
        <v>0</v>
      </c>
      <c r="D45" s="114">
        <v>0</v>
      </c>
      <c r="E45" s="114">
        <v>0</v>
      </c>
      <c r="F45" s="119" t="s">
        <v>223</v>
      </c>
      <c r="G45" s="119" t="s">
        <v>223</v>
      </c>
      <c r="I45" s="7"/>
    </row>
    <row r="46" spans="1:9" x14ac:dyDescent="0.35">
      <c r="A46" s="35" t="s">
        <v>62</v>
      </c>
      <c r="B46" s="114" t="s">
        <v>318</v>
      </c>
      <c r="C46" s="114">
        <v>0</v>
      </c>
      <c r="D46" s="114">
        <v>0</v>
      </c>
      <c r="E46" s="114">
        <v>0</v>
      </c>
      <c r="F46" s="119" t="s">
        <v>223</v>
      </c>
      <c r="G46" s="119" t="s">
        <v>223</v>
      </c>
      <c r="I46" s="7"/>
    </row>
    <row r="47" spans="1:9" x14ac:dyDescent="0.35">
      <c r="A47" s="35" t="s">
        <v>63</v>
      </c>
      <c r="B47" s="114">
        <v>0</v>
      </c>
      <c r="C47" s="114" t="s">
        <v>318</v>
      </c>
      <c r="D47" s="114">
        <v>0</v>
      </c>
      <c r="E47" s="114" t="s">
        <v>318</v>
      </c>
      <c r="F47" s="119">
        <v>0</v>
      </c>
      <c r="G47" s="119" t="s">
        <v>318</v>
      </c>
      <c r="I47" s="7"/>
    </row>
    <row r="48" spans="1:9" x14ac:dyDescent="0.35">
      <c r="A48" s="35" t="s">
        <v>64</v>
      </c>
      <c r="B48" s="114">
        <v>0</v>
      </c>
      <c r="C48" s="114">
        <v>0</v>
      </c>
      <c r="D48" s="114">
        <v>0</v>
      </c>
      <c r="E48" s="114">
        <v>0</v>
      </c>
      <c r="F48" s="119" t="s">
        <v>223</v>
      </c>
      <c r="G48" s="119" t="s">
        <v>223</v>
      </c>
      <c r="I48" s="7"/>
    </row>
    <row r="49" spans="1:9" x14ac:dyDescent="0.35">
      <c r="A49" s="35" t="s">
        <v>65</v>
      </c>
      <c r="B49" s="114">
        <v>0</v>
      </c>
      <c r="C49" s="114" t="s">
        <v>318</v>
      </c>
      <c r="D49" s="114">
        <v>0</v>
      </c>
      <c r="E49" s="114" t="s">
        <v>318</v>
      </c>
      <c r="F49" s="119">
        <v>0</v>
      </c>
      <c r="G49" s="119" t="s">
        <v>318</v>
      </c>
      <c r="I49" s="7"/>
    </row>
    <row r="50" spans="1:9" x14ac:dyDescent="0.35">
      <c r="A50" s="35" t="s">
        <v>66</v>
      </c>
      <c r="B50" s="114">
        <v>0</v>
      </c>
      <c r="C50" s="114">
        <v>0</v>
      </c>
      <c r="D50" s="114">
        <v>0</v>
      </c>
      <c r="E50" s="114">
        <v>0</v>
      </c>
      <c r="F50" s="119" t="s">
        <v>223</v>
      </c>
      <c r="G50" s="119" t="s">
        <v>223</v>
      </c>
      <c r="I50" s="7"/>
    </row>
    <row r="51" spans="1:9" x14ac:dyDescent="0.35">
      <c r="A51" s="35" t="s">
        <v>67</v>
      </c>
      <c r="B51" s="114">
        <v>5</v>
      </c>
      <c r="C51" s="114">
        <v>0</v>
      </c>
      <c r="D51" s="114">
        <v>0</v>
      </c>
      <c r="E51" s="114">
        <v>0</v>
      </c>
      <c r="F51" s="119" t="s">
        <v>223</v>
      </c>
      <c r="G51" s="119" t="s">
        <v>223</v>
      </c>
      <c r="I51" s="7"/>
    </row>
    <row r="52" spans="1:9" x14ac:dyDescent="0.35">
      <c r="A52" s="35" t="s">
        <v>68</v>
      </c>
      <c r="B52" s="114" t="s">
        <v>318</v>
      </c>
      <c r="C52" s="114">
        <v>0</v>
      </c>
      <c r="D52" s="114">
        <v>0</v>
      </c>
      <c r="E52" s="114">
        <v>0</v>
      </c>
      <c r="F52" s="119" t="s">
        <v>223</v>
      </c>
      <c r="G52" s="119" t="s">
        <v>223</v>
      </c>
      <c r="I52" s="7"/>
    </row>
    <row r="53" spans="1:9" x14ac:dyDescent="0.35">
      <c r="A53" s="35" t="s">
        <v>69</v>
      </c>
      <c r="B53" s="114" t="s">
        <v>318</v>
      </c>
      <c r="C53" s="114" t="s">
        <v>318</v>
      </c>
      <c r="D53" s="114">
        <v>0</v>
      </c>
      <c r="E53" s="114" t="s">
        <v>318</v>
      </c>
      <c r="F53" s="119">
        <v>0</v>
      </c>
      <c r="G53" s="119" t="s">
        <v>318</v>
      </c>
      <c r="I53" s="7"/>
    </row>
    <row r="54" spans="1:9" x14ac:dyDescent="0.35">
      <c r="A54" s="35" t="s">
        <v>70</v>
      </c>
      <c r="B54" s="114" t="s">
        <v>318</v>
      </c>
      <c r="C54" s="114" t="s">
        <v>318</v>
      </c>
      <c r="D54" s="114">
        <v>0</v>
      </c>
      <c r="E54" s="114" t="s">
        <v>318</v>
      </c>
      <c r="F54" s="119">
        <v>0</v>
      </c>
      <c r="G54" s="119" t="s">
        <v>318</v>
      </c>
      <c r="I54" s="7"/>
    </row>
    <row r="55" spans="1:9" x14ac:dyDescent="0.35">
      <c r="A55" s="35" t="s">
        <v>71</v>
      </c>
      <c r="B55" s="114">
        <v>0</v>
      </c>
      <c r="C55" s="114" t="s">
        <v>318</v>
      </c>
      <c r="D55" s="114">
        <v>0</v>
      </c>
      <c r="E55" s="114" t="s">
        <v>318</v>
      </c>
      <c r="F55" s="119">
        <v>0</v>
      </c>
      <c r="G55" s="119" t="s">
        <v>318</v>
      </c>
      <c r="I55" s="7"/>
    </row>
    <row r="56" spans="1:9" x14ac:dyDescent="0.35">
      <c r="A56" s="35" t="s">
        <v>72</v>
      </c>
      <c r="B56" s="114">
        <v>0</v>
      </c>
      <c r="C56" s="114">
        <v>5</v>
      </c>
      <c r="D56" s="114">
        <v>0</v>
      </c>
      <c r="E56" s="114">
        <v>5</v>
      </c>
      <c r="F56" s="119">
        <v>0</v>
      </c>
      <c r="G56" s="119">
        <v>1</v>
      </c>
      <c r="I56" s="7"/>
    </row>
    <row r="57" spans="1:9" x14ac:dyDescent="0.35">
      <c r="A57" s="35" t="s">
        <v>73</v>
      </c>
      <c r="B57" s="114">
        <v>0</v>
      </c>
      <c r="C57" s="114">
        <v>0</v>
      </c>
      <c r="D57" s="114">
        <v>0</v>
      </c>
      <c r="E57" s="114">
        <v>0</v>
      </c>
      <c r="F57" s="119" t="s">
        <v>223</v>
      </c>
      <c r="G57" s="119" t="s">
        <v>223</v>
      </c>
      <c r="I57" s="7"/>
    </row>
    <row r="58" spans="1:9" x14ac:dyDescent="0.35">
      <c r="A58" s="35" t="s">
        <v>74</v>
      </c>
      <c r="B58" s="114" t="s">
        <v>318</v>
      </c>
      <c r="C58" s="114" t="s">
        <v>318</v>
      </c>
      <c r="D58" s="114">
        <v>0</v>
      </c>
      <c r="E58" s="114" t="s">
        <v>318</v>
      </c>
      <c r="F58" s="119">
        <v>0</v>
      </c>
      <c r="G58" s="119" t="s">
        <v>318</v>
      </c>
      <c r="I58" s="7"/>
    </row>
    <row r="59" spans="1:9" x14ac:dyDescent="0.35">
      <c r="A59" s="35" t="s">
        <v>75</v>
      </c>
      <c r="B59" s="114">
        <v>5</v>
      </c>
      <c r="C59" s="114">
        <v>0</v>
      </c>
      <c r="D59" s="114">
        <v>0</v>
      </c>
      <c r="E59" s="114">
        <v>0</v>
      </c>
      <c r="F59" s="119" t="s">
        <v>223</v>
      </c>
      <c r="G59" s="119" t="s">
        <v>223</v>
      </c>
      <c r="I59" s="7"/>
    </row>
    <row r="60" spans="1:9" x14ac:dyDescent="0.35">
      <c r="A60" s="35" t="s">
        <v>76</v>
      </c>
      <c r="B60" s="114" t="s">
        <v>318</v>
      </c>
      <c r="C60" s="114">
        <v>0</v>
      </c>
      <c r="D60" s="114">
        <v>0</v>
      </c>
      <c r="E60" s="114">
        <v>0</v>
      </c>
      <c r="F60" s="119" t="s">
        <v>223</v>
      </c>
      <c r="G60" s="119" t="s">
        <v>223</v>
      </c>
      <c r="I60" s="7"/>
    </row>
    <row r="61" spans="1:9" x14ac:dyDescent="0.35">
      <c r="A61" s="35" t="s">
        <v>77</v>
      </c>
      <c r="B61" s="114" t="s">
        <v>318</v>
      </c>
      <c r="C61" s="114">
        <v>0</v>
      </c>
      <c r="D61" s="114">
        <v>0</v>
      </c>
      <c r="E61" s="114">
        <v>0</v>
      </c>
      <c r="F61" s="119" t="s">
        <v>223</v>
      </c>
      <c r="G61" s="119" t="s">
        <v>223</v>
      </c>
      <c r="I61" s="7"/>
    </row>
    <row r="62" spans="1:9" x14ac:dyDescent="0.35">
      <c r="A62" s="35" t="s">
        <v>78</v>
      </c>
      <c r="B62" s="114" t="s">
        <v>318</v>
      </c>
      <c r="C62" s="114">
        <v>0</v>
      </c>
      <c r="D62" s="114">
        <v>0</v>
      </c>
      <c r="E62" s="114">
        <v>0</v>
      </c>
      <c r="F62" s="119" t="s">
        <v>223</v>
      </c>
      <c r="G62" s="119" t="s">
        <v>223</v>
      </c>
      <c r="I62" s="7"/>
    </row>
    <row r="63" spans="1:9" x14ac:dyDescent="0.35">
      <c r="A63" s="35" t="s">
        <v>79</v>
      </c>
      <c r="B63" s="114">
        <v>5</v>
      </c>
      <c r="C63" s="114">
        <v>5</v>
      </c>
      <c r="D63" s="114" t="s">
        <v>318</v>
      </c>
      <c r="E63" s="114" t="s">
        <v>318</v>
      </c>
      <c r="F63" s="119" t="s">
        <v>318</v>
      </c>
      <c r="G63" s="119" t="s">
        <v>318</v>
      </c>
      <c r="I63" s="7"/>
    </row>
    <row r="64" spans="1:9" x14ac:dyDescent="0.35">
      <c r="A64" s="35" t="s">
        <v>80</v>
      </c>
      <c r="B64" s="114">
        <v>5</v>
      </c>
      <c r="C64" s="114">
        <v>0</v>
      </c>
      <c r="D64" s="114">
        <v>0</v>
      </c>
      <c r="E64" s="114">
        <v>0</v>
      </c>
      <c r="F64" s="119" t="s">
        <v>223</v>
      </c>
      <c r="G64" s="119" t="s">
        <v>223</v>
      </c>
      <c r="I64" s="7"/>
    </row>
    <row r="65" spans="1:9" x14ac:dyDescent="0.35">
      <c r="A65" s="35" t="s">
        <v>81</v>
      </c>
      <c r="B65" s="114" t="s">
        <v>318</v>
      </c>
      <c r="C65" s="114" t="s">
        <v>318</v>
      </c>
      <c r="D65" s="114">
        <v>0</v>
      </c>
      <c r="E65" s="114" t="s">
        <v>318</v>
      </c>
      <c r="F65" s="119">
        <v>0</v>
      </c>
      <c r="G65" s="119" t="s">
        <v>318</v>
      </c>
      <c r="I65" s="7"/>
    </row>
    <row r="66" spans="1:9" x14ac:dyDescent="0.35">
      <c r="A66" s="35" t="s">
        <v>82</v>
      </c>
      <c r="B66" s="114" t="s">
        <v>318</v>
      </c>
      <c r="C66" s="114">
        <v>0</v>
      </c>
      <c r="D66" s="114">
        <v>0</v>
      </c>
      <c r="E66" s="114">
        <v>0</v>
      </c>
      <c r="F66" s="119" t="s">
        <v>223</v>
      </c>
      <c r="G66" s="119" t="s">
        <v>223</v>
      </c>
      <c r="I66" s="7"/>
    </row>
    <row r="67" spans="1:9" x14ac:dyDescent="0.35">
      <c r="A67" s="35" t="s">
        <v>83</v>
      </c>
      <c r="B67" s="114" t="s">
        <v>318</v>
      </c>
      <c r="C67" s="114">
        <v>0</v>
      </c>
      <c r="D67" s="114">
        <v>0</v>
      </c>
      <c r="E67" s="114">
        <v>0</v>
      </c>
      <c r="F67" s="119" t="s">
        <v>223</v>
      </c>
      <c r="G67" s="119" t="s">
        <v>223</v>
      </c>
      <c r="I67" s="7"/>
    </row>
    <row r="68" spans="1:9" x14ac:dyDescent="0.35">
      <c r="A68" s="35" t="s">
        <v>84</v>
      </c>
      <c r="B68" s="114">
        <v>5</v>
      </c>
      <c r="C68" s="114" t="s">
        <v>318</v>
      </c>
      <c r="D68" s="114">
        <v>0</v>
      </c>
      <c r="E68" s="114" t="s">
        <v>318</v>
      </c>
      <c r="F68" s="119">
        <v>0</v>
      </c>
      <c r="G68" s="119" t="s">
        <v>318</v>
      </c>
      <c r="I68" s="7"/>
    </row>
    <row r="69" spans="1:9" x14ac:dyDescent="0.35">
      <c r="A69" s="35" t="s">
        <v>85</v>
      </c>
      <c r="B69" s="114" t="s">
        <v>318</v>
      </c>
      <c r="C69" s="114">
        <v>5</v>
      </c>
      <c r="D69" s="114" t="s">
        <v>318</v>
      </c>
      <c r="E69" s="114">
        <v>5</v>
      </c>
      <c r="F69" s="119" t="s">
        <v>318</v>
      </c>
      <c r="G69" s="119" t="s">
        <v>318</v>
      </c>
      <c r="I69" s="7"/>
    </row>
    <row r="70" spans="1:9" x14ac:dyDescent="0.35">
      <c r="A70" s="35" t="s">
        <v>86</v>
      </c>
      <c r="B70" s="114">
        <v>0</v>
      </c>
      <c r="C70" s="114" t="s">
        <v>318</v>
      </c>
      <c r="D70" s="114">
        <v>0</v>
      </c>
      <c r="E70" s="114" t="s">
        <v>318</v>
      </c>
      <c r="F70" s="119">
        <v>0</v>
      </c>
      <c r="G70" s="119" t="s">
        <v>318</v>
      </c>
      <c r="I70" s="7"/>
    </row>
    <row r="71" spans="1:9" x14ac:dyDescent="0.35">
      <c r="A71" s="35" t="s">
        <v>87</v>
      </c>
      <c r="B71" s="114">
        <v>5</v>
      </c>
      <c r="C71" s="114">
        <v>0</v>
      </c>
      <c r="D71" s="114">
        <v>0</v>
      </c>
      <c r="E71" s="114">
        <v>0</v>
      </c>
      <c r="F71" s="119" t="s">
        <v>223</v>
      </c>
      <c r="G71" s="119" t="s">
        <v>223</v>
      </c>
      <c r="I71" s="7"/>
    </row>
    <row r="72" spans="1:9" x14ac:dyDescent="0.35">
      <c r="A72" s="35" t="s">
        <v>88</v>
      </c>
      <c r="B72" s="114" t="s">
        <v>318</v>
      </c>
      <c r="C72" s="114" t="s">
        <v>318</v>
      </c>
      <c r="D72" s="114">
        <v>0</v>
      </c>
      <c r="E72" s="114" t="s">
        <v>318</v>
      </c>
      <c r="F72" s="119">
        <v>0</v>
      </c>
      <c r="G72" s="119" t="s">
        <v>318</v>
      </c>
      <c r="I72" s="7"/>
    </row>
    <row r="73" spans="1:9" x14ac:dyDescent="0.35">
      <c r="A73" s="35" t="s">
        <v>89</v>
      </c>
      <c r="B73" s="114" t="s">
        <v>318</v>
      </c>
      <c r="C73" s="114" t="s">
        <v>318</v>
      </c>
      <c r="D73" s="114" t="s">
        <v>318</v>
      </c>
      <c r="E73" s="114" t="s">
        <v>318</v>
      </c>
      <c r="F73" s="114" t="s">
        <v>318</v>
      </c>
      <c r="G73" s="114" t="s">
        <v>318</v>
      </c>
      <c r="I73" s="7"/>
    </row>
    <row r="74" spans="1:9" x14ac:dyDescent="0.35">
      <c r="A74" s="35" t="s">
        <v>90</v>
      </c>
      <c r="B74" s="114">
        <v>5</v>
      </c>
      <c r="C74" s="114">
        <v>5</v>
      </c>
      <c r="D74" s="114" t="s">
        <v>318</v>
      </c>
      <c r="E74" s="114">
        <v>5</v>
      </c>
      <c r="F74" s="119" t="s">
        <v>318</v>
      </c>
      <c r="G74" s="119" t="s">
        <v>318</v>
      </c>
      <c r="I74" s="7"/>
    </row>
    <row r="75" spans="1:9" x14ac:dyDescent="0.35">
      <c r="A75" s="35" t="s">
        <v>91</v>
      </c>
      <c r="B75" s="114">
        <v>5</v>
      </c>
      <c r="C75" s="114">
        <v>5</v>
      </c>
      <c r="D75" s="114">
        <v>0</v>
      </c>
      <c r="E75" s="114">
        <v>5</v>
      </c>
      <c r="F75" s="119">
        <v>0</v>
      </c>
      <c r="G75" s="119">
        <v>1</v>
      </c>
      <c r="I75" s="7"/>
    </row>
    <row r="76" spans="1:9" x14ac:dyDescent="0.35">
      <c r="A76" s="35" t="s">
        <v>92</v>
      </c>
      <c r="B76" s="114">
        <v>5</v>
      </c>
      <c r="C76" s="114" t="s">
        <v>318</v>
      </c>
      <c r="D76" s="114">
        <v>0</v>
      </c>
      <c r="E76" s="114" t="s">
        <v>318</v>
      </c>
      <c r="F76" s="119">
        <v>0</v>
      </c>
      <c r="G76" s="119" t="s">
        <v>318</v>
      </c>
      <c r="I76" s="7"/>
    </row>
    <row r="77" spans="1:9" x14ac:dyDescent="0.35">
      <c r="A77" s="35" t="s">
        <v>93</v>
      </c>
      <c r="B77" s="114">
        <v>5</v>
      </c>
      <c r="C77" s="114">
        <v>0</v>
      </c>
      <c r="D77" s="114">
        <v>0</v>
      </c>
      <c r="E77" s="114">
        <v>0</v>
      </c>
      <c r="F77" s="119" t="s">
        <v>223</v>
      </c>
      <c r="G77" s="119" t="s">
        <v>223</v>
      </c>
      <c r="I77" s="7"/>
    </row>
    <row r="78" spans="1:9" x14ac:dyDescent="0.35">
      <c r="A78" s="35" t="s">
        <v>94</v>
      </c>
      <c r="B78" s="114">
        <v>0</v>
      </c>
      <c r="C78" s="114" t="s">
        <v>318</v>
      </c>
      <c r="D78" s="114">
        <v>0</v>
      </c>
      <c r="E78" s="114" t="s">
        <v>318</v>
      </c>
      <c r="F78" s="119">
        <v>0</v>
      </c>
      <c r="G78" s="119" t="s">
        <v>318</v>
      </c>
      <c r="I78" s="7"/>
    </row>
    <row r="79" spans="1:9" x14ac:dyDescent="0.35">
      <c r="A79" s="35" t="s">
        <v>95</v>
      </c>
      <c r="B79" s="114" t="s">
        <v>318</v>
      </c>
      <c r="C79" s="114">
        <v>5</v>
      </c>
      <c r="D79" s="114" t="s">
        <v>318</v>
      </c>
      <c r="E79" s="114" t="s">
        <v>318</v>
      </c>
      <c r="F79" s="119" t="s">
        <v>318</v>
      </c>
      <c r="G79" s="119" t="s">
        <v>318</v>
      </c>
      <c r="I79" s="7"/>
    </row>
    <row r="80" spans="1:9" x14ac:dyDescent="0.35">
      <c r="A80" s="35" t="s">
        <v>96</v>
      </c>
      <c r="B80" s="114" t="s">
        <v>318</v>
      </c>
      <c r="C80" s="114" t="s">
        <v>318</v>
      </c>
      <c r="D80" s="114">
        <v>0</v>
      </c>
      <c r="E80" s="114" t="s">
        <v>318</v>
      </c>
      <c r="F80" s="119">
        <v>0</v>
      </c>
      <c r="G80" s="119" t="s">
        <v>318</v>
      </c>
      <c r="I80" s="7"/>
    </row>
    <row r="81" spans="1:9" x14ac:dyDescent="0.35">
      <c r="A81" s="35" t="s">
        <v>97</v>
      </c>
      <c r="B81" s="114" t="s">
        <v>318</v>
      </c>
      <c r="C81" s="114" t="s">
        <v>318</v>
      </c>
      <c r="D81" s="114">
        <v>0</v>
      </c>
      <c r="E81" s="114" t="s">
        <v>318</v>
      </c>
      <c r="F81" s="119">
        <v>0</v>
      </c>
      <c r="G81" s="119" t="s">
        <v>318</v>
      </c>
      <c r="I81" s="7"/>
    </row>
    <row r="82" spans="1:9" x14ac:dyDescent="0.35">
      <c r="A82" s="71" t="s">
        <v>216</v>
      </c>
      <c r="B82" s="115">
        <v>5</v>
      </c>
      <c r="C82" s="115">
        <v>0</v>
      </c>
      <c r="D82" s="115">
        <v>0</v>
      </c>
      <c r="E82" s="115">
        <v>0</v>
      </c>
      <c r="F82" s="120" t="s">
        <v>223</v>
      </c>
      <c r="G82" s="120" t="s">
        <v>223</v>
      </c>
      <c r="I82" s="7"/>
    </row>
    <row r="83" spans="1:9" x14ac:dyDescent="0.35">
      <c r="A83" s="70" t="s">
        <v>217</v>
      </c>
      <c r="B83" s="112">
        <v>60</v>
      </c>
      <c r="C83" s="112">
        <v>60</v>
      </c>
      <c r="D83" s="112">
        <v>0</v>
      </c>
      <c r="E83" s="112">
        <v>60</v>
      </c>
      <c r="F83" s="117">
        <v>0</v>
      </c>
      <c r="G83" s="117">
        <v>1</v>
      </c>
      <c r="I83" s="7"/>
    </row>
    <row r="84" spans="1:9" x14ac:dyDescent="0.35">
      <c r="A84" s="70" t="s">
        <v>218</v>
      </c>
      <c r="B84" s="112">
        <v>35</v>
      </c>
      <c r="C84" s="112">
        <v>20</v>
      </c>
      <c r="D84" s="112" t="s">
        <v>318</v>
      </c>
      <c r="E84" s="112">
        <v>15</v>
      </c>
      <c r="F84" s="116" t="s">
        <v>318</v>
      </c>
      <c r="G84" s="116" t="s">
        <v>318</v>
      </c>
      <c r="I84" s="7"/>
    </row>
    <row r="85" spans="1:9" x14ac:dyDescent="0.35">
      <c r="A85" s="70" t="s">
        <v>219</v>
      </c>
      <c r="B85" s="112">
        <v>15</v>
      </c>
      <c r="C85" s="112">
        <v>15</v>
      </c>
      <c r="D85" s="112" t="s">
        <v>318</v>
      </c>
      <c r="E85" s="112">
        <v>10</v>
      </c>
      <c r="F85" s="116" t="s">
        <v>318</v>
      </c>
      <c r="G85" s="116" t="s">
        <v>318</v>
      </c>
      <c r="I85" s="7"/>
    </row>
    <row r="86" spans="1:9" x14ac:dyDescent="0.35">
      <c r="A86" s="70" t="s">
        <v>220</v>
      </c>
      <c r="B86" s="112">
        <v>10</v>
      </c>
      <c r="C86" s="112">
        <v>10</v>
      </c>
      <c r="D86" s="112">
        <v>0</v>
      </c>
      <c r="E86" s="112">
        <v>10</v>
      </c>
      <c r="F86" s="117">
        <v>0</v>
      </c>
      <c r="G86" s="117">
        <v>1</v>
      </c>
      <c r="I86" s="7"/>
    </row>
    <row r="87" spans="1:9" x14ac:dyDescent="0.35">
      <c r="A87" s="70" t="s">
        <v>221</v>
      </c>
      <c r="B87" s="112">
        <v>30</v>
      </c>
      <c r="C87" s="112">
        <v>10</v>
      </c>
      <c r="D87" s="112" t="s">
        <v>318</v>
      </c>
      <c r="E87" s="112">
        <v>10</v>
      </c>
      <c r="F87" s="117" t="s">
        <v>318</v>
      </c>
      <c r="G87" s="117" t="s">
        <v>318</v>
      </c>
      <c r="I87" s="7"/>
    </row>
    <row r="88" spans="1:9" x14ac:dyDescent="0.35">
      <c r="A88" s="70" t="s">
        <v>222</v>
      </c>
      <c r="B88" s="112">
        <v>30</v>
      </c>
      <c r="C88" s="112">
        <v>25</v>
      </c>
      <c r="D88" s="112">
        <v>5</v>
      </c>
      <c r="E88" s="112">
        <v>20</v>
      </c>
      <c r="F88" s="117">
        <v>0.13</v>
      </c>
      <c r="G88" s="117">
        <v>0.87</v>
      </c>
      <c r="I88" s="7"/>
    </row>
  </sheetData>
  <conditionalFormatting sqref="I5:I88">
    <cfRule type="cellIs" dxfId="5" priority="1" operator="greaterThan">
      <formula>0.5</formula>
    </cfRule>
  </conditionalFormatting>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3"/>
  <sheetViews>
    <sheetView workbookViewId="0"/>
  </sheetViews>
  <sheetFormatPr defaultColWidth="10.6640625" defaultRowHeight="15.5" x14ac:dyDescent="0.35"/>
  <cols>
    <col min="1" max="1" width="30.6640625" customWidth="1"/>
    <col min="2" max="2" width="85.6640625" customWidth="1"/>
  </cols>
  <sheetData>
    <row r="1" spans="1:2" ht="21" x14ac:dyDescent="0.5">
      <c r="A1" s="1" t="s">
        <v>15</v>
      </c>
    </row>
    <row r="2" spans="1:2" ht="18.5" x14ac:dyDescent="0.45">
      <c r="A2" s="2" t="s">
        <v>16</v>
      </c>
    </row>
    <row r="3" spans="1:2" x14ac:dyDescent="0.35">
      <c r="A3" s="3" t="s">
        <v>0</v>
      </c>
      <c r="B3" s="3" t="s">
        <v>1</v>
      </c>
    </row>
    <row r="4" spans="1:2" x14ac:dyDescent="0.35">
      <c r="A4" s="137" t="s">
        <v>484</v>
      </c>
      <c r="B4" s="3" t="s">
        <v>368</v>
      </c>
    </row>
    <row r="5" spans="1:2" x14ac:dyDescent="0.35">
      <c r="A5" s="138" t="str">
        <f>HYPERLINK("#'Table 1 Applications by month'!A1", "Table 1 Applications by month")</f>
        <v>Table 1 Applications by month</v>
      </c>
      <c r="B5" t="s">
        <v>2</v>
      </c>
    </row>
    <row r="6" spans="1:2" x14ac:dyDescent="0.35">
      <c r="A6" s="138" t="str">
        <f>HYPERLINK("#'Table 2 Applications by type'!A1", "Table 2 Applications by type")</f>
        <v>Table 2 Applications by type</v>
      </c>
      <c r="B6" t="s">
        <v>3</v>
      </c>
    </row>
    <row r="7" spans="1:2" x14ac:dyDescent="0.35">
      <c r="A7" s="138" t="str">
        <f>HYPERLINK("#'Table 3 Applications by channel'!A1", "Table 3 Applications by channel")</f>
        <v>Table 3 Applications by channel</v>
      </c>
      <c r="B7" t="s">
        <v>4</v>
      </c>
    </row>
    <row r="8" spans="1:2" x14ac:dyDescent="0.35">
      <c r="A8" s="138" t="str">
        <f>HYPERLINK("#'Table 4 Applications by age'!A1", "Table 4 Applications by age")</f>
        <v>Table 4 Applications by age</v>
      </c>
      <c r="B8" t="s">
        <v>5</v>
      </c>
    </row>
    <row r="9" spans="1:2" x14ac:dyDescent="0.35">
      <c r="A9" s="138" t="str">
        <f>HYPERLINK("#'Table 5 Applications by LA'!A1", "Table 5 Applications by LA")</f>
        <v>Table 5 Applications by LA</v>
      </c>
      <c r="B9" t="s">
        <v>343</v>
      </c>
    </row>
    <row r="10" spans="1:2" x14ac:dyDescent="0.35">
      <c r="A10" s="138" t="str">
        <f>HYPERLINK("#'Table 6 Components by LA'!A1", "Table 6 Components by LA")</f>
        <v>Table 6 Components by LA</v>
      </c>
      <c r="B10" t="s">
        <v>344</v>
      </c>
    </row>
    <row r="11" spans="1:2" x14ac:dyDescent="0.35">
      <c r="A11" s="138" t="str">
        <f>HYPERLINK("#'Table 7 Applications by Board'!A1", "Table 7 Applications by Board")</f>
        <v>Table 7 Applications by Board</v>
      </c>
      <c r="B11" t="s">
        <v>6</v>
      </c>
    </row>
    <row r="12" spans="1:2" x14ac:dyDescent="0.35">
      <c r="A12" s="138" t="str">
        <f>HYPERLINK("#'Table 8 Components by Board'!A1", "Table 8 Components by Board")</f>
        <v>Table 8 Components by Board</v>
      </c>
      <c r="B12" t="s">
        <v>7</v>
      </c>
    </row>
    <row r="13" spans="1:2" x14ac:dyDescent="0.35">
      <c r="A13" s="138" t="str">
        <f>HYPERLINK("#'Table 9 Applications by Births'!A1", "Table 9 Applications by Births")</f>
        <v>Table 9 Applications by Births</v>
      </c>
      <c r="B13" s="89" t="s">
        <v>362</v>
      </c>
    </row>
    <row r="14" spans="1:2" x14ac:dyDescent="0.35">
      <c r="A14" s="138" t="str">
        <f>HYPERLINK("#'Table 10 Processing times'!A1", "Table 10 Processing times")</f>
        <v>Table 10 Processing times</v>
      </c>
      <c r="B14" t="s">
        <v>349</v>
      </c>
    </row>
    <row r="15" spans="1:2" x14ac:dyDescent="0.35">
      <c r="A15" s="138" t="str">
        <f>HYPERLINK("#'Table 11 Payments by LA'!A1", "Table 11 Payments by LA")</f>
        <v>Table 11 Payments by LA</v>
      </c>
      <c r="B15" s="89" t="s">
        <v>363</v>
      </c>
    </row>
    <row r="16" spans="1:2" x14ac:dyDescent="0.35">
      <c r="A16" s="138" t="str">
        <f>HYPERLINK("#'Table 12 Payments by Month'!A1", "Table 12 Payments by Month")</f>
        <v>Table 12 Payments by Month</v>
      </c>
      <c r="B16" t="s">
        <v>8</v>
      </c>
    </row>
    <row r="17" spans="1:2" x14ac:dyDescent="0.35">
      <c r="A17" s="138" t="str">
        <f>HYPERLINK("#'Table 13 Auto-awarded Payments'!A1", "Table 13 Auto-awarded Payments")</f>
        <v>Table 13 Auto-awarded Payments</v>
      </c>
      <c r="B17" s="89" t="s">
        <v>364</v>
      </c>
    </row>
    <row r="18" spans="1:2" x14ac:dyDescent="0.35">
      <c r="A18" s="138" t="str">
        <f>HYPERLINK("#'Table 14 Clients Paid'!A1", "Table 14 Clients Paid")</f>
        <v>Table 14 Clients Paid</v>
      </c>
      <c r="B18" t="s">
        <v>9</v>
      </c>
    </row>
    <row r="19" spans="1:2" x14ac:dyDescent="0.35">
      <c r="A19" s="138" t="str">
        <f>HYPERLINK("#'Table 15 Re-determinations'!A1", "Table 15 Re-determinations")</f>
        <v>Table 15 Re-determinations</v>
      </c>
      <c r="B19" t="s">
        <v>347</v>
      </c>
    </row>
    <row r="20" spans="1:2" x14ac:dyDescent="0.35">
      <c r="A20" s="138" t="str">
        <f>HYPERLINK("#'Table 16 Appeals'!A1", "Table 16 Appeals")</f>
        <v>Table 16 Appeals</v>
      </c>
      <c r="B20" t="s">
        <v>348</v>
      </c>
    </row>
    <row r="21" spans="1:2" x14ac:dyDescent="0.35">
      <c r="A21" s="168" t="s">
        <v>515</v>
      </c>
      <c r="B21" s="89" t="s">
        <v>365</v>
      </c>
    </row>
    <row r="22" spans="1:2" x14ac:dyDescent="0.35">
      <c r="A22" s="138" t="str">
        <f>HYPERLINK("#'Table 2 - Full data'!A1", "Table 2 - Full data")</f>
        <v>Table 2 - Full data</v>
      </c>
      <c r="B22" t="s">
        <v>10</v>
      </c>
    </row>
    <row r="23" spans="1:2" x14ac:dyDescent="0.35">
      <c r="A23" s="138" t="str">
        <f>HYPERLINK("#'Table 4 - Full data'!A1", "Table 4 - Full data")</f>
        <v>Table 4 - Full data</v>
      </c>
      <c r="B23" t="s">
        <v>11</v>
      </c>
    </row>
    <row r="24" spans="1:2" x14ac:dyDescent="0.35">
      <c r="A24" s="138" t="str">
        <f>HYPERLINK("#'Table 5 - Full data'!A1", "Table 5 - Full data")</f>
        <v>Table 5 - Full data</v>
      </c>
      <c r="B24" t="s">
        <v>345</v>
      </c>
    </row>
    <row r="25" spans="1:2" x14ac:dyDescent="0.35">
      <c r="A25" s="138" t="str">
        <f>HYPERLINK("#'Table 6 - Full data'!A1", "Table 6 - Full data")</f>
        <v>Table 6 - Full data</v>
      </c>
      <c r="B25" t="s">
        <v>346</v>
      </c>
    </row>
    <row r="26" spans="1:2" x14ac:dyDescent="0.35">
      <c r="A26" s="138" t="str">
        <f>HYPERLINK("#'Table 7 - Full data'!A1", "Table 7 - Full data")</f>
        <v>Table 7 - Full data</v>
      </c>
      <c r="B26" t="s">
        <v>12</v>
      </c>
    </row>
    <row r="27" spans="1:2" x14ac:dyDescent="0.35">
      <c r="A27" s="138" t="str">
        <f>HYPERLINK("#'Table 8 - Full data'!A1", "Table 8 - Full data")</f>
        <v>Table 8 - Full data</v>
      </c>
      <c r="B27" t="s">
        <v>13</v>
      </c>
    </row>
    <row r="28" spans="1:2" x14ac:dyDescent="0.35">
      <c r="A28" s="138" t="str">
        <f>HYPERLINK("#'Table 9 - Full data'!A1", "Table 9 - Full data")</f>
        <v>Table 9 - Full data</v>
      </c>
      <c r="B28" s="89" t="s">
        <v>366</v>
      </c>
    </row>
    <row r="29" spans="1:2" x14ac:dyDescent="0.35">
      <c r="A29" s="138" t="str">
        <f>HYPERLINK("#'Table 11 - Full data'!A1", "Table 11 - Full data")</f>
        <v>Table 11 - Full data</v>
      </c>
      <c r="B29" s="89" t="s">
        <v>367</v>
      </c>
    </row>
    <row r="30" spans="1:2" x14ac:dyDescent="0.35">
      <c r="A30" s="138" t="str">
        <f>HYPERLINK("#'Chart 1'!A1", "Chart 1")</f>
        <v>Chart 1</v>
      </c>
      <c r="B30" t="s">
        <v>2</v>
      </c>
    </row>
    <row r="31" spans="1:2" x14ac:dyDescent="0.35">
      <c r="A31" s="138" t="str">
        <f>HYPERLINK("#'Chart 2'!A1", "Chart 2")</f>
        <v>Chart 2</v>
      </c>
      <c r="B31" t="s">
        <v>3</v>
      </c>
    </row>
    <row r="32" spans="1:2" x14ac:dyDescent="0.35">
      <c r="A32" s="138" t="str">
        <f>HYPERLINK("#'Chart 3'!A1", "Chart 3")</f>
        <v>Chart 3</v>
      </c>
      <c r="B32" t="s">
        <v>8</v>
      </c>
    </row>
    <row r="33" spans="1:2" x14ac:dyDescent="0.35">
      <c r="A33" s="138" t="str">
        <f>HYPERLINK("#'Financial year lookup'!A1", "Financial year lookup")</f>
        <v>Financial year lookup</v>
      </c>
      <c r="B33" t="s">
        <v>14</v>
      </c>
    </row>
  </sheetData>
  <hyperlinks>
    <hyperlink ref="A4" location="Notes!A1" display="Notes" xr:uid="{236590C6-E536-4B54-A4B7-F185DAC7CC33}"/>
    <hyperlink ref="A21" location="'Table 17 Internal reviews'!A1" display="Table 17 Internal Reviews" xr:uid="{3939A28E-4B3A-4E69-A77F-62E561AD7723}"/>
  </hyperlinks>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79"/>
  <sheetViews>
    <sheetView zoomScale="90" zoomScaleNormal="90" workbookViewId="0"/>
  </sheetViews>
  <sheetFormatPr defaultColWidth="10.6640625" defaultRowHeight="15.5" x14ac:dyDescent="0.35"/>
  <cols>
    <col min="1" max="1" width="32.6640625" customWidth="1"/>
    <col min="2" max="11" width="16.6640625" customWidth="1"/>
  </cols>
  <sheetData>
    <row r="1" spans="1:15" ht="19.5" x14ac:dyDescent="0.45">
      <c r="A1" s="90" t="s">
        <v>483</v>
      </c>
    </row>
    <row r="2" spans="1:15" x14ac:dyDescent="0.35">
      <c r="A2" t="s">
        <v>299</v>
      </c>
    </row>
    <row r="3" spans="1:15" x14ac:dyDescent="0.35">
      <c r="A3" t="s">
        <v>300</v>
      </c>
    </row>
    <row r="4" spans="1:15" s="157" customFormat="1" ht="62" x14ac:dyDescent="0.35">
      <c r="A4" s="154" t="s">
        <v>438</v>
      </c>
      <c r="B4" s="155" t="s">
        <v>355</v>
      </c>
      <c r="C4" s="162" t="s">
        <v>506</v>
      </c>
      <c r="D4" s="155" t="s">
        <v>356</v>
      </c>
      <c r="E4" s="162" t="s">
        <v>504</v>
      </c>
      <c r="F4" s="155" t="s">
        <v>357</v>
      </c>
      <c r="G4" s="155" t="s">
        <v>358</v>
      </c>
      <c r="H4" s="162" t="s">
        <v>503</v>
      </c>
      <c r="I4" s="155" t="s">
        <v>359</v>
      </c>
      <c r="J4" s="163" t="s">
        <v>505</v>
      </c>
    </row>
    <row r="5" spans="1:15" x14ac:dyDescent="0.35">
      <c r="A5" s="27" t="s">
        <v>21</v>
      </c>
      <c r="B5" s="91">
        <v>1780</v>
      </c>
      <c r="C5" s="91">
        <v>1765</v>
      </c>
      <c r="D5" s="91">
        <v>850</v>
      </c>
      <c r="E5" s="91">
        <v>775</v>
      </c>
      <c r="F5" s="91">
        <v>135</v>
      </c>
      <c r="G5" s="147">
        <v>0.48</v>
      </c>
      <c r="H5" s="147">
        <v>0.44</v>
      </c>
      <c r="I5" s="147">
        <v>0.08</v>
      </c>
      <c r="J5" s="148">
        <v>12</v>
      </c>
      <c r="L5" s="167"/>
      <c r="M5" s="167"/>
      <c r="N5" s="167"/>
      <c r="O5" s="167"/>
    </row>
    <row r="6" spans="1:15" x14ac:dyDescent="0.35">
      <c r="A6" s="10" t="s">
        <v>30</v>
      </c>
      <c r="B6" s="57" t="s">
        <v>318</v>
      </c>
      <c r="C6" s="57">
        <v>0</v>
      </c>
      <c r="D6" s="57">
        <v>0</v>
      </c>
      <c r="E6" s="57">
        <v>0</v>
      </c>
      <c r="F6" s="57">
        <v>0</v>
      </c>
      <c r="G6" s="92">
        <v>0</v>
      </c>
      <c r="H6" s="92">
        <v>0</v>
      </c>
      <c r="I6" s="92">
        <v>0</v>
      </c>
      <c r="J6" s="119" t="s">
        <v>223</v>
      </c>
      <c r="L6" s="167"/>
      <c r="M6" s="167"/>
      <c r="N6" s="167"/>
      <c r="O6" s="167"/>
    </row>
    <row r="7" spans="1:15" x14ac:dyDescent="0.35">
      <c r="A7" s="10" t="s">
        <v>31</v>
      </c>
      <c r="B7" s="57">
        <v>15</v>
      </c>
      <c r="C7" s="57">
        <v>5</v>
      </c>
      <c r="D7" s="57">
        <v>5</v>
      </c>
      <c r="E7" s="57" t="s">
        <v>318</v>
      </c>
      <c r="F7" s="57">
        <v>0</v>
      </c>
      <c r="G7" s="57" t="s">
        <v>318</v>
      </c>
      <c r="H7" s="57" t="s">
        <v>318</v>
      </c>
      <c r="I7" s="92">
        <v>0</v>
      </c>
      <c r="J7" s="93">
        <v>11</v>
      </c>
      <c r="L7" s="167"/>
      <c r="M7" s="167"/>
      <c r="N7" s="167"/>
      <c r="O7" s="167"/>
    </row>
    <row r="8" spans="1:15" x14ac:dyDescent="0.35">
      <c r="A8" s="10" t="s">
        <v>32</v>
      </c>
      <c r="B8" s="57">
        <v>30</v>
      </c>
      <c r="C8" s="57">
        <v>15</v>
      </c>
      <c r="D8" s="57">
        <v>5</v>
      </c>
      <c r="E8" s="57">
        <v>5</v>
      </c>
      <c r="F8" s="57">
        <v>5</v>
      </c>
      <c r="G8" s="92">
        <v>0.41</v>
      </c>
      <c r="H8" s="92">
        <v>0.41</v>
      </c>
      <c r="I8" s="92">
        <v>0.18</v>
      </c>
      <c r="J8" s="93">
        <v>16</v>
      </c>
      <c r="L8" s="167"/>
      <c r="M8" s="167"/>
      <c r="N8" s="167"/>
      <c r="O8" s="167"/>
    </row>
    <row r="9" spans="1:15" x14ac:dyDescent="0.35">
      <c r="A9" s="10" t="s">
        <v>33</v>
      </c>
      <c r="B9" s="57">
        <v>25</v>
      </c>
      <c r="C9" s="57">
        <v>35</v>
      </c>
      <c r="D9" s="57">
        <v>15</v>
      </c>
      <c r="E9" s="57">
        <v>10</v>
      </c>
      <c r="F9" s="57">
        <v>5</v>
      </c>
      <c r="G9" s="92">
        <v>0.52</v>
      </c>
      <c r="H9" s="92">
        <v>0.36</v>
      </c>
      <c r="I9" s="92">
        <v>0.12</v>
      </c>
      <c r="J9" s="93">
        <v>16</v>
      </c>
      <c r="L9" s="167"/>
      <c r="M9" s="167"/>
      <c r="N9" s="167"/>
      <c r="O9" s="167"/>
    </row>
    <row r="10" spans="1:15" x14ac:dyDescent="0.35">
      <c r="A10" s="10" t="s">
        <v>34</v>
      </c>
      <c r="B10" s="57">
        <v>20</v>
      </c>
      <c r="C10" s="57">
        <v>30</v>
      </c>
      <c r="D10" s="57">
        <v>10</v>
      </c>
      <c r="E10" s="57">
        <v>20</v>
      </c>
      <c r="F10" s="57" t="s">
        <v>318</v>
      </c>
      <c r="G10" s="57" t="s">
        <v>318</v>
      </c>
      <c r="H10" s="92">
        <v>0.6</v>
      </c>
      <c r="I10" s="57" t="s">
        <v>318</v>
      </c>
      <c r="J10" s="93">
        <v>14</v>
      </c>
      <c r="L10" s="167"/>
      <c r="M10" s="167"/>
      <c r="N10" s="167"/>
      <c r="O10" s="167"/>
    </row>
    <row r="11" spans="1:15" x14ac:dyDescent="0.35">
      <c r="A11" s="10" t="s">
        <v>35</v>
      </c>
      <c r="B11" s="57">
        <v>30</v>
      </c>
      <c r="C11" s="57">
        <v>25</v>
      </c>
      <c r="D11" s="57">
        <v>5</v>
      </c>
      <c r="E11" s="57">
        <v>15</v>
      </c>
      <c r="F11" s="57" t="s">
        <v>318</v>
      </c>
      <c r="G11" s="57" t="s">
        <v>318</v>
      </c>
      <c r="H11" s="92">
        <v>0.61</v>
      </c>
      <c r="I11" s="57" t="s">
        <v>318</v>
      </c>
      <c r="J11" s="93">
        <v>11</v>
      </c>
      <c r="L11" s="167"/>
      <c r="M11" s="167"/>
      <c r="N11" s="167"/>
      <c r="O11" s="167"/>
    </row>
    <row r="12" spans="1:15" x14ac:dyDescent="0.35">
      <c r="A12" s="10" t="s">
        <v>36</v>
      </c>
      <c r="B12" s="57">
        <v>20</v>
      </c>
      <c r="C12" s="57">
        <v>20</v>
      </c>
      <c r="D12" s="57">
        <v>10</v>
      </c>
      <c r="E12" s="57">
        <v>10</v>
      </c>
      <c r="F12" s="57">
        <v>0</v>
      </c>
      <c r="G12" s="92">
        <v>0.57999999999999996</v>
      </c>
      <c r="H12" s="92">
        <v>0.42</v>
      </c>
      <c r="I12" s="92">
        <v>0</v>
      </c>
      <c r="J12" s="93">
        <v>13</v>
      </c>
      <c r="L12" s="167"/>
      <c r="M12" s="167"/>
      <c r="N12" s="167"/>
      <c r="O12" s="167"/>
    </row>
    <row r="13" spans="1:15" x14ac:dyDescent="0.35">
      <c r="A13" s="10" t="s">
        <v>37</v>
      </c>
      <c r="B13" s="57">
        <v>25</v>
      </c>
      <c r="C13" s="57">
        <v>30</v>
      </c>
      <c r="D13" s="57">
        <v>10</v>
      </c>
      <c r="E13" s="57">
        <v>20</v>
      </c>
      <c r="F13" s="57" t="s">
        <v>318</v>
      </c>
      <c r="G13" s="57" t="s">
        <v>318</v>
      </c>
      <c r="H13" s="92">
        <v>0.57999999999999996</v>
      </c>
      <c r="I13" s="57" t="s">
        <v>318</v>
      </c>
      <c r="J13" s="93">
        <v>11.5</v>
      </c>
      <c r="L13" s="167"/>
      <c r="M13" s="167"/>
      <c r="N13" s="167"/>
      <c r="O13" s="167"/>
    </row>
    <row r="14" spans="1:15" x14ac:dyDescent="0.35">
      <c r="A14" s="10" t="s">
        <v>38</v>
      </c>
      <c r="B14" s="57">
        <v>25</v>
      </c>
      <c r="C14" s="57">
        <v>20</v>
      </c>
      <c r="D14" s="57">
        <v>10</v>
      </c>
      <c r="E14" s="57">
        <v>10</v>
      </c>
      <c r="F14" s="57" t="s">
        <v>318</v>
      </c>
      <c r="G14" s="92">
        <v>0.45</v>
      </c>
      <c r="H14" s="57" t="s">
        <v>318</v>
      </c>
      <c r="I14" s="57" t="s">
        <v>318</v>
      </c>
      <c r="J14" s="93">
        <v>11</v>
      </c>
      <c r="L14" s="167"/>
      <c r="M14" s="167"/>
      <c r="N14" s="167"/>
      <c r="O14" s="167"/>
    </row>
    <row r="15" spans="1:15" x14ac:dyDescent="0.35">
      <c r="A15" s="10" t="s">
        <v>39</v>
      </c>
      <c r="B15" s="57">
        <v>25</v>
      </c>
      <c r="C15" s="57">
        <v>25</v>
      </c>
      <c r="D15" s="57">
        <v>10</v>
      </c>
      <c r="E15" s="57">
        <v>10</v>
      </c>
      <c r="F15" s="57" t="s">
        <v>318</v>
      </c>
      <c r="G15" s="92">
        <v>0.48</v>
      </c>
      <c r="H15" s="57" t="s">
        <v>318</v>
      </c>
      <c r="I15" s="57" t="s">
        <v>318</v>
      </c>
      <c r="J15" s="93">
        <v>10</v>
      </c>
      <c r="L15" s="167"/>
      <c r="M15" s="167"/>
      <c r="N15" s="167"/>
      <c r="O15" s="167"/>
    </row>
    <row r="16" spans="1:15" x14ac:dyDescent="0.35">
      <c r="A16" s="10" t="s">
        <v>40</v>
      </c>
      <c r="B16" s="57">
        <v>25</v>
      </c>
      <c r="C16" s="57">
        <v>25</v>
      </c>
      <c r="D16" s="57">
        <v>15</v>
      </c>
      <c r="E16" s="57">
        <v>10</v>
      </c>
      <c r="F16" s="57">
        <v>5</v>
      </c>
      <c r="G16" s="92">
        <v>0.52</v>
      </c>
      <c r="H16" s="92">
        <v>0.3</v>
      </c>
      <c r="I16" s="92">
        <v>0.19</v>
      </c>
      <c r="J16" s="93">
        <v>14</v>
      </c>
      <c r="L16" s="167"/>
      <c r="M16" s="167"/>
      <c r="N16" s="167"/>
      <c r="O16" s="167"/>
    </row>
    <row r="17" spans="1:15" x14ac:dyDescent="0.35">
      <c r="A17" s="10" t="s">
        <v>41</v>
      </c>
      <c r="B17" s="57">
        <v>30</v>
      </c>
      <c r="C17" s="57">
        <v>25</v>
      </c>
      <c r="D17" s="57">
        <v>15</v>
      </c>
      <c r="E17" s="57">
        <v>5</v>
      </c>
      <c r="F17" s="57">
        <v>5</v>
      </c>
      <c r="G17" s="92">
        <v>0.54</v>
      </c>
      <c r="H17" s="92">
        <v>0.23</v>
      </c>
      <c r="I17" s="92">
        <v>0.23</v>
      </c>
      <c r="J17" s="93">
        <v>12.5</v>
      </c>
      <c r="L17" s="167"/>
      <c r="M17" s="167"/>
      <c r="N17" s="167"/>
      <c r="O17" s="167"/>
    </row>
    <row r="18" spans="1:15" x14ac:dyDescent="0.35">
      <c r="A18" s="10" t="s">
        <v>42</v>
      </c>
      <c r="B18" s="57">
        <v>25</v>
      </c>
      <c r="C18" s="57">
        <v>20</v>
      </c>
      <c r="D18" s="57">
        <v>10</v>
      </c>
      <c r="E18" s="57">
        <v>10</v>
      </c>
      <c r="F18" s="57">
        <v>5</v>
      </c>
      <c r="G18" s="92">
        <v>0.38</v>
      </c>
      <c r="H18" s="92">
        <v>0.43</v>
      </c>
      <c r="I18" s="92">
        <v>0.19</v>
      </c>
      <c r="J18" s="93">
        <v>15</v>
      </c>
      <c r="L18" s="167"/>
      <c r="M18" s="167"/>
      <c r="N18" s="167"/>
      <c r="O18" s="167"/>
    </row>
    <row r="19" spans="1:15" x14ac:dyDescent="0.35">
      <c r="A19" s="10" t="s">
        <v>43</v>
      </c>
      <c r="B19" s="57">
        <v>45</v>
      </c>
      <c r="C19" s="57">
        <v>30</v>
      </c>
      <c r="D19" s="57">
        <v>15</v>
      </c>
      <c r="E19" s="57">
        <v>15</v>
      </c>
      <c r="F19" s="57">
        <v>5</v>
      </c>
      <c r="G19" s="92">
        <v>0.47</v>
      </c>
      <c r="H19" s="92">
        <v>0.43</v>
      </c>
      <c r="I19" s="92">
        <v>0.1</v>
      </c>
      <c r="J19" s="93">
        <v>13</v>
      </c>
      <c r="L19" s="167"/>
      <c r="M19" s="167"/>
      <c r="N19" s="167"/>
      <c r="O19" s="167"/>
    </row>
    <row r="20" spans="1:15" x14ac:dyDescent="0.35">
      <c r="A20" s="10" t="s">
        <v>44</v>
      </c>
      <c r="B20" s="57">
        <v>35</v>
      </c>
      <c r="C20" s="57">
        <v>55</v>
      </c>
      <c r="D20" s="57">
        <v>15</v>
      </c>
      <c r="E20" s="57">
        <v>25</v>
      </c>
      <c r="F20" s="57">
        <v>10</v>
      </c>
      <c r="G20" s="92">
        <v>0.28000000000000003</v>
      </c>
      <c r="H20" s="92">
        <v>0.51</v>
      </c>
      <c r="I20" s="92">
        <v>0.21</v>
      </c>
      <c r="J20" s="93">
        <v>14</v>
      </c>
      <c r="L20" s="167"/>
      <c r="M20" s="167"/>
      <c r="N20" s="167"/>
      <c r="O20" s="167"/>
    </row>
    <row r="21" spans="1:15" x14ac:dyDescent="0.35">
      <c r="A21" s="10" t="s">
        <v>45</v>
      </c>
      <c r="B21" s="57">
        <v>35</v>
      </c>
      <c r="C21" s="57">
        <v>30</v>
      </c>
      <c r="D21" s="57">
        <v>10</v>
      </c>
      <c r="E21" s="57">
        <v>15</v>
      </c>
      <c r="F21" s="57">
        <v>5</v>
      </c>
      <c r="G21" s="92">
        <v>0.35</v>
      </c>
      <c r="H21" s="92">
        <v>0.42</v>
      </c>
      <c r="I21" s="92">
        <v>0.23</v>
      </c>
      <c r="J21" s="93">
        <v>14</v>
      </c>
      <c r="L21" s="167"/>
      <c r="M21" s="167"/>
      <c r="N21" s="167"/>
      <c r="O21" s="167"/>
    </row>
    <row r="22" spans="1:15" x14ac:dyDescent="0.35">
      <c r="A22" s="10" t="s">
        <v>46</v>
      </c>
      <c r="B22" s="57">
        <v>40</v>
      </c>
      <c r="C22" s="57">
        <v>30</v>
      </c>
      <c r="D22" s="57">
        <v>10</v>
      </c>
      <c r="E22" s="57">
        <v>10</v>
      </c>
      <c r="F22" s="57">
        <v>10</v>
      </c>
      <c r="G22" s="92">
        <v>0.38</v>
      </c>
      <c r="H22" s="92">
        <v>0.34</v>
      </c>
      <c r="I22" s="92">
        <v>0.28000000000000003</v>
      </c>
      <c r="J22" s="93">
        <v>14</v>
      </c>
      <c r="L22" s="167"/>
      <c r="M22" s="167"/>
      <c r="N22" s="167"/>
      <c r="O22" s="167"/>
    </row>
    <row r="23" spans="1:15" x14ac:dyDescent="0.35">
      <c r="A23" s="10" t="s">
        <v>47</v>
      </c>
      <c r="B23" s="57">
        <v>25</v>
      </c>
      <c r="C23" s="57">
        <v>35</v>
      </c>
      <c r="D23" s="57">
        <v>15</v>
      </c>
      <c r="E23" s="57">
        <v>10</v>
      </c>
      <c r="F23" s="57">
        <v>10</v>
      </c>
      <c r="G23" s="92">
        <v>0.44</v>
      </c>
      <c r="H23" s="92">
        <v>0.32</v>
      </c>
      <c r="I23" s="92">
        <v>0.24</v>
      </c>
      <c r="J23" s="93">
        <v>12.5</v>
      </c>
      <c r="L23" s="167"/>
      <c r="M23" s="167"/>
      <c r="N23" s="167"/>
      <c r="O23" s="167"/>
    </row>
    <row r="24" spans="1:15" x14ac:dyDescent="0.35">
      <c r="A24" s="10" t="s">
        <v>48</v>
      </c>
      <c r="B24" s="57">
        <v>30</v>
      </c>
      <c r="C24" s="57">
        <v>25</v>
      </c>
      <c r="D24" s="57">
        <v>10</v>
      </c>
      <c r="E24" s="57">
        <v>10</v>
      </c>
      <c r="F24" s="57">
        <v>5</v>
      </c>
      <c r="G24" s="92">
        <v>0.38</v>
      </c>
      <c r="H24" s="92">
        <v>0.35</v>
      </c>
      <c r="I24" s="92">
        <v>0.27</v>
      </c>
      <c r="J24" s="93">
        <v>14</v>
      </c>
      <c r="L24" s="167"/>
      <c r="M24" s="167"/>
      <c r="N24" s="167"/>
      <c r="O24" s="167"/>
    </row>
    <row r="25" spans="1:15" x14ac:dyDescent="0.35">
      <c r="A25" s="10" t="s">
        <v>49</v>
      </c>
      <c r="B25" s="57">
        <v>40</v>
      </c>
      <c r="C25" s="57">
        <v>40</v>
      </c>
      <c r="D25" s="57">
        <v>10</v>
      </c>
      <c r="E25" s="57">
        <v>10</v>
      </c>
      <c r="F25" s="57">
        <v>15</v>
      </c>
      <c r="G25" s="92">
        <v>0.31</v>
      </c>
      <c r="H25" s="92">
        <v>0.28000000000000003</v>
      </c>
      <c r="I25" s="92">
        <v>0.41</v>
      </c>
      <c r="J25" s="93">
        <v>10</v>
      </c>
      <c r="L25" s="167"/>
      <c r="M25" s="167"/>
      <c r="N25" s="167"/>
      <c r="O25" s="167"/>
    </row>
    <row r="26" spans="1:15" x14ac:dyDescent="0.35">
      <c r="A26" s="10" t="s">
        <v>50</v>
      </c>
      <c r="B26" s="57">
        <v>30</v>
      </c>
      <c r="C26" s="57">
        <v>35</v>
      </c>
      <c r="D26" s="57">
        <v>15</v>
      </c>
      <c r="E26" s="57">
        <v>10</v>
      </c>
      <c r="F26" s="57">
        <v>10</v>
      </c>
      <c r="G26" s="92">
        <v>0.42</v>
      </c>
      <c r="H26" s="92">
        <v>0.27</v>
      </c>
      <c r="I26" s="92">
        <v>0.3</v>
      </c>
      <c r="J26" s="93">
        <v>8</v>
      </c>
      <c r="L26" s="167"/>
      <c r="M26" s="167"/>
      <c r="N26" s="167"/>
      <c r="O26" s="167"/>
    </row>
    <row r="27" spans="1:15" x14ac:dyDescent="0.35">
      <c r="A27" s="10" t="s">
        <v>51</v>
      </c>
      <c r="B27" s="57">
        <v>25</v>
      </c>
      <c r="C27" s="57">
        <v>30</v>
      </c>
      <c r="D27" s="57">
        <v>5</v>
      </c>
      <c r="E27" s="57">
        <v>15</v>
      </c>
      <c r="F27" s="57">
        <v>10</v>
      </c>
      <c r="G27" s="92">
        <v>0.17</v>
      </c>
      <c r="H27" s="92">
        <v>0.52</v>
      </c>
      <c r="I27" s="92">
        <v>0.31</v>
      </c>
      <c r="J27" s="93">
        <v>11</v>
      </c>
      <c r="L27" s="167"/>
      <c r="M27" s="167"/>
      <c r="N27" s="167"/>
      <c r="O27" s="167"/>
    </row>
    <row r="28" spans="1:15" x14ac:dyDescent="0.35">
      <c r="A28" s="10" t="s">
        <v>52</v>
      </c>
      <c r="B28" s="57">
        <v>25</v>
      </c>
      <c r="C28" s="57">
        <v>25</v>
      </c>
      <c r="D28" s="57">
        <v>10</v>
      </c>
      <c r="E28" s="57">
        <v>10</v>
      </c>
      <c r="F28" s="57">
        <v>5</v>
      </c>
      <c r="G28" s="92">
        <v>0.31</v>
      </c>
      <c r="H28" s="92">
        <v>0.42</v>
      </c>
      <c r="I28" s="92">
        <v>0.27</v>
      </c>
      <c r="J28" s="93">
        <v>11</v>
      </c>
      <c r="L28" s="167"/>
      <c r="M28" s="167"/>
      <c r="N28" s="167"/>
      <c r="O28" s="167"/>
    </row>
    <row r="29" spans="1:15" x14ac:dyDescent="0.35">
      <c r="A29" s="10" t="s">
        <v>53</v>
      </c>
      <c r="B29" s="57">
        <v>25</v>
      </c>
      <c r="C29" s="57">
        <v>20</v>
      </c>
      <c r="D29" s="57">
        <v>5</v>
      </c>
      <c r="E29" s="57">
        <v>10</v>
      </c>
      <c r="F29" s="57">
        <v>5</v>
      </c>
      <c r="G29" s="92">
        <v>0.25</v>
      </c>
      <c r="H29" s="92">
        <v>0.45</v>
      </c>
      <c r="I29" s="92">
        <v>0.3</v>
      </c>
      <c r="J29" s="93">
        <v>9</v>
      </c>
      <c r="L29" s="167"/>
      <c r="M29" s="167"/>
      <c r="N29" s="167"/>
      <c r="O29" s="167"/>
    </row>
    <row r="30" spans="1:15" x14ac:dyDescent="0.35">
      <c r="A30" s="10" t="s">
        <v>54</v>
      </c>
      <c r="B30" s="57">
        <v>20</v>
      </c>
      <c r="C30" s="57">
        <v>25</v>
      </c>
      <c r="D30" s="57">
        <v>5</v>
      </c>
      <c r="E30" s="57">
        <v>15</v>
      </c>
      <c r="F30" s="57">
        <v>5</v>
      </c>
      <c r="G30" s="92">
        <v>0.28000000000000003</v>
      </c>
      <c r="H30" s="92">
        <v>0.6</v>
      </c>
      <c r="I30" s="92">
        <v>0.12</v>
      </c>
      <c r="J30" s="93">
        <v>11</v>
      </c>
      <c r="L30" s="167"/>
      <c r="M30" s="167"/>
      <c r="N30" s="167"/>
      <c r="O30" s="167"/>
    </row>
    <row r="31" spans="1:15" x14ac:dyDescent="0.35">
      <c r="A31" s="10" t="s">
        <v>55</v>
      </c>
      <c r="B31" s="57">
        <v>30</v>
      </c>
      <c r="C31" s="57">
        <v>25</v>
      </c>
      <c r="D31" s="57">
        <v>10</v>
      </c>
      <c r="E31" s="57">
        <v>5</v>
      </c>
      <c r="F31" s="57">
        <v>10</v>
      </c>
      <c r="G31" s="92">
        <v>0.33</v>
      </c>
      <c r="H31" s="92">
        <v>0.25</v>
      </c>
      <c r="I31" s="92">
        <v>0.42</v>
      </c>
      <c r="J31" s="93">
        <v>4.5</v>
      </c>
      <c r="L31" s="167"/>
      <c r="M31" s="167"/>
      <c r="N31" s="167"/>
      <c r="O31" s="167"/>
    </row>
    <row r="32" spans="1:15" x14ac:dyDescent="0.35">
      <c r="A32" s="10" t="s">
        <v>56</v>
      </c>
      <c r="B32" s="57">
        <v>20</v>
      </c>
      <c r="C32" s="57">
        <v>25</v>
      </c>
      <c r="D32" s="57">
        <v>10</v>
      </c>
      <c r="E32" s="57">
        <v>10</v>
      </c>
      <c r="F32" s="57">
        <v>0</v>
      </c>
      <c r="G32" s="92">
        <v>0.48</v>
      </c>
      <c r="H32" s="92">
        <v>0.52</v>
      </c>
      <c r="I32" s="92">
        <v>0</v>
      </c>
      <c r="J32" s="93">
        <v>12</v>
      </c>
      <c r="L32" s="167"/>
      <c r="M32" s="167"/>
      <c r="N32" s="167"/>
      <c r="O32" s="167"/>
    </row>
    <row r="33" spans="1:15" x14ac:dyDescent="0.35">
      <c r="A33" s="10" t="s">
        <v>57</v>
      </c>
      <c r="B33" s="57">
        <v>20</v>
      </c>
      <c r="C33" s="57">
        <v>15</v>
      </c>
      <c r="D33" s="57">
        <v>10</v>
      </c>
      <c r="E33" s="57">
        <v>5</v>
      </c>
      <c r="F33" s="57">
        <v>0</v>
      </c>
      <c r="G33" s="92">
        <v>0.65</v>
      </c>
      <c r="H33" s="92">
        <v>0.35</v>
      </c>
      <c r="I33" s="92">
        <v>0</v>
      </c>
      <c r="J33" s="93">
        <v>6</v>
      </c>
      <c r="L33" s="167"/>
      <c r="M33" s="167"/>
      <c r="N33" s="167"/>
      <c r="O33" s="167"/>
    </row>
    <row r="34" spans="1:15" x14ac:dyDescent="0.35">
      <c r="A34" s="10" t="s">
        <v>58</v>
      </c>
      <c r="B34" s="57">
        <v>20</v>
      </c>
      <c r="C34" s="57">
        <v>25</v>
      </c>
      <c r="D34" s="57">
        <v>10</v>
      </c>
      <c r="E34" s="57">
        <v>15</v>
      </c>
      <c r="F34" s="57" t="s">
        <v>318</v>
      </c>
      <c r="G34" s="57" t="s">
        <v>318</v>
      </c>
      <c r="H34" s="92">
        <v>0.5</v>
      </c>
      <c r="I34" s="57" t="s">
        <v>318</v>
      </c>
      <c r="J34" s="93">
        <v>8</v>
      </c>
      <c r="L34" s="167"/>
      <c r="M34" s="167"/>
      <c r="N34" s="167"/>
      <c r="O34" s="167"/>
    </row>
    <row r="35" spans="1:15" x14ac:dyDescent="0.35">
      <c r="A35" s="10" t="s">
        <v>59</v>
      </c>
      <c r="B35" s="57">
        <v>20</v>
      </c>
      <c r="C35" s="57">
        <v>15</v>
      </c>
      <c r="D35" s="57">
        <v>10</v>
      </c>
      <c r="E35" s="57">
        <v>5</v>
      </c>
      <c r="F35" s="57">
        <v>0</v>
      </c>
      <c r="G35" s="92">
        <v>0.71</v>
      </c>
      <c r="H35" s="92">
        <v>0.28999999999999998</v>
      </c>
      <c r="I35" s="92">
        <v>0</v>
      </c>
      <c r="J35" s="93">
        <v>5</v>
      </c>
      <c r="L35" s="167"/>
      <c r="M35" s="167"/>
      <c r="N35" s="167"/>
      <c r="O35" s="167"/>
    </row>
    <row r="36" spans="1:15" x14ac:dyDescent="0.35">
      <c r="A36" s="10" t="s">
        <v>60</v>
      </c>
      <c r="B36" s="57">
        <v>15</v>
      </c>
      <c r="C36" s="57">
        <v>20</v>
      </c>
      <c r="D36" s="57">
        <v>10</v>
      </c>
      <c r="E36" s="57">
        <v>10</v>
      </c>
      <c r="F36" s="57">
        <v>0</v>
      </c>
      <c r="G36" s="92">
        <v>0.53</v>
      </c>
      <c r="H36" s="92">
        <v>0.47</v>
      </c>
      <c r="I36" s="92">
        <v>0</v>
      </c>
      <c r="J36" s="93">
        <v>9</v>
      </c>
      <c r="L36" s="167"/>
      <c r="M36" s="167"/>
      <c r="N36" s="167"/>
      <c r="O36" s="167"/>
    </row>
    <row r="37" spans="1:15" x14ac:dyDescent="0.35">
      <c r="A37" s="10" t="s">
        <v>61</v>
      </c>
      <c r="B37" s="57">
        <v>20</v>
      </c>
      <c r="C37" s="57">
        <v>15</v>
      </c>
      <c r="D37" s="57">
        <v>5</v>
      </c>
      <c r="E37" s="57">
        <v>10</v>
      </c>
      <c r="F37" s="57">
        <v>0</v>
      </c>
      <c r="G37" s="92">
        <v>0.38</v>
      </c>
      <c r="H37" s="92">
        <v>0.63</v>
      </c>
      <c r="I37" s="92">
        <v>0</v>
      </c>
      <c r="J37" s="93">
        <v>8</v>
      </c>
      <c r="L37" s="167"/>
      <c r="M37" s="167"/>
      <c r="N37" s="167"/>
      <c r="O37" s="167"/>
    </row>
    <row r="38" spans="1:15" x14ac:dyDescent="0.35">
      <c r="A38" s="10" t="s">
        <v>62</v>
      </c>
      <c r="B38" s="57">
        <v>10</v>
      </c>
      <c r="C38" s="57">
        <v>15</v>
      </c>
      <c r="D38" s="57">
        <v>10</v>
      </c>
      <c r="E38" s="57">
        <v>5</v>
      </c>
      <c r="F38" s="57">
        <v>0</v>
      </c>
      <c r="G38" s="92">
        <v>0.56999999999999995</v>
      </c>
      <c r="H38" s="92">
        <v>0.43</v>
      </c>
      <c r="I38" s="92">
        <v>0</v>
      </c>
      <c r="J38" s="93">
        <v>8</v>
      </c>
      <c r="L38" s="167"/>
      <c r="M38" s="167"/>
      <c r="N38" s="167"/>
      <c r="O38" s="167"/>
    </row>
    <row r="39" spans="1:15" x14ac:dyDescent="0.35">
      <c r="A39" s="10" t="s">
        <v>63</v>
      </c>
      <c r="B39" s="57">
        <v>15</v>
      </c>
      <c r="C39" s="57">
        <v>15</v>
      </c>
      <c r="D39" s="57">
        <v>10</v>
      </c>
      <c r="E39" s="57">
        <v>5</v>
      </c>
      <c r="F39" s="57">
        <v>0</v>
      </c>
      <c r="G39" s="92">
        <v>0.71</v>
      </c>
      <c r="H39" s="92">
        <v>0.28999999999999998</v>
      </c>
      <c r="I39" s="92">
        <v>0</v>
      </c>
      <c r="J39" s="93">
        <v>11</v>
      </c>
      <c r="L39" s="167"/>
      <c r="M39" s="167"/>
      <c r="N39" s="167"/>
      <c r="O39" s="167"/>
    </row>
    <row r="40" spans="1:15" x14ac:dyDescent="0.35">
      <c r="A40" s="10" t="s">
        <v>64</v>
      </c>
      <c r="B40" s="57">
        <v>20</v>
      </c>
      <c r="C40" s="57">
        <v>15</v>
      </c>
      <c r="D40" s="57">
        <v>15</v>
      </c>
      <c r="E40" s="57">
        <v>5</v>
      </c>
      <c r="F40" s="57">
        <v>0</v>
      </c>
      <c r="G40" s="92">
        <v>0.76</v>
      </c>
      <c r="H40" s="92">
        <v>0.24</v>
      </c>
      <c r="I40" s="92">
        <v>0</v>
      </c>
      <c r="J40" s="93">
        <v>6</v>
      </c>
      <c r="L40" s="167"/>
      <c r="M40" s="167"/>
      <c r="N40" s="167"/>
      <c r="O40" s="167"/>
    </row>
    <row r="41" spans="1:15" x14ac:dyDescent="0.35">
      <c r="A41" s="10" t="s">
        <v>65</v>
      </c>
      <c r="B41" s="57">
        <v>20</v>
      </c>
      <c r="C41" s="57">
        <v>25</v>
      </c>
      <c r="D41" s="57">
        <v>15</v>
      </c>
      <c r="E41" s="57">
        <v>5</v>
      </c>
      <c r="F41" s="57">
        <v>0</v>
      </c>
      <c r="G41" s="92">
        <v>0.7</v>
      </c>
      <c r="H41" s="92">
        <v>0.3</v>
      </c>
      <c r="I41" s="92">
        <v>0</v>
      </c>
      <c r="J41" s="93">
        <v>8</v>
      </c>
      <c r="L41" s="167"/>
      <c r="M41" s="167"/>
      <c r="N41" s="167"/>
      <c r="O41" s="167"/>
    </row>
    <row r="42" spans="1:15" x14ac:dyDescent="0.35">
      <c r="A42" s="10" t="s">
        <v>66</v>
      </c>
      <c r="B42" s="57">
        <v>25</v>
      </c>
      <c r="C42" s="57">
        <v>25</v>
      </c>
      <c r="D42" s="57">
        <v>20</v>
      </c>
      <c r="E42" s="57">
        <v>5</v>
      </c>
      <c r="F42" s="57">
        <v>0</v>
      </c>
      <c r="G42" s="92">
        <v>0.72</v>
      </c>
      <c r="H42" s="92">
        <v>0.28000000000000003</v>
      </c>
      <c r="I42" s="92">
        <v>0</v>
      </c>
      <c r="J42" s="93">
        <v>8</v>
      </c>
      <c r="L42" s="167"/>
      <c r="M42" s="167"/>
      <c r="N42" s="167"/>
      <c r="O42" s="167"/>
    </row>
    <row r="43" spans="1:15" x14ac:dyDescent="0.35">
      <c r="A43" s="10" t="s">
        <v>67</v>
      </c>
      <c r="B43" s="57">
        <v>40</v>
      </c>
      <c r="C43" s="57">
        <v>35</v>
      </c>
      <c r="D43" s="57">
        <v>25</v>
      </c>
      <c r="E43" s="57">
        <v>5</v>
      </c>
      <c r="F43" s="57">
        <v>0</v>
      </c>
      <c r="G43" s="92">
        <v>0.79</v>
      </c>
      <c r="H43" s="92">
        <v>0.21</v>
      </c>
      <c r="I43" s="92">
        <v>0</v>
      </c>
      <c r="J43" s="93">
        <v>8</v>
      </c>
      <c r="L43" s="167"/>
      <c r="M43" s="167"/>
      <c r="N43" s="167"/>
      <c r="O43" s="167"/>
    </row>
    <row r="44" spans="1:15" x14ac:dyDescent="0.35">
      <c r="A44" s="10" t="s">
        <v>68</v>
      </c>
      <c r="B44" s="57">
        <v>30</v>
      </c>
      <c r="C44" s="57">
        <v>35</v>
      </c>
      <c r="D44" s="57">
        <v>25</v>
      </c>
      <c r="E44" s="57">
        <v>10</v>
      </c>
      <c r="F44" s="57">
        <v>0</v>
      </c>
      <c r="G44" s="92">
        <v>0.72</v>
      </c>
      <c r="H44" s="92">
        <v>0.28000000000000003</v>
      </c>
      <c r="I44" s="92">
        <v>0</v>
      </c>
      <c r="J44" s="93">
        <v>10</v>
      </c>
      <c r="L44" s="167"/>
      <c r="M44" s="167"/>
      <c r="N44" s="167"/>
      <c r="O44" s="167"/>
    </row>
    <row r="45" spans="1:15" x14ac:dyDescent="0.35">
      <c r="A45" s="10" t="s">
        <v>69</v>
      </c>
      <c r="B45" s="57">
        <v>25</v>
      </c>
      <c r="C45" s="57">
        <v>30</v>
      </c>
      <c r="D45" s="57">
        <v>15</v>
      </c>
      <c r="E45" s="57">
        <v>10</v>
      </c>
      <c r="F45" s="57">
        <v>0</v>
      </c>
      <c r="G45" s="92">
        <v>0.61</v>
      </c>
      <c r="H45" s="92">
        <v>0.39</v>
      </c>
      <c r="I45" s="92">
        <v>0</v>
      </c>
      <c r="J45" s="93">
        <v>11</v>
      </c>
      <c r="L45" s="167"/>
      <c r="M45" s="167"/>
      <c r="N45" s="167"/>
      <c r="O45" s="167"/>
    </row>
    <row r="46" spans="1:15" x14ac:dyDescent="0.35">
      <c r="A46" s="10" t="s">
        <v>70</v>
      </c>
      <c r="B46" s="57">
        <v>20</v>
      </c>
      <c r="C46" s="57">
        <v>20</v>
      </c>
      <c r="D46" s="57">
        <v>10</v>
      </c>
      <c r="E46" s="57">
        <v>10</v>
      </c>
      <c r="F46" s="57">
        <v>0</v>
      </c>
      <c r="G46" s="92">
        <v>0.52</v>
      </c>
      <c r="H46" s="92">
        <v>0.48</v>
      </c>
      <c r="I46" s="92">
        <v>0</v>
      </c>
      <c r="J46" s="93">
        <v>9</v>
      </c>
      <c r="L46" s="167"/>
      <c r="M46" s="167"/>
      <c r="N46" s="167"/>
      <c r="O46" s="167"/>
    </row>
    <row r="47" spans="1:15" x14ac:dyDescent="0.35">
      <c r="A47" s="10" t="s">
        <v>71</v>
      </c>
      <c r="B47" s="57">
        <v>20</v>
      </c>
      <c r="C47" s="57">
        <v>15</v>
      </c>
      <c r="D47" s="57">
        <v>15</v>
      </c>
      <c r="E47" s="57">
        <v>5</v>
      </c>
      <c r="F47" s="57">
        <v>0</v>
      </c>
      <c r="G47" s="92">
        <v>0.76</v>
      </c>
      <c r="H47" s="92">
        <v>0.24</v>
      </c>
      <c r="I47" s="92">
        <v>0</v>
      </c>
      <c r="J47" s="93">
        <v>7</v>
      </c>
      <c r="L47" s="167"/>
      <c r="M47" s="167"/>
      <c r="N47" s="167"/>
      <c r="O47" s="167"/>
    </row>
    <row r="48" spans="1:15" x14ac:dyDescent="0.35">
      <c r="A48" s="10" t="s">
        <v>72</v>
      </c>
      <c r="B48" s="57">
        <v>30</v>
      </c>
      <c r="C48" s="57">
        <v>25</v>
      </c>
      <c r="D48" s="57">
        <v>20</v>
      </c>
      <c r="E48" s="57">
        <v>10</v>
      </c>
      <c r="F48" s="57">
        <v>0</v>
      </c>
      <c r="G48" s="92">
        <v>0.69</v>
      </c>
      <c r="H48" s="92">
        <v>0.31</v>
      </c>
      <c r="I48" s="92">
        <v>0</v>
      </c>
      <c r="J48" s="93">
        <v>9</v>
      </c>
      <c r="L48" s="167"/>
      <c r="M48" s="167"/>
      <c r="N48" s="167"/>
      <c r="O48" s="167"/>
    </row>
    <row r="49" spans="1:15" x14ac:dyDescent="0.35">
      <c r="A49" s="10" t="s">
        <v>73</v>
      </c>
      <c r="B49" s="57">
        <v>55</v>
      </c>
      <c r="C49" s="57">
        <v>50</v>
      </c>
      <c r="D49" s="57">
        <v>40</v>
      </c>
      <c r="E49" s="57">
        <v>10</v>
      </c>
      <c r="F49" s="57">
        <v>0</v>
      </c>
      <c r="G49" s="92">
        <v>0.82</v>
      </c>
      <c r="H49" s="92">
        <v>0.18</v>
      </c>
      <c r="I49" s="92">
        <v>0</v>
      </c>
      <c r="J49" s="93">
        <v>7</v>
      </c>
      <c r="L49" s="167"/>
      <c r="M49" s="167"/>
      <c r="N49" s="167"/>
      <c r="O49" s="167"/>
    </row>
    <row r="50" spans="1:15" x14ac:dyDescent="0.35">
      <c r="A50" s="10" t="s">
        <v>74</v>
      </c>
      <c r="B50" s="57">
        <v>35</v>
      </c>
      <c r="C50" s="57">
        <v>35</v>
      </c>
      <c r="D50" s="57">
        <v>20</v>
      </c>
      <c r="E50" s="57">
        <v>15</v>
      </c>
      <c r="F50" s="57">
        <v>0</v>
      </c>
      <c r="G50" s="92">
        <v>0.59</v>
      </c>
      <c r="H50" s="92">
        <v>0.41</v>
      </c>
      <c r="I50" s="92">
        <v>0</v>
      </c>
      <c r="J50" s="93">
        <v>14</v>
      </c>
      <c r="L50" s="167"/>
      <c r="M50" s="167"/>
      <c r="N50" s="167"/>
      <c r="O50" s="167"/>
    </row>
    <row r="51" spans="1:15" x14ac:dyDescent="0.35">
      <c r="A51" s="10" t="s">
        <v>75</v>
      </c>
      <c r="B51" s="57">
        <v>45</v>
      </c>
      <c r="C51" s="57">
        <v>40</v>
      </c>
      <c r="D51" s="57">
        <v>25</v>
      </c>
      <c r="E51" s="57">
        <v>15</v>
      </c>
      <c r="F51" s="57">
        <v>0</v>
      </c>
      <c r="G51" s="92">
        <v>0.63</v>
      </c>
      <c r="H51" s="92">
        <v>0.37</v>
      </c>
      <c r="I51" s="92">
        <v>0</v>
      </c>
      <c r="J51" s="93">
        <v>11</v>
      </c>
      <c r="L51" s="167"/>
      <c r="M51" s="167"/>
      <c r="N51" s="167"/>
      <c r="O51" s="167"/>
    </row>
    <row r="52" spans="1:15" x14ac:dyDescent="0.35">
      <c r="A52" s="10" t="s">
        <v>76</v>
      </c>
      <c r="B52" s="57">
        <v>40</v>
      </c>
      <c r="C52" s="57">
        <v>40</v>
      </c>
      <c r="D52" s="57">
        <v>30</v>
      </c>
      <c r="E52" s="57">
        <v>10</v>
      </c>
      <c r="F52" s="57">
        <v>0</v>
      </c>
      <c r="G52" s="92">
        <v>0.74</v>
      </c>
      <c r="H52" s="92">
        <v>0.26</v>
      </c>
      <c r="I52" s="92">
        <v>0</v>
      </c>
      <c r="J52" s="93">
        <v>11</v>
      </c>
      <c r="L52" s="167"/>
      <c r="M52" s="167"/>
      <c r="N52" s="167"/>
      <c r="O52" s="167"/>
    </row>
    <row r="53" spans="1:15" x14ac:dyDescent="0.35">
      <c r="A53" s="10" t="s">
        <v>77</v>
      </c>
      <c r="B53" s="57">
        <v>30</v>
      </c>
      <c r="C53" s="57">
        <v>40</v>
      </c>
      <c r="D53" s="57">
        <v>20</v>
      </c>
      <c r="E53" s="57">
        <v>20</v>
      </c>
      <c r="F53" s="57">
        <v>0</v>
      </c>
      <c r="G53" s="92">
        <v>0.53</v>
      </c>
      <c r="H53" s="92">
        <v>0.48</v>
      </c>
      <c r="I53" s="92">
        <v>0</v>
      </c>
      <c r="J53" s="93">
        <v>10</v>
      </c>
      <c r="L53" s="167"/>
      <c r="M53" s="167"/>
      <c r="N53" s="167"/>
      <c r="O53" s="167"/>
    </row>
    <row r="54" spans="1:15" x14ac:dyDescent="0.35">
      <c r="A54" s="10" t="s">
        <v>78</v>
      </c>
      <c r="B54" s="57">
        <v>25</v>
      </c>
      <c r="C54" s="57">
        <v>20</v>
      </c>
      <c r="D54" s="57">
        <v>15</v>
      </c>
      <c r="E54" s="57">
        <v>5</v>
      </c>
      <c r="F54" s="57">
        <v>0</v>
      </c>
      <c r="G54" s="92">
        <v>0.68</v>
      </c>
      <c r="H54" s="92">
        <v>0.32</v>
      </c>
      <c r="I54" s="92">
        <v>0</v>
      </c>
      <c r="J54" s="93">
        <v>12</v>
      </c>
      <c r="L54" s="167"/>
      <c r="M54" s="167"/>
      <c r="N54" s="167"/>
      <c r="O54" s="167"/>
    </row>
    <row r="55" spans="1:15" x14ac:dyDescent="0.35">
      <c r="A55" s="10" t="s">
        <v>79</v>
      </c>
      <c r="B55" s="57">
        <v>30</v>
      </c>
      <c r="C55" s="57">
        <v>25</v>
      </c>
      <c r="D55" s="57">
        <v>15</v>
      </c>
      <c r="E55" s="57">
        <v>10</v>
      </c>
      <c r="F55" s="57">
        <v>0</v>
      </c>
      <c r="G55" s="92">
        <v>0.62</v>
      </c>
      <c r="H55" s="92">
        <v>0.38</v>
      </c>
      <c r="I55" s="92">
        <v>0</v>
      </c>
      <c r="J55" s="93">
        <v>8</v>
      </c>
      <c r="L55" s="167"/>
      <c r="M55" s="167"/>
      <c r="N55" s="167"/>
      <c r="O55" s="167"/>
    </row>
    <row r="56" spans="1:15" x14ac:dyDescent="0.35">
      <c r="A56" s="10" t="s">
        <v>80</v>
      </c>
      <c r="B56" s="57">
        <v>25</v>
      </c>
      <c r="C56" s="57">
        <v>35</v>
      </c>
      <c r="D56" s="57">
        <v>20</v>
      </c>
      <c r="E56" s="57">
        <v>15</v>
      </c>
      <c r="F56" s="57">
        <v>0</v>
      </c>
      <c r="G56" s="92">
        <v>0.61</v>
      </c>
      <c r="H56" s="92">
        <v>0.39</v>
      </c>
      <c r="I56" s="92">
        <v>0</v>
      </c>
      <c r="J56" s="93">
        <v>14</v>
      </c>
      <c r="L56" s="167"/>
      <c r="M56" s="167"/>
      <c r="N56" s="167"/>
      <c r="O56" s="167"/>
    </row>
    <row r="57" spans="1:15" x14ac:dyDescent="0.35">
      <c r="A57" s="10" t="s">
        <v>81</v>
      </c>
      <c r="B57" s="57">
        <v>20</v>
      </c>
      <c r="C57" s="57">
        <v>20</v>
      </c>
      <c r="D57" s="57">
        <v>10</v>
      </c>
      <c r="E57" s="57">
        <v>10</v>
      </c>
      <c r="F57" s="57">
        <v>0</v>
      </c>
      <c r="G57" s="92">
        <v>0.57999999999999996</v>
      </c>
      <c r="H57" s="92">
        <v>0.42</v>
      </c>
      <c r="I57" s="92">
        <v>0</v>
      </c>
      <c r="J57" s="93">
        <v>14</v>
      </c>
      <c r="L57" s="167"/>
      <c r="M57" s="167"/>
      <c r="N57" s="167"/>
      <c r="O57" s="167"/>
    </row>
    <row r="58" spans="1:15" x14ac:dyDescent="0.35">
      <c r="A58" s="10" t="s">
        <v>82</v>
      </c>
      <c r="B58" s="57">
        <v>15</v>
      </c>
      <c r="C58" s="57">
        <v>15</v>
      </c>
      <c r="D58" s="57">
        <v>5</v>
      </c>
      <c r="E58" s="57">
        <v>10</v>
      </c>
      <c r="F58" s="57">
        <v>0</v>
      </c>
      <c r="G58" s="92">
        <v>0.43</v>
      </c>
      <c r="H58" s="92">
        <v>0.56999999999999995</v>
      </c>
      <c r="I58" s="92">
        <v>0</v>
      </c>
      <c r="J58" s="93">
        <v>13</v>
      </c>
      <c r="L58" s="167"/>
      <c r="M58" s="167"/>
      <c r="N58" s="167"/>
      <c r="O58" s="167"/>
    </row>
    <row r="59" spans="1:15" x14ac:dyDescent="0.35">
      <c r="A59" s="10" t="s">
        <v>83</v>
      </c>
      <c r="B59" s="57">
        <v>40</v>
      </c>
      <c r="C59" s="57">
        <v>35</v>
      </c>
      <c r="D59" s="57">
        <v>15</v>
      </c>
      <c r="E59" s="57">
        <v>20</v>
      </c>
      <c r="F59" s="57">
        <v>0</v>
      </c>
      <c r="G59" s="92">
        <v>0.41</v>
      </c>
      <c r="H59" s="92">
        <v>0.59</v>
      </c>
      <c r="I59" s="92">
        <v>0</v>
      </c>
      <c r="J59" s="93">
        <v>11</v>
      </c>
      <c r="L59" s="167"/>
      <c r="M59" s="167"/>
      <c r="N59" s="167"/>
      <c r="O59" s="167"/>
    </row>
    <row r="60" spans="1:15" x14ac:dyDescent="0.35">
      <c r="A60" s="10" t="s">
        <v>84</v>
      </c>
      <c r="B60" s="57">
        <v>15</v>
      </c>
      <c r="C60" s="57">
        <v>25</v>
      </c>
      <c r="D60" s="57">
        <v>10</v>
      </c>
      <c r="E60" s="57">
        <v>15</v>
      </c>
      <c r="F60" s="57">
        <v>0</v>
      </c>
      <c r="G60" s="92">
        <v>0.38</v>
      </c>
      <c r="H60" s="92">
        <v>0.63</v>
      </c>
      <c r="I60" s="92">
        <v>0</v>
      </c>
      <c r="J60" s="93">
        <v>15</v>
      </c>
      <c r="L60" s="167"/>
      <c r="M60" s="167"/>
      <c r="N60" s="167"/>
      <c r="O60" s="167"/>
    </row>
    <row r="61" spans="1:15" x14ac:dyDescent="0.35">
      <c r="A61" s="10" t="s">
        <v>85</v>
      </c>
      <c r="B61" s="57">
        <v>15</v>
      </c>
      <c r="C61" s="57">
        <v>10</v>
      </c>
      <c r="D61" s="57">
        <v>5</v>
      </c>
      <c r="E61" s="57">
        <v>5</v>
      </c>
      <c r="F61" s="57">
        <v>0</v>
      </c>
      <c r="G61" s="92">
        <v>0.64</v>
      </c>
      <c r="H61" s="92">
        <v>0.36</v>
      </c>
      <c r="I61" s="92">
        <v>0</v>
      </c>
      <c r="J61" s="93">
        <v>16</v>
      </c>
      <c r="L61" s="167"/>
      <c r="M61" s="167"/>
      <c r="N61" s="167"/>
      <c r="O61" s="167"/>
    </row>
    <row r="62" spans="1:15" x14ac:dyDescent="0.35">
      <c r="A62" s="10" t="s">
        <v>86</v>
      </c>
      <c r="B62" s="57">
        <v>30</v>
      </c>
      <c r="C62" s="57">
        <v>15</v>
      </c>
      <c r="D62" s="57">
        <v>5</v>
      </c>
      <c r="E62" s="57">
        <v>10</v>
      </c>
      <c r="F62" s="57">
        <v>0</v>
      </c>
      <c r="G62" s="92">
        <v>0.25</v>
      </c>
      <c r="H62" s="92">
        <v>0.63</v>
      </c>
      <c r="I62" s="92">
        <v>0</v>
      </c>
      <c r="J62" s="93">
        <v>16</v>
      </c>
      <c r="L62" s="167"/>
      <c r="M62" s="167"/>
      <c r="N62" s="167"/>
      <c r="O62" s="167"/>
    </row>
    <row r="63" spans="1:15" x14ac:dyDescent="0.35">
      <c r="A63" s="10" t="s">
        <v>87</v>
      </c>
      <c r="B63" s="57">
        <v>35</v>
      </c>
      <c r="C63" s="57">
        <v>45</v>
      </c>
      <c r="D63" s="57">
        <v>20</v>
      </c>
      <c r="E63" s="57">
        <v>25</v>
      </c>
      <c r="F63" s="57">
        <v>0</v>
      </c>
      <c r="G63" s="92">
        <v>0.47</v>
      </c>
      <c r="H63" s="92">
        <v>0.53</v>
      </c>
      <c r="I63" s="92">
        <v>0</v>
      </c>
      <c r="J63" s="93">
        <v>10</v>
      </c>
      <c r="L63" s="167"/>
      <c r="M63" s="167"/>
      <c r="N63" s="167"/>
      <c r="O63" s="167"/>
    </row>
    <row r="64" spans="1:15" x14ac:dyDescent="0.35">
      <c r="A64" s="10" t="s">
        <v>88</v>
      </c>
      <c r="B64" s="57">
        <v>25</v>
      </c>
      <c r="C64" s="57">
        <v>30</v>
      </c>
      <c r="D64" s="57">
        <v>5</v>
      </c>
      <c r="E64" s="57">
        <v>25</v>
      </c>
      <c r="F64" s="57">
        <v>0</v>
      </c>
      <c r="G64" s="92">
        <v>0.17</v>
      </c>
      <c r="H64" s="92">
        <v>0.8</v>
      </c>
      <c r="I64" s="92">
        <v>0</v>
      </c>
      <c r="J64" s="93">
        <v>7</v>
      </c>
      <c r="L64" s="167"/>
      <c r="M64" s="167"/>
      <c r="N64" s="167"/>
      <c r="O64" s="167"/>
    </row>
    <row r="65" spans="1:16" x14ac:dyDescent="0.35">
      <c r="A65" s="10" t="s">
        <v>89</v>
      </c>
      <c r="B65" s="57">
        <v>25</v>
      </c>
      <c r="C65" s="57">
        <v>20</v>
      </c>
      <c r="D65" s="57">
        <v>5</v>
      </c>
      <c r="E65" s="57">
        <v>15</v>
      </c>
      <c r="F65" s="57">
        <v>0</v>
      </c>
      <c r="G65" s="92">
        <v>0.24</v>
      </c>
      <c r="H65" s="92">
        <v>0.76</v>
      </c>
      <c r="I65" s="92">
        <v>0</v>
      </c>
      <c r="J65" s="93">
        <v>9</v>
      </c>
      <c r="L65" s="167"/>
      <c r="M65" s="167"/>
      <c r="N65" s="167"/>
      <c r="O65" s="167"/>
    </row>
    <row r="66" spans="1:16" x14ac:dyDescent="0.35">
      <c r="A66" s="10" t="s">
        <v>90</v>
      </c>
      <c r="B66" s="57">
        <v>30</v>
      </c>
      <c r="C66" s="57">
        <v>30</v>
      </c>
      <c r="D66" s="57">
        <v>10</v>
      </c>
      <c r="E66" s="57">
        <v>20</v>
      </c>
      <c r="F66" s="57">
        <v>0</v>
      </c>
      <c r="G66" s="92">
        <v>0.34</v>
      </c>
      <c r="H66" s="92">
        <v>0.66</v>
      </c>
      <c r="I66" s="92">
        <v>0</v>
      </c>
      <c r="J66" s="93">
        <v>16</v>
      </c>
      <c r="L66" s="167"/>
      <c r="M66" s="167"/>
      <c r="N66" s="167"/>
      <c r="O66" s="167"/>
    </row>
    <row r="67" spans="1:16" x14ac:dyDescent="0.35">
      <c r="A67" s="10" t="s">
        <v>91</v>
      </c>
      <c r="B67" s="57">
        <v>20</v>
      </c>
      <c r="C67" s="57">
        <v>20</v>
      </c>
      <c r="D67" s="57">
        <v>10</v>
      </c>
      <c r="E67" s="57">
        <v>10</v>
      </c>
      <c r="F67" s="57">
        <v>0</v>
      </c>
      <c r="G67" s="92">
        <v>0.6</v>
      </c>
      <c r="H67" s="92">
        <v>0.4</v>
      </c>
      <c r="I67" s="92">
        <v>0</v>
      </c>
      <c r="J67" s="93">
        <v>16</v>
      </c>
      <c r="L67" s="167"/>
      <c r="M67" s="167"/>
      <c r="N67" s="167"/>
      <c r="O67" s="167"/>
    </row>
    <row r="68" spans="1:16" x14ac:dyDescent="0.35">
      <c r="A68" s="10" t="s">
        <v>92</v>
      </c>
      <c r="B68" s="94">
        <v>35</v>
      </c>
      <c r="C68" s="94">
        <v>30</v>
      </c>
      <c r="D68" s="94">
        <v>10</v>
      </c>
      <c r="E68" s="94">
        <v>20</v>
      </c>
      <c r="F68" s="58">
        <v>0</v>
      </c>
      <c r="G68" s="92">
        <v>0.4</v>
      </c>
      <c r="H68" s="92">
        <v>0.6</v>
      </c>
      <c r="I68" s="92">
        <v>0</v>
      </c>
      <c r="J68" s="93">
        <v>13.5</v>
      </c>
      <c r="L68" s="167"/>
      <c r="M68" s="167"/>
      <c r="N68" s="167"/>
      <c r="O68" s="167"/>
    </row>
    <row r="69" spans="1:16" x14ac:dyDescent="0.35">
      <c r="A69" s="10" t="s">
        <v>93</v>
      </c>
      <c r="B69" s="94">
        <v>40</v>
      </c>
      <c r="C69" s="94">
        <v>35</v>
      </c>
      <c r="D69" s="94">
        <v>10</v>
      </c>
      <c r="E69" s="94">
        <v>25</v>
      </c>
      <c r="F69" s="58">
        <v>0</v>
      </c>
      <c r="G69" s="92">
        <v>0.26</v>
      </c>
      <c r="H69" s="92">
        <v>0.74</v>
      </c>
      <c r="I69" s="92">
        <v>0</v>
      </c>
      <c r="J69" s="93">
        <v>11</v>
      </c>
      <c r="K69" s="100"/>
      <c r="L69" s="167"/>
      <c r="M69" s="167"/>
      <c r="N69" s="167"/>
      <c r="O69" s="167"/>
    </row>
    <row r="70" spans="1:16" x14ac:dyDescent="0.35">
      <c r="A70" s="10" t="s">
        <v>94</v>
      </c>
      <c r="B70" s="94">
        <v>20</v>
      </c>
      <c r="C70" s="94">
        <v>30</v>
      </c>
      <c r="D70" s="94">
        <v>10</v>
      </c>
      <c r="E70" s="94">
        <v>25</v>
      </c>
      <c r="F70" s="58">
        <v>0</v>
      </c>
      <c r="G70" s="92">
        <v>0.26</v>
      </c>
      <c r="H70" s="101">
        <v>0.74</v>
      </c>
      <c r="I70" s="92">
        <v>0</v>
      </c>
      <c r="J70" s="93">
        <v>14</v>
      </c>
      <c r="L70" s="167"/>
      <c r="M70" s="167"/>
      <c r="N70" s="167"/>
      <c r="O70" s="167"/>
    </row>
    <row r="71" spans="1:16" x14ac:dyDescent="0.35">
      <c r="A71" s="4" t="s">
        <v>95</v>
      </c>
      <c r="B71" s="102">
        <v>30</v>
      </c>
      <c r="C71" s="36">
        <v>30</v>
      </c>
      <c r="D71" s="36">
        <v>5</v>
      </c>
      <c r="E71" s="36">
        <v>20</v>
      </c>
      <c r="F71" s="36">
        <v>0</v>
      </c>
      <c r="G71" s="92">
        <v>0.24</v>
      </c>
      <c r="H71" s="92">
        <v>0.76</v>
      </c>
      <c r="I71" s="92">
        <v>0</v>
      </c>
      <c r="J71" s="93">
        <v>16</v>
      </c>
      <c r="L71" s="167"/>
      <c r="M71" s="167"/>
      <c r="N71" s="167"/>
      <c r="O71" s="167"/>
    </row>
    <row r="72" spans="1:16" x14ac:dyDescent="0.35">
      <c r="A72" s="4" t="s">
        <v>96</v>
      </c>
      <c r="B72" s="102">
        <v>15</v>
      </c>
      <c r="C72" s="36">
        <v>20</v>
      </c>
      <c r="D72" s="36">
        <v>5</v>
      </c>
      <c r="E72" s="36">
        <v>10</v>
      </c>
      <c r="F72" s="99">
        <v>0</v>
      </c>
      <c r="G72" s="92">
        <v>0.39</v>
      </c>
      <c r="H72" s="92">
        <v>0.61</v>
      </c>
      <c r="I72" s="92">
        <v>0</v>
      </c>
      <c r="J72" s="93">
        <v>10</v>
      </c>
      <c r="L72" s="167"/>
      <c r="M72" s="167"/>
      <c r="N72" s="167"/>
      <c r="O72" s="167"/>
    </row>
    <row r="73" spans="1:16" x14ac:dyDescent="0.35">
      <c r="A73" s="4" t="s">
        <v>97</v>
      </c>
      <c r="B73" s="103">
        <v>15</v>
      </c>
      <c r="C73" s="39">
        <v>15</v>
      </c>
      <c r="D73" s="39">
        <v>10</v>
      </c>
      <c r="E73" s="39">
        <v>5</v>
      </c>
      <c r="F73" s="39">
        <v>0</v>
      </c>
      <c r="G73" s="104">
        <v>0.75</v>
      </c>
      <c r="H73" s="105">
        <v>0.25</v>
      </c>
      <c r="I73" s="105">
        <v>0</v>
      </c>
      <c r="J73" s="106">
        <v>12</v>
      </c>
      <c r="L73" s="167"/>
      <c r="M73" s="167"/>
      <c r="N73" s="167"/>
      <c r="O73" s="167"/>
    </row>
    <row r="74" spans="1:16" x14ac:dyDescent="0.35">
      <c r="A74" s="13" t="s">
        <v>99</v>
      </c>
      <c r="B74" s="95">
        <v>170</v>
      </c>
      <c r="C74" s="95">
        <v>160</v>
      </c>
      <c r="D74" s="95">
        <v>70</v>
      </c>
      <c r="E74" s="95">
        <v>80</v>
      </c>
      <c r="F74" s="95">
        <v>10</v>
      </c>
      <c r="G74" s="96">
        <v>0.43</v>
      </c>
      <c r="H74" s="96">
        <v>0.5</v>
      </c>
      <c r="I74" s="96">
        <v>7.0000000000000007E-2</v>
      </c>
      <c r="J74" s="144">
        <v>14</v>
      </c>
      <c r="L74" s="167"/>
      <c r="M74" s="167"/>
      <c r="N74" s="167"/>
      <c r="O74" s="167"/>
    </row>
    <row r="75" spans="1:16" x14ac:dyDescent="0.35">
      <c r="A75" s="21" t="s">
        <v>100</v>
      </c>
      <c r="B75" s="97">
        <v>375</v>
      </c>
      <c r="C75" s="97">
        <v>365</v>
      </c>
      <c r="D75" s="97">
        <v>145</v>
      </c>
      <c r="E75" s="97">
        <v>140</v>
      </c>
      <c r="F75" s="97">
        <v>80</v>
      </c>
      <c r="G75" s="98">
        <v>0.4</v>
      </c>
      <c r="H75" s="98">
        <v>0.38</v>
      </c>
      <c r="I75" s="98">
        <v>0.22</v>
      </c>
      <c r="J75" s="145">
        <v>13</v>
      </c>
      <c r="L75" s="167"/>
      <c r="M75" s="167"/>
      <c r="N75" s="167"/>
      <c r="O75" s="167"/>
    </row>
    <row r="76" spans="1:16" x14ac:dyDescent="0.35">
      <c r="A76" s="21" t="s">
        <v>101</v>
      </c>
      <c r="B76" s="97">
        <v>265</v>
      </c>
      <c r="C76" s="97">
        <v>270</v>
      </c>
      <c r="D76" s="97">
        <v>105</v>
      </c>
      <c r="E76" s="97">
        <v>120</v>
      </c>
      <c r="F76" s="97">
        <v>45</v>
      </c>
      <c r="G76" s="98">
        <v>0.39</v>
      </c>
      <c r="H76" s="98">
        <v>0.44</v>
      </c>
      <c r="I76" s="98">
        <v>0.17</v>
      </c>
      <c r="J76" s="145">
        <v>9</v>
      </c>
      <c r="L76" s="167"/>
      <c r="M76" s="167"/>
      <c r="N76" s="167"/>
      <c r="O76" s="167"/>
    </row>
    <row r="77" spans="1:16" x14ac:dyDescent="0.35">
      <c r="A77" s="21" t="s">
        <v>102</v>
      </c>
      <c r="B77" s="97">
        <v>320</v>
      </c>
      <c r="C77" s="97">
        <v>305</v>
      </c>
      <c r="D77" s="97">
        <v>220</v>
      </c>
      <c r="E77" s="97">
        <v>90</v>
      </c>
      <c r="F77" s="97">
        <v>0</v>
      </c>
      <c r="G77" s="98">
        <v>0.71</v>
      </c>
      <c r="H77" s="98">
        <v>0.28999999999999998</v>
      </c>
      <c r="I77" s="98">
        <v>0</v>
      </c>
      <c r="J77" s="145">
        <v>8</v>
      </c>
      <c r="L77" s="167"/>
      <c r="M77" s="167"/>
      <c r="N77" s="167"/>
      <c r="O77" s="167"/>
    </row>
    <row r="78" spans="1:16" x14ac:dyDescent="0.35">
      <c r="A78" s="21" t="s">
        <v>103</v>
      </c>
      <c r="B78" s="97">
        <v>335</v>
      </c>
      <c r="C78" s="97">
        <v>340</v>
      </c>
      <c r="D78" s="97">
        <v>195</v>
      </c>
      <c r="E78" s="97">
        <v>145</v>
      </c>
      <c r="F78" s="97">
        <v>0</v>
      </c>
      <c r="G78" s="98">
        <v>0.56999999999999995</v>
      </c>
      <c r="H78" s="98">
        <v>0.43</v>
      </c>
      <c r="I78" s="98">
        <v>0</v>
      </c>
      <c r="J78" s="145">
        <v>13</v>
      </c>
      <c r="L78" s="167"/>
      <c r="M78" s="167"/>
      <c r="N78" s="167"/>
      <c r="O78" s="167"/>
    </row>
    <row r="79" spans="1:16" x14ac:dyDescent="0.35">
      <c r="A79" s="21" t="s">
        <v>104</v>
      </c>
      <c r="B79" s="34">
        <v>320</v>
      </c>
      <c r="C79" s="34">
        <v>320</v>
      </c>
      <c r="D79" s="149">
        <v>115</v>
      </c>
      <c r="E79" s="149">
        <v>205</v>
      </c>
      <c r="F79" s="68">
        <v>0</v>
      </c>
      <c r="G79" s="116">
        <v>0.35</v>
      </c>
      <c r="H79" s="22">
        <v>0.64</v>
      </c>
      <c r="I79" s="116">
        <v>0</v>
      </c>
      <c r="J79" s="146">
        <v>14</v>
      </c>
      <c r="L79" s="167"/>
      <c r="M79" s="167"/>
      <c r="N79" s="167"/>
      <c r="O79" s="167"/>
      <c r="P79" s="167"/>
    </row>
  </sheetData>
  <phoneticPr fontId="9" type="noConversion"/>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49"/>
  <sheetViews>
    <sheetView workbookViewId="0"/>
  </sheetViews>
  <sheetFormatPr defaultColWidth="10.6640625" defaultRowHeight="15.5" x14ac:dyDescent="0.35"/>
  <cols>
    <col min="1" max="1" width="32.6640625" customWidth="1"/>
    <col min="2" max="2" width="17.9140625" customWidth="1"/>
    <col min="3" max="12" width="16.6640625" customWidth="1"/>
  </cols>
  <sheetData>
    <row r="1" spans="1:14" s="157" customFormat="1" ht="62" x14ac:dyDescent="0.35">
      <c r="A1" s="161" t="s">
        <v>248</v>
      </c>
      <c r="B1" s="155" t="s">
        <v>249</v>
      </c>
      <c r="C1" s="155" t="s">
        <v>250</v>
      </c>
      <c r="D1" s="155" t="s">
        <v>17</v>
      </c>
      <c r="E1" s="155" t="s">
        <v>173</v>
      </c>
      <c r="F1" s="155" t="s">
        <v>105</v>
      </c>
      <c r="G1" s="155" t="s">
        <v>251</v>
      </c>
      <c r="H1" s="155" t="s">
        <v>252</v>
      </c>
      <c r="I1" s="155" t="s">
        <v>174</v>
      </c>
      <c r="J1" s="155" t="s">
        <v>18</v>
      </c>
      <c r="K1" s="155" t="s">
        <v>19</v>
      </c>
      <c r="L1" s="156" t="s">
        <v>20</v>
      </c>
    </row>
    <row r="2" spans="1:14" x14ac:dyDescent="0.35">
      <c r="A2" s="21" t="s">
        <v>21</v>
      </c>
      <c r="B2" s="77" t="s">
        <v>240</v>
      </c>
      <c r="C2" s="34">
        <v>19480</v>
      </c>
      <c r="D2" s="22">
        <v>1</v>
      </c>
      <c r="E2" s="34">
        <v>17935</v>
      </c>
      <c r="F2" s="22">
        <v>1</v>
      </c>
      <c r="G2" s="34">
        <v>11505</v>
      </c>
      <c r="H2" s="34">
        <v>6080</v>
      </c>
      <c r="I2" s="34">
        <v>350</v>
      </c>
      <c r="J2" s="22">
        <v>0.64</v>
      </c>
      <c r="K2" s="22">
        <v>0.34</v>
      </c>
      <c r="L2" s="23">
        <v>0.02</v>
      </c>
      <c r="N2">
        <f>IF(COUNTIF(B2:L2,"[c]")&gt;0,1,0)</f>
        <v>0</v>
      </c>
    </row>
    <row r="3" spans="1:14" x14ac:dyDescent="0.35">
      <c r="A3" s="21" t="s">
        <v>21</v>
      </c>
      <c r="B3" s="77" t="s">
        <v>241</v>
      </c>
      <c r="C3" s="34">
        <v>128075</v>
      </c>
      <c r="D3" s="22">
        <v>1</v>
      </c>
      <c r="E3" s="34">
        <v>120675</v>
      </c>
      <c r="F3" s="22">
        <v>1</v>
      </c>
      <c r="G3" s="34">
        <v>80095</v>
      </c>
      <c r="H3" s="34">
        <v>35375</v>
      </c>
      <c r="I3" s="34">
        <v>5205</v>
      </c>
      <c r="J3" s="22">
        <v>0.66</v>
      </c>
      <c r="K3" s="22">
        <v>0.28999999999999998</v>
      </c>
      <c r="L3" s="23">
        <v>0.04</v>
      </c>
      <c r="N3">
        <f t="shared" ref="N3:N49" si="0">IF(COUNTIF(B3:L3,"[c]")&gt;0,1,0)</f>
        <v>0</v>
      </c>
    </row>
    <row r="4" spans="1:14" x14ac:dyDescent="0.35">
      <c r="A4" s="21" t="s">
        <v>21</v>
      </c>
      <c r="B4" s="77" t="s">
        <v>242</v>
      </c>
      <c r="C4" s="34">
        <v>118605</v>
      </c>
      <c r="D4" s="22">
        <v>1</v>
      </c>
      <c r="E4" s="34">
        <v>112445</v>
      </c>
      <c r="F4" s="22">
        <v>1</v>
      </c>
      <c r="G4" s="34">
        <v>76955</v>
      </c>
      <c r="H4" s="34">
        <v>33480</v>
      </c>
      <c r="I4" s="34">
        <v>2015</v>
      </c>
      <c r="J4" s="22">
        <v>0.68</v>
      </c>
      <c r="K4" s="22">
        <v>0.3</v>
      </c>
      <c r="L4" s="23">
        <v>0.02</v>
      </c>
      <c r="N4">
        <f t="shared" si="0"/>
        <v>0</v>
      </c>
    </row>
    <row r="5" spans="1:14" x14ac:dyDescent="0.35">
      <c r="A5" s="21" t="s">
        <v>21</v>
      </c>
      <c r="B5" s="77" t="s">
        <v>243</v>
      </c>
      <c r="C5" s="34">
        <v>84240</v>
      </c>
      <c r="D5" s="22">
        <v>1</v>
      </c>
      <c r="E5" s="34">
        <v>83000</v>
      </c>
      <c r="F5" s="22">
        <v>1</v>
      </c>
      <c r="G5" s="34">
        <v>57485</v>
      </c>
      <c r="H5" s="34">
        <v>20015</v>
      </c>
      <c r="I5" s="34">
        <v>5500</v>
      </c>
      <c r="J5" s="22">
        <v>0.69</v>
      </c>
      <c r="K5" s="22">
        <v>0.24</v>
      </c>
      <c r="L5" s="23">
        <v>7.0000000000000007E-2</v>
      </c>
      <c r="N5">
        <f t="shared" si="0"/>
        <v>0</v>
      </c>
    </row>
    <row r="6" spans="1:14" x14ac:dyDescent="0.35">
      <c r="A6" s="21" t="s">
        <v>21</v>
      </c>
      <c r="B6" s="77" t="s">
        <v>244</v>
      </c>
      <c r="C6" s="34">
        <v>85825</v>
      </c>
      <c r="D6" s="22">
        <v>1</v>
      </c>
      <c r="E6" s="34">
        <v>88985</v>
      </c>
      <c r="F6" s="22">
        <v>1</v>
      </c>
      <c r="G6" s="34">
        <v>58425</v>
      </c>
      <c r="H6" s="34">
        <v>27845</v>
      </c>
      <c r="I6" s="34">
        <v>2715</v>
      </c>
      <c r="J6" s="22">
        <v>0.66</v>
      </c>
      <c r="K6" s="22">
        <v>0.31</v>
      </c>
      <c r="L6" s="23">
        <v>0.03</v>
      </c>
      <c r="N6">
        <f t="shared" si="0"/>
        <v>0</v>
      </c>
    </row>
    <row r="7" spans="1:14" x14ac:dyDescent="0.35">
      <c r="A7" s="21" t="s">
        <v>21</v>
      </c>
      <c r="B7" s="77" t="s">
        <v>245</v>
      </c>
      <c r="C7" s="34">
        <v>53260</v>
      </c>
      <c r="D7" s="22">
        <v>1</v>
      </c>
      <c r="E7" s="34">
        <v>62385</v>
      </c>
      <c r="F7" s="22">
        <v>1</v>
      </c>
      <c r="G7" s="34">
        <v>36045</v>
      </c>
      <c r="H7" s="34">
        <v>25150</v>
      </c>
      <c r="I7" s="34">
        <v>1185</v>
      </c>
      <c r="J7" s="22">
        <v>0.57999999999999996</v>
      </c>
      <c r="K7" s="22">
        <v>0.4</v>
      </c>
      <c r="L7" s="23">
        <v>0.02</v>
      </c>
      <c r="N7">
        <f t="shared" si="0"/>
        <v>0</v>
      </c>
    </row>
    <row r="8" spans="1:14" x14ac:dyDescent="0.35">
      <c r="A8" s="21" t="s">
        <v>21</v>
      </c>
      <c r="B8" s="77" t="s">
        <v>246</v>
      </c>
      <c r="C8" s="34">
        <v>47730</v>
      </c>
      <c r="D8" s="22">
        <v>1</v>
      </c>
      <c r="E8" s="34">
        <v>47615</v>
      </c>
      <c r="F8" s="22">
        <v>1</v>
      </c>
      <c r="G8" s="34">
        <v>30835</v>
      </c>
      <c r="H8" s="34">
        <v>16030</v>
      </c>
      <c r="I8" s="34">
        <v>745</v>
      </c>
      <c r="J8" s="22">
        <v>0.65</v>
      </c>
      <c r="K8" s="22">
        <v>0.34</v>
      </c>
      <c r="L8" s="23">
        <v>0.02</v>
      </c>
      <c r="N8">
        <f t="shared" si="0"/>
        <v>0</v>
      </c>
    </row>
    <row r="9" spans="1:14" x14ac:dyDescent="0.35">
      <c r="A9" s="21" t="s">
        <v>21</v>
      </c>
      <c r="B9" s="77" t="s">
        <v>247</v>
      </c>
      <c r="C9" s="34">
        <v>537215</v>
      </c>
      <c r="D9" s="22">
        <v>1</v>
      </c>
      <c r="E9" s="34">
        <v>533090</v>
      </c>
      <c r="F9" s="22">
        <v>1</v>
      </c>
      <c r="G9" s="34">
        <v>351380</v>
      </c>
      <c r="H9" s="34">
        <v>163990</v>
      </c>
      <c r="I9" s="34">
        <v>17715</v>
      </c>
      <c r="J9" s="22">
        <v>0.66</v>
      </c>
      <c r="K9" s="22">
        <v>0.31</v>
      </c>
      <c r="L9" s="23">
        <v>0.03</v>
      </c>
      <c r="N9">
        <f t="shared" si="0"/>
        <v>0</v>
      </c>
    </row>
    <row r="10" spans="1:14" x14ac:dyDescent="0.35">
      <c r="A10" s="10" t="s">
        <v>512</v>
      </c>
      <c r="B10" s="24" t="s">
        <v>240</v>
      </c>
      <c r="C10" s="36">
        <v>18770</v>
      </c>
      <c r="D10" s="25">
        <v>0.96</v>
      </c>
      <c r="E10" s="36">
        <v>17535</v>
      </c>
      <c r="F10" s="25">
        <v>0.98</v>
      </c>
      <c r="G10" s="36">
        <v>11320</v>
      </c>
      <c r="H10" s="36">
        <v>5995</v>
      </c>
      <c r="I10" s="36">
        <v>225</v>
      </c>
      <c r="J10" s="25">
        <v>0.65</v>
      </c>
      <c r="K10" s="25">
        <v>0.34</v>
      </c>
      <c r="L10" s="26">
        <v>0.01</v>
      </c>
      <c r="N10">
        <f t="shared" si="0"/>
        <v>0</v>
      </c>
    </row>
    <row r="11" spans="1:14" x14ac:dyDescent="0.35">
      <c r="A11" s="10" t="s">
        <v>512</v>
      </c>
      <c r="B11" s="24" t="s">
        <v>241</v>
      </c>
      <c r="C11" s="36">
        <v>35225</v>
      </c>
      <c r="D11" s="25">
        <v>0.28000000000000003</v>
      </c>
      <c r="E11" s="36">
        <v>32760</v>
      </c>
      <c r="F11" s="25">
        <v>0.27</v>
      </c>
      <c r="G11" s="36">
        <v>15500</v>
      </c>
      <c r="H11" s="36">
        <v>15300</v>
      </c>
      <c r="I11" s="36">
        <v>1960</v>
      </c>
      <c r="J11" s="25">
        <v>0.47</v>
      </c>
      <c r="K11" s="25">
        <v>0.47</v>
      </c>
      <c r="L11" s="26">
        <v>0.06</v>
      </c>
      <c r="N11">
        <f t="shared" si="0"/>
        <v>0</v>
      </c>
    </row>
    <row r="12" spans="1:14" x14ac:dyDescent="0.35">
      <c r="A12" s="10" t="s">
        <v>512</v>
      </c>
      <c r="B12" s="24" t="s">
        <v>242</v>
      </c>
      <c r="C12" s="36">
        <v>34040</v>
      </c>
      <c r="D12" s="25">
        <v>0.28999999999999998</v>
      </c>
      <c r="E12" s="36">
        <v>32525</v>
      </c>
      <c r="F12" s="25">
        <v>0.28999999999999998</v>
      </c>
      <c r="G12" s="36">
        <v>16390</v>
      </c>
      <c r="H12" s="36">
        <v>15525</v>
      </c>
      <c r="I12" s="36">
        <v>615</v>
      </c>
      <c r="J12" s="25">
        <v>0.5</v>
      </c>
      <c r="K12" s="25">
        <v>0.48</v>
      </c>
      <c r="L12" s="26">
        <v>0.02</v>
      </c>
      <c r="N12">
        <f t="shared" si="0"/>
        <v>0</v>
      </c>
    </row>
    <row r="13" spans="1:14" x14ac:dyDescent="0.35">
      <c r="A13" s="10" t="s">
        <v>512</v>
      </c>
      <c r="B13" s="24" t="s">
        <v>243</v>
      </c>
      <c r="C13" s="36">
        <v>32125</v>
      </c>
      <c r="D13" s="25">
        <v>0.38</v>
      </c>
      <c r="E13" s="36">
        <v>31125</v>
      </c>
      <c r="F13" s="25">
        <v>0.37</v>
      </c>
      <c r="G13" s="36">
        <v>14945</v>
      </c>
      <c r="H13" s="36">
        <v>15465</v>
      </c>
      <c r="I13" s="36">
        <v>715</v>
      </c>
      <c r="J13" s="25">
        <v>0.48</v>
      </c>
      <c r="K13" s="25">
        <v>0.5</v>
      </c>
      <c r="L13" s="26">
        <v>0.02</v>
      </c>
      <c r="N13">
        <f t="shared" si="0"/>
        <v>0</v>
      </c>
    </row>
    <row r="14" spans="1:14" x14ac:dyDescent="0.35">
      <c r="A14" s="10" t="s">
        <v>512</v>
      </c>
      <c r="B14" s="24" t="s">
        <v>244</v>
      </c>
      <c r="C14" s="36">
        <v>34680</v>
      </c>
      <c r="D14" s="25">
        <v>0.4</v>
      </c>
      <c r="E14" s="36">
        <v>34855</v>
      </c>
      <c r="F14" s="25">
        <v>0.39</v>
      </c>
      <c r="G14" s="36">
        <v>15550</v>
      </c>
      <c r="H14" s="36">
        <v>18850</v>
      </c>
      <c r="I14" s="36">
        <v>450</v>
      </c>
      <c r="J14" s="25">
        <v>0.45</v>
      </c>
      <c r="K14" s="25">
        <v>0.54</v>
      </c>
      <c r="L14" s="26">
        <v>0.01</v>
      </c>
      <c r="N14">
        <f t="shared" si="0"/>
        <v>0</v>
      </c>
    </row>
    <row r="15" spans="1:14" x14ac:dyDescent="0.35">
      <c r="A15" s="10" t="s">
        <v>512</v>
      </c>
      <c r="B15" s="24" t="s">
        <v>245</v>
      </c>
      <c r="C15" s="36">
        <v>32885</v>
      </c>
      <c r="D15" s="25">
        <v>0.62</v>
      </c>
      <c r="E15" s="36">
        <v>36695</v>
      </c>
      <c r="F15" s="25">
        <v>0.59</v>
      </c>
      <c r="G15" s="36">
        <v>16640</v>
      </c>
      <c r="H15" s="36">
        <v>19715</v>
      </c>
      <c r="I15" s="36">
        <v>340</v>
      </c>
      <c r="J15" s="25">
        <v>0.45</v>
      </c>
      <c r="K15" s="25">
        <v>0.54</v>
      </c>
      <c r="L15" s="26">
        <v>0.01</v>
      </c>
      <c r="N15">
        <f t="shared" si="0"/>
        <v>0</v>
      </c>
    </row>
    <row r="16" spans="1:14" x14ac:dyDescent="0.35">
      <c r="A16" s="10" t="s">
        <v>512</v>
      </c>
      <c r="B16" s="24" t="s">
        <v>246</v>
      </c>
      <c r="C16" s="36">
        <v>30260</v>
      </c>
      <c r="D16" s="25">
        <v>0.63</v>
      </c>
      <c r="E16" s="36">
        <v>29965</v>
      </c>
      <c r="F16" s="25">
        <v>0.63</v>
      </c>
      <c r="G16" s="36">
        <v>13855</v>
      </c>
      <c r="H16" s="36">
        <v>15810</v>
      </c>
      <c r="I16" s="36">
        <v>300</v>
      </c>
      <c r="J16" s="25">
        <v>0.46</v>
      </c>
      <c r="K16" s="25">
        <v>0.53</v>
      </c>
      <c r="L16" s="26">
        <v>0.01</v>
      </c>
      <c r="N16">
        <f t="shared" si="0"/>
        <v>0</v>
      </c>
    </row>
    <row r="17" spans="1:14" x14ac:dyDescent="0.35">
      <c r="A17" s="10" t="s">
        <v>512</v>
      </c>
      <c r="B17" s="24" t="s">
        <v>247</v>
      </c>
      <c r="C17" s="36">
        <v>217980</v>
      </c>
      <c r="D17" s="25">
        <v>0.41</v>
      </c>
      <c r="E17" s="36">
        <v>215490</v>
      </c>
      <c r="F17" s="25">
        <v>0.4</v>
      </c>
      <c r="G17" s="36">
        <v>104215</v>
      </c>
      <c r="H17" s="36">
        <v>106675</v>
      </c>
      <c r="I17" s="36">
        <v>4605</v>
      </c>
      <c r="J17" s="25">
        <v>0.48</v>
      </c>
      <c r="K17" s="25">
        <v>0.5</v>
      </c>
      <c r="L17" s="26">
        <v>0.02</v>
      </c>
      <c r="N17">
        <f t="shared" si="0"/>
        <v>0</v>
      </c>
    </row>
    <row r="18" spans="1:14" x14ac:dyDescent="0.35">
      <c r="A18" s="10" t="s">
        <v>510</v>
      </c>
      <c r="B18" s="24" t="s">
        <v>240</v>
      </c>
      <c r="C18" s="36">
        <v>0</v>
      </c>
      <c r="D18" s="25">
        <v>0</v>
      </c>
      <c r="E18" s="36">
        <v>0</v>
      </c>
      <c r="F18" s="25">
        <v>0</v>
      </c>
      <c r="G18" s="36">
        <v>0</v>
      </c>
      <c r="H18" s="36">
        <v>0</v>
      </c>
      <c r="I18" s="36">
        <v>0</v>
      </c>
      <c r="J18" s="25">
        <v>0</v>
      </c>
      <c r="K18" s="25">
        <v>0</v>
      </c>
      <c r="L18" s="26">
        <v>0</v>
      </c>
      <c r="N18">
        <f t="shared" si="0"/>
        <v>0</v>
      </c>
    </row>
    <row r="19" spans="1:14" x14ac:dyDescent="0.35">
      <c r="A19" s="10" t="s">
        <v>510</v>
      </c>
      <c r="B19" s="24" t="s">
        <v>241</v>
      </c>
      <c r="C19" s="36">
        <v>49090</v>
      </c>
      <c r="D19" s="25">
        <v>0.38</v>
      </c>
      <c r="E19" s="36">
        <v>46380</v>
      </c>
      <c r="F19" s="25">
        <v>0.38</v>
      </c>
      <c r="G19" s="36">
        <v>30840</v>
      </c>
      <c r="H19" s="36">
        <v>13940</v>
      </c>
      <c r="I19" s="36">
        <v>1595</v>
      </c>
      <c r="J19" s="25">
        <v>0.66</v>
      </c>
      <c r="K19" s="25">
        <v>0.3</v>
      </c>
      <c r="L19" s="26">
        <v>0.03</v>
      </c>
      <c r="N19">
        <f t="shared" si="0"/>
        <v>0</v>
      </c>
    </row>
    <row r="20" spans="1:14" x14ac:dyDescent="0.35">
      <c r="A20" s="10" t="s">
        <v>510</v>
      </c>
      <c r="B20" s="24" t="s">
        <v>242</v>
      </c>
      <c r="C20" s="36">
        <v>38515</v>
      </c>
      <c r="D20" s="25">
        <v>0.32</v>
      </c>
      <c r="E20" s="36">
        <v>36375</v>
      </c>
      <c r="F20" s="25">
        <v>0.32</v>
      </c>
      <c r="G20" s="36">
        <v>20490</v>
      </c>
      <c r="H20" s="36">
        <v>15265</v>
      </c>
      <c r="I20" s="36">
        <v>625</v>
      </c>
      <c r="J20" s="25">
        <v>0.56000000000000005</v>
      </c>
      <c r="K20" s="25">
        <v>0.42</v>
      </c>
      <c r="L20" s="26">
        <v>0.02</v>
      </c>
      <c r="N20">
        <f t="shared" si="0"/>
        <v>0</v>
      </c>
    </row>
    <row r="21" spans="1:14" x14ac:dyDescent="0.35">
      <c r="A21" s="10" t="s">
        <v>510</v>
      </c>
      <c r="B21" s="24" t="s">
        <v>243</v>
      </c>
      <c r="C21" s="36">
        <v>26585</v>
      </c>
      <c r="D21" s="25">
        <v>0.32</v>
      </c>
      <c r="E21" s="36">
        <v>26135</v>
      </c>
      <c r="F21" s="25">
        <v>0.31</v>
      </c>
      <c r="G21" s="36">
        <v>14555</v>
      </c>
      <c r="H21" s="36">
        <v>9670</v>
      </c>
      <c r="I21" s="36">
        <v>1910</v>
      </c>
      <c r="J21" s="25">
        <v>0.56000000000000005</v>
      </c>
      <c r="K21" s="25">
        <v>0.37</v>
      </c>
      <c r="L21" s="26">
        <v>7.0000000000000007E-2</v>
      </c>
      <c r="N21">
        <f t="shared" si="0"/>
        <v>0</v>
      </c>
    </row>
    <row r="22" spans="1:14" x14ac:dyDescent="0.35">
      <c r="A22" s="10" t="s">
        <v>510</v>
      </c>
      <c r="B22" s="24" t="s">
        <v>244</v>
      </c>
      <c r="C22" s="36">
        <v>23830</v>
      </c>
      <c r="D22" s="25">
        <v>0.28000000000000003</v>
      </c>
      <c r="E22" s="36">
        <v>26025</v>
      </c>
      <c r="F22" s="25">
        <v>0.28999999999999998</v>
      </c>
      <c r="G22" s="36">
        <v>14845</v>
      </c>
      <c r="H22" s="36">
        <v>10220</v>
      </c>
      <c r="I22" s="36">
        <v>960</v>
      </c>
      <c r="J22" s="25">
        <v>0.56999999999999995</v>
      </c>
      <c r="K22" s="25">
        <v>0.39</v>
      </c>
      <c r="L22" s="26">
        <v>0.04</v>
      </c>
      <c r="N22">
        <f t="shared" si="0"/>
        <v>0</v>
      </c>
    </row>
    <row r="23" spans="1:14" x14ac:dyDescent="0.35">
      <c r="A23" s="10" t="s">
        <v>510</v>
      </c>
      <c r="B23" s="24" t="s">
        <v>245</v>
      </c>
      <c r="C23" s="36">
        <v>11785</v>
      </c>
      <c r="D23" s="25">
        <v>0.22</v>
      </c>
      <c r="E23" s="36">
        <v>14060</v>
      </c>
      <c r="F23" s="25">
        <v>0.23</v>
      </c>
      <c r="G23" s="36">
        <v>4610</v>
      </c>
      <c r="H23" s="36">
        <v>9175</v>
      </c>
      <c r="I23" s="36">
        <v>275</v>
      </c>
      <c r="J23" s="25">
        <v>0.33</v>
      </c>
      <c r="K23" s="25">
        <v>0.65</v>
      </c>
      <c r="L23" s="26">
        <v>0.02</v>
      </c>
      <c r="N23">
        <f t="shared" si="0"/>
        <v>0</v>
      </c>
    </row>
    <row r="24" spans="1:14" x14ac:dyDescent="0.35">
      <c r="A24" s="10" t="s">
        <v>510</v>
      </c>
      <c r="B24" s="24" t="s">
        <v>246</v>
      </c>
      <c r="C24" s="36">
        <v>10220</v>
      </c>
      <c r="D24" s="25">
        <v>0.21</v>
      </c>
      <c r="E24" s="36">
        <v>10225</v>
      </c>
      <c r="F24" s="25">
        <v>0.21</v>
      </c>
      <c r="G24" s="36">
        <v>2295</v>
      </c>
      <c r="H24" s="36">
        <v>7795</v>
      </c>
      <c r="I24" s="36">
        <v>135</v>
      </c>
      <c r="J24" s="25">
        <v>0.22</v>
      </c>
      <c r="K24" s="25">
        <v>0.76</v>
      </c>
      <c r="L24" s="26">
        <v>0.01</v>
      </c>
      <c r="N24">
        <f t="shared" si="0"/>
        <v>0</v>
      </c>
    </row>
    <row r="25" spans="1:14" x14ac:dyDescent="0.35">
      <c r="A25" s="10" t="s">
        <v>510</v>
      </c>
      <c r="B25" s="24" t="s">
        <v>247</v>
      </c>
      <c r="C25" s="36">
        <v>160030</v>
      </c>
      <c r="D25" s="25">
        <v>0.3</v>
      </c>
      <c r="E25" s="36">
        <v>159235</v>
      </c>
      <c r="F25" s="25">
        <v>0.3</v>
      </c>
      <c r="G25" s="36">
        <v>87645</v>
      </c>
      <c r="H25" s="36">
        <v>66080</v>
      </c>
      <c r="I25" s="36">
        <v>5510</v>
      </c>
      <c r="J25" s="25">
        <v>0.55000000000000004</v>
      </c>
      <c r="K25" s="25">
        <v>0.41</v>
      </c>
      <c r="L25" s="26">
        <v>0.03</v>
      </c>
      <c r="N25">
        <f t="shared" si="0"/>
        <v>0</v>
      </c>
    </row>
    <row r="26" spans="1:14" x14ac:dyDescent="0.35">
      <c r="A26" s="10" t="s">
        <v>511</v>
      </c>
      <c r="B26" s="24" t="s">
        <v>240</v>
      </c>
      <c r="C26" s="36">
        <v>0</v>
      </c>
      <c r="D26" s="25">
        <v>0</v>
      </c>
      <c r="E26" s="36">
        <v>0</v>
      </c>
      <c r="F26" s="25">
        <v>0</v>
      </c>
      <c r="G26" s="36">
        <v>0</v>
      </c>
      <c r="H26" s="36">
        <v>0</v>
      </c>
      <c r="I26" s="36">
        <v>0</v>
      </c>
      <c r="J26" s="25">
        <v>0</v>
      </c>
      <c r="K26" s="25">
        <v>0</v>
      </c>
      <c r="L26" s="26">
        <v>0</v>
      </c>
      <c r="N26">
        <f t="shared" si="0"/>
        <v>0</v>
      </c>
    </row>
    <row r="27" spans="1:14" x14ac:dyDescent="0.35">
      <c r="A27" s="10" t="s">
        <v>511</v>
      </c>
      <c r="B27" s="24" t="s">
        <v>241</v>
      </c>
      <c r="C27" s="36">
        <v>27180</v>
      </c>
      <c r="D27" s="25">
        <v>0.21</v>
      </c>
      <c r="E27" s="36">
        <v>26410</v>
      </c>
      <c r="F27" s="25">
        <v>0.22</v>
      </c>
      <c r="G27" s="36">
        <v>18050</v>
      </c>
      <c r="H27" s="36">
        <v>7575</v>
      </c>
      <c r="I27" s="36">
        <v>785</v>
      </c>
      <c r="J27" s="25">
        <v>0.68</v>
      </c>
      <c r="K27" s="25">
        <v>0.28999999999999998</v>
      </c>
      <c r="L27" s="26">
        <v>0.03</v>
      </c>
      <c r="N27">
        <f t="shared" si="0"/>
        <v>0</v>
      </c>
    </row>
    <row r="28" spans="1:14" x14ac:dyDescent="0.35">
      <c r="A28" s="10" t="s">
        <v>511</v>
      </c>
      <c r="B28" s="24" t="s">
        <v>242</v>
      </c>
      <c r="C28" s="36">
        <v>33025</v>
      </c>
      <c r="D28" s="25">
        <v>0.28000000000000003</v>
      </c>
      <c r="E28" s="36">
        <v>31940</v>
      </c>
      <c r="F28" s="25">
        <v>0.28000000000000003</v>
      </c>
      <c r="G28" s="36">
        <v>21475</v>
      </c>
      <c r="H28" s="36">
        <v>10105</v>
      </c>
      <c r="I28" s="36">
        <v>360</v>
      </c>
      <c r="J28" s="25">
        <v>0.67</v>
      </c>
      <c r="K28" s="25">
        <v>0.32</v>
      </c>
      <c r="L28" s="26">
        <v>0.01</v>
      </c>
      <c r="N28">
        <f t="shared" si="0"/>
        <v>0</v>
      </c>
    </row>
    <row r="29" spans="1:14" x14ac:dyDescent="0.35">
      <c r="A29" s="10" t="s">
        <v>511</v>
      </c>
      <c r="B29" s="24" t="s">
        <v>243</v>
      </c>
      <c r="C29" s="36">
        <v>24000</v>
      </c>
      <c r="D29" s="25">
        <v>0.28000000000000003</v>
      </c>
      <c r="E29" s="36">
        <v>23400</v>
      </c>
      <c r="F29" s="25">
        <v>0.28000000000000003</v>
      </c>
      <c r="G29" s="36">
        <v>16600</v>
      </c>
      <c r="H29" s="36">
        <v>5100</v>
      </c>
      <c r="I29" s="36">
        <v>1700</v>
      </c>
      <c r="J29" s="25">
        <v>0.71</v>
      </c>
      <c r="K29" s="25">
        <v>0.22</v>
      </c>
      <c r="L29" s="26">
        <v>7.0000000000000007E-2</v>
      </c>
      <c r="N29">
        <f t="shared" si="0"/>
        <v>0</v>
      </c>
    </row>
    <row r="30" spans="1:14" x14ac:dyDescent="0.35">
      <c r="A30" s="10" t="s">
        <v>511</v>
      </c>
      <c r="B30" s="24" t="s">
        <v>244</v>
      </c>
      <c r="C30" s="36">
        <v>21885</v>
      </c>
      <c r="D30" s="25">
        <v>0.26</v>
      </c>
      <c r="E30" s="36">
        <v>22435</v>
      </c>
      <c r="F30" s="25">
        <v>0.25</v>
      </c>
      <c r="G30" s="36">
        <v>15920</v>
      </c>
      <c r="H30" s="36">
        <v>6055</v>
      </c>
      <c r="I30" s="36">
        <v>455</v>
      </c>
      <c r="J30" s="25">
        <v>0.71</v>
      </c>
      <c r="K30" s="25">
        <v>0.27</v>
      </c>
      <c r="L30" s="26">
        <v>0.02</v>
      </c>
      <c r="N30">
        <f t="shared" si="0"/>
        <v>0</v>
      </c>
    </row>
    <row r="31" spans="1:14" x14ac:dyDescent="0.35">
      <c r="A31" s="10" t="s">
        <v>511</v>
      </c>
      <c r="B31" s="24" t="s">
        <v>245</v>
      </c>
      <c r="C31" s="36">
        <v>5825</v>
      </c>
      <c r="D31" s="25">
        <v>0.11</v>
      </c>
      <c r="E31" s="36">
        <v>7530</v>
      </c>
      <c r="F31" s="25">
        <v>0.12</v>
      </c>
      <c r="G31" s="36">
        <v>2680</v>
      </c>
      <c r="H31" s="36">
        <v>4625</v>
      </c>
      <c r="I31" s="36">
        <v>220</v>
      </c>
      <c r="J31" s="25">
        <v>0.36</v>
      </c>
      <c r="K31" s="25">
        <v>0.61</v>
      </c>
      <c r="L31" s="26">
        <v>0.03</v>
      </c>
      <c r="N31">
        <f t="shared" si="0"/>
        <v>0</v>
      </c>
    </row>
    <row r="32" spans="1:14" x14ac:dyDescent="0.35">
      <c r="A32" s="10" t="s">
        <v>511</v>
      </c>
      <c r="B32" s="24" t="s">
        <v>246</v>
      </c>
      <c r="C32" s="36">
        <v>4760</v>
      </c>
      <c r="D32" s="25">
        <v>0.1</v>
      </c>
      <c r="E32" s="36">
        <v>4745</v>
      </c>
      <c r="F32" s="25">
        <v>0.1</v>
      </c>
      <c r="G32" s="36">
        <v>1275</v>
      </c>
      <c r="H32" s="36">
        <v>3390</v>
      </c>
      <c r="I32" s="36">
        <v>80</v>
      </c>
      <c r="J32" s="25">
        <v>0.27</v>
      </c>
      <c r="K32" s="25">
        <v>0.71</v>
      </c>
      <c r="L32" s="26">
        <v>0.02</v>
      </c>
      <c r="N32">
        <f t="shared" si="0"/>
        <v>0</v>
      </c>
    </row>
    <row r="33" spans="1:14" x14ac:dyDescent="0.35">
      <c r="A33" s="10" t="s">
        <v>511</v>
      </c>
      <c r="B33" s="24" t="s">
        <v>247</v>
      </c>
      <c r="C33" s="36">
        <v>116680</v>
      </c>
      <c r="D33" s="25">
        <v>0.22</v>
      </c>
      <c r="E33" s="36">
        <v>116465</v>
      </c>
      <c r="F33" s="25">
        <v>0.22</v>
      </c>
      <c r="G33" s="36">
        <v>76000</v>
      </c>
      <c r="H33" s="36">
        <v>36865</v>
      </c>
      <c r="I33" s="36">
        <v>3600</v>
      </c>
      <c r="J33" s="25">
        <v>0.65</v>
      </c>
      <c r="K33" s="25">
        <v>0.32</v>
      </c>
      <c r="L33" s="26">
        <v>0.03</v>
      </c>
      <c r="N33">
        <f t="shared" si="0"/>
        <v>0</v>
      </c>
    </row>
    <row r="34" spans="1:14" x14ac:dyDescent="0.35">
      <c r="A34" s="10" t="s">
        <v>106</v>
      </c>
      <c r="B34" s="24" t="s">
        <v>240</v>
      </c>
      <c r="C34" s="36">
        <v>0</v>
      </c>
      <c r="D34" s="25">
        <v>0</v>
      </c>
      <c r="E34" s="36">
        <v>0</v>
      </c>
      <c r="F34" s="25">
        <v>0</v>
      </c>
      <c r="G34" s="36">
        <v>0</v>
      </c>
      <c r="H34" s="36">
        <v>0</v>
      </c>
      <c r="I34" s="36">
        <v>0</v>
      </c>
      <c r="J34" s="25">
        <v>0</v>
      </c>
      <c r="K34" s="25">
        <v>0</v>
      </c>
      <c r="L34" s="26">
        <v>0</v>
      </c>
    </row>
    <row r="35" spans="1:14" x14ac:dyDescent="0.35">
      <c r="A35" s="10" t="s">
        <v>106</v>
      </c>
      <c r="B35" s="24" t="s">
        <v>241</v>
      </c>
      <c r="C35" s="36">
        <v>54935</v>
      </c>
      <c r="D35" s="25">
        <v>0.43</v>
      </c>
      <c r="E35" s="36">
        <v>47505</v>
      </c>
      <c r="F35" s="25">
        <v>0.39</v>
      </c>
      <c r="G35" s="36">
        <v>30270</v>
      </c>
      <c r="H35" s="36">
        <v>15055</v>
      </c>
      <c r="I35" s="36">
        <v>2180</v>
      </c>
      <c r="J35" s="25">
        <v>0.64</v>
      </c>
      <c r="K35" s="25">
        <v>0.32</v>
      </c>
      <c r="L35" s="26">
        <v>0.05</v>
      </c>
      <c r="N35">
        <f t="shared" si="0"/>
        <v>0</v>
      </c>
    </row>
    <row r="36" spans="1:14" x14ac:dyDescent="0.35">
      <c r="A36" s="10" t="s">
        <v>106</v>
      </c>
      <c r="B36" s="24" t="s">
        <v>242</v>
      </c>
      <c r="C36" s="36">
        <v>79540</v>
      </c>
      <c r="D36" s="25">
        <v>0.67</v>
      </c>
      <c r="E36" s="36">
        <v>75895</v>
      </c>
      <c r="F36" s="25">
        <v>0.67</v>
      </c>
      <c r="G36" s="36">
        <v>46585</v>
      </c>
      <c r="H36" s="36">
        <v>27915</v>
      </c>
      <c r="I36" s="36">
        <v>1395</v>
      </c>
      <c r="J36" s="25">
        <v>0.61</v>
      </c>
      <c r="K36" s="25">
        <v>0.37</v>
      </c>
      <c r="L36" s="26">
        <v>0.02</v>
      </c>
      <c r="N36">
        <f t="shared" si="0"/>
        <v>0</v>
      </c>
    </row>
    <row r="37" spans="1:14" x14ac:dyDescent="0.35">
      <c r="A37" s="10" t="s">
        <v>106</v>
      </c>
      <c r="B37" s="24" t="s">
        <v>243</v>
      </c>
      <c r="C37" s="36">
        <v>59985</v>
      </c>
      <c r="D37" s="25">
        <v>0.71</v>
      </c>
      <c r="E37" s="36">
        <v>59700</v>
      </c>
      <c r="F37" s="25">
        <v>0.72</v>
      </c>
      <c r="G37" s="36">
        <v>36260</v>
      </c>
      <c r="H37" s="36">
        <v>20200</v>
      </c>
      <c r="I37" s="36">
        <v>3240</v>
      </c>
      <c r="J37" s="25">
        <v>0.61</v>
      </c>
      <c r="K37" s="25">
        <v>0.34</v>
      </c>
      <c r="L37" s="26">
        <v>0.05</v>
      </c>
      <c r="N37">
        <f t="shared" si="0"/>
        <v>0</v>
      </c>
    </row>
    <row r="38" spans="1:14" x14ac:dyDescent="0.35">
      <c r="A38" s="10" t="s">
        <v>106</v>
      </c>
      <c r="B38" s="24" t="s">
        <v>244</v>
      </c>
      <c r="C38" s="36">
        <v>59575</v>
      </c>
      <c r="D38" s="25">
        <v>0.69</v>
      </c>
      <c r="E38" s="36">
        <v>61410</v>
      </c>
      <c r="F38" s="25">
        <v>0.69</v>
      </c>
      <c r="G38" s="36">
        <v>35755</v>
      </c>
      <c r="H38" s="36">
        <v>24010</v>
      </c>
      <c r="I38" s="36">
        <v>1645</v>
      </c>
      <c r="J38" s="25">
        <v>0.57999999999999996</v>
      </c>
      <c r="K38" s="25">
        <v>0.39</v>
      </c>
      <c r="L38" s="26">
        <v>0.03</v>
      </c>
      <c r="N38">
        <f t="shared" si="0"/>
        <v>0</v>
      </c>
    </row>
    <row r="39" spans="1:14" x14ac:dyDescent="0.35">
      <c r="A39" s="10" t="s">
        <v>106</v>
      </c>
      <c r="B39" s="24" t="s">
        <v>245</v>
      </c>
      <c r="C39" s="36">
        <v>44930</v>
      </c>
      <c r="D39" s="25">
        <v>0.84</v>
      </c>
      <c r="E39" s="36">
        <v>50975</v>
      </c>
      <c r="F39" s="25">
        <v>0.82</v>
      </c>
      <c r="G39" s="36">
        <v>25275</v>
      </c>
      <c r="H39" s="36">
        <v>25030</v>
      </c>
      <c r="I39" s="36">
        <v>670</v>
      </c>
      <c r="J39" s="25">
        <v>0.5</v>
      </c>
      <c r="K39" s="25">
        <v>0.49</v>
      </c>
      <c r="L39" s="26">
        <v>0.01</v>
      </c>
      <c r="N39">
        <f t="shared" si="0"/>
        <v>0</v>
      </c>
    </row>
    <row r="40" spans="1:14" x14ac:dyDescent="0.35">
      <c r="A40" s="10" t="s">
        <v>106</v>
      </c>
      <c r="B40" s="24" t="s">
        <v>246</v>
      </c>
      <c r="C40" s="36">
        <v>40185</v>
      </c>
      <c r="D40" s="25">
        <v>0.84</v>
      </c>
      <c r="E40" s="36">
        <v>40040</v>
      </c>
      <c r="F40" s="25">
        <v>0.84</v>
      </c>
      <c r="G40" s="36">
        <v>29260</v>
      </c>
      <c r="H40" s="36">
        <v>10265</v>
      </c>
      <c r="I40" s="36">
        <v>510</v>
      </c>
      <c r="J40" s="25">
        <v>0.73</v>
      </c>
      <c r="K40" s="25">
        <v>0.26</v>
      </c>
      <c r="L40" s="26">
        <v>0.01</v>
      </c>
      <c r="N40">
        <f t="shared" si="0"/>
        <v>0</v>
      </c>
    </row>
    <row r="41" spans="1:14" x14ac:dyDescent="0.35">
      <c r="A41" s="10" t="s">
        <v>106</v>
      </c>
      <c r="B41" s="24" t="s">
        <v>247</v>
      </c>
      <c r="C41" s="36">
        <v>339145</v>
      </c>
      <c r="D41" s="25">
        <v>0.63</v>
      </c>
      <c r="E41" s="36">
        <v>335590</v>
      </c>
      <c r="F41" s="25">
        <v>0.63</v>
      </c>
      <c r="G41" s="36">
        <v>203440</v>
      </c>
      <c r="H41" s="36">
        <v>122495</v>
      </c>
      <c r="I41" s="36">
        <v>9655</v>
      </c>
      <c r="J41" s="25">
        <v>0.61</v>
      </c>
      <c r="K41" s="25">
        <v>0.37</v>
      </c>
      <c r="L41" s="26">
        <v>0.03</v>
      </c>
      <c r="N41">
        <f t="shared" si="0"/>
        <v>0</v>
      </c>
    </row>
    <row r="42" spans="1:14" x14ac:dyDescent="0.35">
      <c r="A42" s="10" t="s">
        <v>107</v>
      </c>
      <c r="B42" s="24" t="s">
        <v>240</v>
      </c>
      <c r="C42" s="36">
        <v>705</v>
      </c>
      <c r="D42" s="25">
        <v>0.04</v>
      </c>
      <c r="E42" s="36">
        <v>400</v>
      </c>
      <c r="F42" s="25">
        <v>0.02</v>
      </c>
      <c r="G42" s="36">
        <v>20</v>
      </c>
      <c r="H42" s="36">
        <v>250</v>
      </c>
      <c r="I42" s="36">
        <v>130</v>
      </c>
      <c r="J42" s="25">
        <v>0.05</v>
      </c>
      <c r="K42" s="25">
        <v>0.63</v>
      </c>
      <c r="L42" s="26">
        <v>0.32</v>
      </c>
      <c r="N42">
        <f t="shared" si="0"/>
        <v>0</v>
      </c>
    </row>
    <row r="43" spans="1:14" x14ac:dyDescent="0.35">
      <c r="A43" s="10" t="s">
        <v>107</v>
      </c>
      <c r="B43" s="24" t="s">
        <v>241</v>
      </c>
      <c r="C43" s="36">
        <v>16370</v>
      </c>
      <c r="D43" s="25">
        <v>0.13</v>
      </c>
      <c r="E43" s="36">
        <v>15840</v>
      </c>
      <c r="F43" s="25">
        <v>0.13</v>
      </c>
      <c r="G43" s="36">
        <v>610</v>
      </c>
      <c r="H43" s="36">
        <v>14330</v>
      </c>
      <c r="I43" s="36">
        <v>895</v>
      </c>
      <c r="J43" s="25">
        <v>0.04</v>
      </c>
      <c r="K43" s="25">
        <v>0.9</v>
      </c>
      <c r="L43" s="26">
        <v>0.06</v>
      </c>
      <c r="N43">
        <f t="shared" si="0"/>
        <v>0</v>
      </c>
    </row>
    <row r="44" spans="1:14" x14ac:dyDescent="0.35">
      <c r="A44" s="10" t="s">
        <v>107</v>
      </c>
      <c r="B44" s="24" t="s">
        <v>242</v>
      </c>
      <c r="C44" s="36">
        <v>14275</v>
      </c>
      <c r="D44" s="25">
        <v>0.12</v>
      </c>
      <c r="E44" s="36">
        <v>12795</v>
      </c>
      <c r="F44" s="25">
        <v>0.11</v>
      </c>
      <c r="G44" s="36">
        <v>1095</v>
      </c>
      <c r="H44" s="36">
        <v>11380</v>
      </c>
      <c r="I44" s="36">
        <v>325</v>
      </c>
      <c r="J44" s="25">
        <v>0.09</v>
      </c>
      <c r="K44" s="25">
        <v>0.89</v>
      </c>
      <c r="L44" s="26">
        <v>0.03</v>
      </c>
      <c r="N44">
        <f t="shared" si="0"/>
        <v>0</v>
      </c>
    </row>
    <row r="45" spans="1:14" x14ac:dyDescent="0.35">
      <c r="A45" s="10" t="s">
        <v>107</v>
      </c>
      <c r="B45" s="24" t="s">
        <v>243</v>
      </c>
      <c r="C45" s="36">
        <v>7790</v>
      </c>
      <c r="D45" s="25">
        <v>0.09</v>
      </c>
      <c r="E45" s="36">
        <v>7310</v>
      </c>
      <c r="F45" s="25">
        <v>0.09</v>
      </c>
      <c r="G45" s="36">
        <v>600</v>
      </c>
      <c r="H45" s="36">
        <v>5910</v>
      </c>
      <c r="I45" s="36">
        <v>800</v>
      </c>
      <c r="J45" s="25">
        <v>0.08</v>
      </c>
      <c r="K45" s="25">
        <v>0.81</v>
      </c>
      <c r="L45" s="26">
        <v>0.11</v>
      </c>
      <c r="N45">
        <f t="shared" si="0"/>
        <v>0</v>
      </c>
    </row>
    <row r="46" spans="1:14" x14ac:dyDescent="0.35">
      <c r="A46" s="10" t="s">
        <v>107</v>
      </c>
      <c r="B46" s="24" t="s">
        <v>244</v>
      </c>
      <c r="C46" s="36">
        <v>10160</v>
      </c>
      <c r="D46" s="25">
        <v>0.12</v>
      </c>
      <c r="E46" s="36">
        <v>10915</v>
      </c>
      <c r="F46" s="25">
        <v>0.12</v>
      </c>
      <c r="G46" s="36">
        <v>625</v>
      </c>
      <c r="H46" s="36">
        <v>9685</v>
      </c>
      <c r="I46" s="36">
        <v>605</v>
      </c>
      <c r="J46" s="25">
        <v>0.06</v>
      </c>
      <c r="K46" s="25">
        <v>0.89</v>
      </c>
      <c r="L46" s="26">
        <v>0.06</v>
      </c>
      <c r="N46">
        <f t="shared" si="0"/>
        <v>0</v>
      </c>
    </row>
    <row r="47" spans="1:14" x14ac:dyDescent="0.35">
      <c r="A47" s="10" t="s">
        <v>107</v>
      </c>
      <c r="B47" s="24" t="s">
        <v>245</v>
      </c>
      <c r="C47" s="36">
        <v>4435</v>
      </c>
      <c r="D47" s="25">
        <v>0.08</v>
      </c>
      <c r="E47" s="36">
        <v>5990</v>
      </c>
      <c r="F47" s="25">
        <v>0.1</v>
      </c>
      <c r="G47" s="36">
        <v>195</v>
      </c>
      <c r="H47" s="36">
        <v>5520</v>
      </c>
      <c r="I47" s="36">
        <v>275</v>
      </c>
      <c r="J47" s="25">
        <v>0.03</v>
      </c>
      <c r="K47" s="25">
        <v>0.92</v>
      </c>
      <c r="L47" s="26">
        <v>0.05</v>
      </c>
      <c r="N47">
        <f t="shared" si="0"/>
        <v>0</v>
      </c>
    </row>
    <row r="48" spans="1:14" x14ac:dyDescent="0.35">
      <c r="A48" s="10" t="s">
        <v>107</v>
      </c>
      <c r="B48" s="24" t="s">
        <v>246</v>
      </c>
      <c r="C48" s="36">
        <v>4155</v>
      </c>
      <c r="D48" s="25">
        <v>0.09</v>
      </c>
      <c r="E48" s="36">
        <v>4175</v>
      </c>
      <c r="F48" s="25">
        <v>0.09</v>
      </c>
      <c r="G48" s="36">
        <v>200</v>
      </c>
      <c r="H48" s="36">
        <v>3825</v>
      </c>
      <c r="I48" s="36">
        <v>150</v>
      </c>
      <c r="J48" s="25">
        <v>0.05</v>
      </c>
      <c r="K48" s="25">
        <v>0.92</v>
      </c>
      <c r="L48" s="26">
        <v>0.04</v>
      </c>
      <c r="N48">
        <f t="shared" si="0"/>
        <v>0</v>
      </c>
    </row>
    <row r="49" spans="1:14" x14ac:dyDescent="0.35">
      <c r="A49" s="10" t="s">
        <v>107</v>
      </c>
      <c r="B49" s="24" t="s">
        <v>247</v>
      </c>
      <c r="C49" s="36">
        <v>57895</v>
      </c>
      <c r="D49" s="25">
        <v>0.11</v>
      </c>
      <c r="E49" s="36">
        <v>57425</v>
      </c>
      <c r="F49" s="25">
        <v>0.11</v>
      </c>
      <c r="G49" s="36">
        <v>3345</v>
      </c>
      <c r="H49" s="36">
        <v>50900</v>
      </c>
      <c r="I49" s="36">
        <v>3180</v>
      </c>
      <c r="J49" s="25">
        <v>0.06</v>
      </c>
      <c r="K49" s="25">
        <v>0.89</v>
      </c>
      <c r="L49" s="26">
        <v>0.06</v>
      </c>
      <c r="N49">
        <f t="shared" si="0"/>
        <v>0</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105"/>
  <sheetViews>
    <sheetView workbookViewId="0"/>
  </sheetViews>
  <sheetFormatPr defaultColWidth="10.6640625" defaultRowHeight="15.5" x14ac:dyDescent="0.35"/>
  <cols>
    <col min="1" max="1" width="32.6640625" customWidth="1"/>
    <col min="2" max="11" width="16.6640625" customWidth="1"/>
  </cols>
  <sheetData>
    <row r="1" spans="1:11" s="157" customFormat="1" ht="62" x14ac:dyDescent="0.35">
      <c r="A1" s="161" t="s">
        <v>253</v>
      </c>
      <c r="B1" s="155" t="s">
        <v>249</v>
      </c>
      <c r="C1" s="155" t="s">
        <v>250</v>
      </c>
      <c r="D1" s="155" t="s">
        <v>17</v>
      </c>
      <c r="E1" s="155" t="s">
        <v>173</v>
      </c>
      <c r="F1" s="155" t="s">
        <v>251</v>
      </c>
      <c r="G1" s="155" t="s">
        <v>252</v>
      </c>
      <c r="H1" s="155" t="s">
        <v>174</v>
      </c>
      <c r="I1" s="155" t="s">
        <v>18</v>
      </c>
      <c r="J1" s="155" t="s">
        <v>19</v>
      </c>
      <c r="K1" s="156" t="s">
        <v>20</v>
      </c>
    </row>
    <row r="2" spans="1:11" x14ac:dyDescent="0.35">
      <c r="A2" s="21" t="s">
        <v>21</v>
      </c>
      <c r="B2" s="77" t="s">
        <v>240</v>
      </c>
      <c r="C2" s="34">
        <v>19480</v>
      </c>
      <c r="D2" s="22">
        <v>1</v>
      </c>
      <c r="E2" s="34">
        <v>17935</v>
      </c>
      <c r="F2" s="34">
        <v>11505</v>
      </c>
      <c r="G2" s="34">
        <v>6080</v>
      </c>
      <c r="H2" s="34">
        <v>350</v>
      </c>
      <c r="I2" s="22">
        <v>0.64</v>
      </c>
      <c r="J2" s="22">
        <v>0.34</v>
      </c>
      <c r="K2" s="23">
        <v>0.02</v>
      </c>
    </row>
    <row r="3" spans="1:11" x14ac:dyDescent="0.35">
      <c r="A3" s="21" t="s">
        <v>21</v>
      </c>
      <c r="B3" s="77" t="s">
        <v>241</v>
      </c>
      <c r="C3" s="34">
        <v>128075</v>
      </c>
      <c r="D3" s="22">
        <v>1</v>
      </c>
      <c r="E3" s="34">
        <v>120675</v>
      </c>
      <c r="F3" s="34">
        <v>80095</v>
      </c>
      <c r="G3" s="34">
        <v>35375</v>
      </c>
      <c r="H3" s="34">
        <v>5205</v>
      </c>
      <c r="I3" s="22">
        <v>0.66</v>
      </c>
      <c r="J3" s="22">
        <v>0.28999999999999998</v>
      </c>
      <c r="K3" s="23">
        <v>0.04</v>
      </c>
    </row>
    <row r="4" spans="1:11" x14ac:dyDescent="0.35">
      <c r="A4" s="21" t="s">
        <v>21</v>
      </c>
      <c r="B4" s="77" t="s">
        <v>242</v>
      </c>
      <c r="C4" s="34">
        <v>118605</v>
      </c>
      <c r="D4" s="22">
        <v>1</v>
      </c>
      <c r="E4" s="34">
        <v>112445</v>
      </c>
      <c r="F4" s="34">
        <v>76955</v>
      </c>
      <c r="G4" s="34">
        <v>33480</v>
      </c>
      <c r="H4" s="34">
        <v>2015</v>
      </c>
      <c r="I4" s="22">
        <v>0.68</v>
      </c>
      <c r="J4" s="22">
        <v>0.3</v>
      </c>
      <c r="K4" s="23">
        <v>0.02</v>
      </c>
    </row>
    <row r="5" spans="1:11" x14ac:dyDescent="0.35">
      <c r="A5" s="21" t="s">
        <v>21</v>
      </c>
      <c r="B5" s="77" t="s">
        <v>243</v>
      </c>
      <c r="C5" s="34">
        <v>84240</v>
      </c>
      <c r="D5" s="22">
        <v>1</v>
      </c>
      <c r="E5" s="34">
        <v>83000</v>
      </c>
      <c r="F5" s="34">
        <v>57485</v>
      </c>
      <c r="G5" s="34">
        <v>20015</v>
      </c>
      <c r="H5" s="34">
        <v>5500</v>
      </c>
      <c r="I5" s="22">
        <v>0.69</v>
      </c>
      <c r="J5" s="22">
        <v>0.24</v>
      </c>
      <c r="K5" s="23">
        <v>7.0000000000000007E-2</v>
      </c>
    </row>
    <row r="6" spans="1:11" x14ac:dyDescent="0.35">
      <c r="A6" s="21" t="s">
        <v>21</v>
      </c>
      <c r="B6" s="77" t="s">
        <v>244</v>
      </c>
      <c r="C6" s="34">
        <v>85825</v>
      </c>
      <c r="D6" s="22">
        <v>1</v>
      </c>
      <c r="E6" s="34">
        <v>88985</v>
      </c>
      <c r="F6" s="34">
        <v>58425</v>
      </c>
      <c r="G6" s="34">
        <v>27845</v>
      </c>
      <c r="H6" s="34">
        <v>2715</v>
      </c>
      <c r="I6" s="22">
        <v>0.66</v>
      </c>
      <c r="J6" s="22">
        <v>0.31</v>
      </c>
      <c r="K6" s="23">
        <v>0.03</v>
      </c>
    </row>
    <row r="7" spans="1:11" x14ac:dyDescent="0.35">
      <c r="A7" s="21" t="s">
        <v>21</v>
      </c>
      <c r="B7" s="77" t="s">
        <v>245</v>
      </c>
      <c r="C7" s="34">
        <v>53260</v>
      </c>
      <c r="D7" s="22">
        <v>1</v>
      </c>
      <c r="E7" s="34">
        <v>62385</v>
      </c>
      <c r="F7" s="34">
        <v>36045</v>
      </c>
      <c r="G7" s="34">
        <v>25150</v>
      </c>
      <c r="H7" s="34">
        <v>1185</v>
      </c>
      <c r="I7" s="22">
        <v>0.57999999999999996</v>
      </c>
      <c r="J7" s="22">
        <v>0.4</v>
      </c>
      <c r="K7" s="23">
        <v>0.02</v>
      </c>
    </row>
    <row r="8" spans="1:11" x14ac:dyDescent="0.35">
      <c r="A8" s="21" t="s">
        <v>21</v>
      </c>
      <c r="B8" s="77" t="s">
        <v>246</v>
      </c>
      <c r="C8" s="34">
        <v>47730</v>
      </c>
      <c r="D8" s="22">
        <v>1</v>
      </c>
      <c r="E8" s="34">
        <v>47615</v>
      </c>
      <c r="F8" s="34">
        <v>30835</v>
      </c>
      <c r="G8" s="34">
        <v>16030</v>
      </c>
      <c r="H8" s="34">
        <v>745</v>
      </c>
      <c r="I8" s="22">
        <v>0.65</v>
      </c>
      <c r="J8" s="22">
        <v>0.34</v>
      </c>
      <c r="K8" s="23">
        <v>0.02</v>
      </c>
    </row>
    <row r="9" spans="1:11" x14ac:dyDescent="0.35">
      <c r="A9" s="21" t="s">
        <v>21</v>
      </c>
      <c r="B9" s="77" t="s">
        <v>247</v>
      </c>
      <c r="C9" s="34">
        <v>537215</v>
      </c>
      <c r="D9" s="22">
        <v>1</v>
      </c>
      <c r="E9" s="34">
        <v>533090</v>
      </c>
      <c r="F9" s="34">
        <v>351380</v>
      </c>
      <c r="G9" s="34">
        <v>163990</v>
      </c>
      <c r="H9" s="34">
        <v>17715</v>
      </c>
      <c r="I9" s="22">
        <v>0.66</v>
      </c>
      <c r="J9" s="22">
        <v>0.31</v>
      </c>
      <c r="K9" s="23">
        <v>0.03</v>
      </c>
    </row>
    <row r="10" spans="1:11" x14ac:dyDescent="0.35">
      <c r="A10" s="10" t="s">
        <v>113</v>
      </c>
      <c r="B10" s="24" t="s">
        <v>240</v>
      </c>
      <c r="C10" s="36">
        <v>310</v>
      </c>
      <c r="D10" s="25">
        <v>0.02</v>
      </c>
      <c r="E10" s="36">
        <v>275</v>
      </c>
      <c r="F10" s="36">
        <v>190</v>
      </c>
      <c r="G10" s="36">
        <v>80</v>
      </c>
      <c r="H10" s="36">
        <v>5</v>
      </c>
      <c r="I10" s="25">
        <v>0.69</v>
      </c>
      <c r="J10" s="25">
        <v>0.28999999999999998</v>
      </c>
      <c r="K10" s="26">
        <v>0.02</v>
      </c>
    </row>
    <row r="11" spans="1:11" x14ac:dyDescent="0.35">
      <c r="A11" s="10" t="s">
        <v>113</v>
      </c>
      <c r="B11" s="24" t="s">
        <v>241</v>
      </c>
      <c r="C11" s="36">
        <v>780</v>
      </c>
      <c r="D11" s="25">
        <v>0.01</v>
      </c>
      <c r="E11" s="36">
        <v>705</v>
      </c>
      <c r="F11" s="36">
        <v>540</v>
      </c>
      <c r="G11" s="36">
        <v>80</v>
      </c>
      <c r="H11" s="36">
        <v>80</v>
      </c>
      <c r="I11" s="25">
        <v>0.77</v>
      </c>
      <c r="J11" s="25">
        <v>0.12</v>
      </c>
      <c r="K11" s="26">
        <v>0.12</v>
      </c>
    </row>
    <row r="12" spans="1:11" x14ac:dyDescent="0.35">
      <c r="A12" s="10" t="s">
        <v>113</v>
      </c>
      <c r="B12" s="24" t="s">
        <v>242</v>
      </c>
      <c r="C12" s="36">
        <v>560</v>
      </c>
      <c r="D12" s="25">
        <v>0</v>
      </c>
      <c r="E12" s="36">
        <v>545</v>
      </c>
      <c r="F12" s="36">
        <v>470</v>
      </c>
      <c r="G12" s="36">
        <v>55</v>
      </c>
      <c r="H12" s="36">
        <v>20</v>
      </c>
      <c r="I12" s="25">
        <v>0.86</v>
      </c>
      <c r="J12" s="25">
        <v>0.1</v>
      </c>
      <c r="K12" s="26">
        <v>0.04</v>
      </c>
    </row>
    <row r="13" spans="1:11" x14ac:dyDescent="0.35">
      <c r="A13" s="10" t="s">
        <v>113</v>
      </c>
      <c r="B13" s="24" t="s">
        <v>243</v>
      </c>
      <c r="C13" s="36">
        <v>530</v>
      </c>
      <c r="D13" s="25">
        <v>0.01</v>
      </c>
      <c r="E13" s="36">
        <v>565</v>
      </c>
      <c r="F13" s="36">
        <v>495</v>
      </c>
      <c r="G13" s="36">
        <v>40</v>
      </c>
      <c r="H13" s="36">
        <v>30</v>
      </c>
      <c r="I13" s="25">
        <v>0.88</v>
      </c>
      <c r="J13" s="25">
        <v>7.0000000000000007E-2</v>
      </c>
      <c r="K13" s="26">
        <v>0.05</v>
      </c>
    </row>
    <row r="14" spans="1:11" x14ac:dyDescent="0.35">
      <c r="A14" s="10" t="s">
        <v>113</v>
      </c>
      <c r="B14" s="24" t="s">
        <v>244</v>
      </c>
      <c r="C14" s="36">
        <v>645</v>
      </c>
      <c r="D14" s="25">
        <v>0.01</v>
      </c>
      <c r="E14" s="36">
        <v>560</v>
      </c>
      <c r="F14" s="36">
        <v>485</v>
      </c>
      <c r="G14" s="36">
        <v>60</v>
      </c>
      <c r="H14" s="36">
        <v>15</v>
      </c>
      <c r="I14" s="25">
        <v>0.87</v>
      </c>
      <c r="J14" s="25">
        <v>0.11</v>
      </c>
      <c r="K14" s="26">
        <v>0.03</v>
      </c>
    </row>
    <row r="15" spans="1:11" x14ac:dyDescent="0.35">
      <c r="A15" s="10" t="s">
        <v>113</v>
      </c>
      <c r="B15" s="24" t="s">
        <v>245</v>
      </c>
      <c r="C15" s="36">
        <v>640</v>
      </c>
      <c r="D15" s="25">
        <v>0.01</v>
      </c>
      <c r="E15" s="36">
        <v>750</v>
      </c>
      <c r="F15" s="36">
        <v>575</v>
      </c>
      <c r="G15" s="36">
        <v>150</v>
      </c>
      <c r="H15" s="36">
        <v>25</v>
      </c>
      <c r="I15" s="25">
        <v>0.77</v>
      </c>
      <c r="J15" s="25">
        <v>0.2</v>
      </c>
      <c r="K15" s="26">
        <v>0.03</v>
      </c>
    </row>
    <row r="16" spans="1:11" x14ac:dyDescent="0.35">
      <c r="A16" s="10" t="s">
        <v>113</v>
      </c>
      <c r="B16" s="24" t="s">
        <v>246</v>
      </c>
      <c r="C16" s="36">
        <v>610</v>
      </c>
      <c r="D16" s="25">
        <v>0.01</v>
      </c>
      <c r="E16" s="36">
        <v>600</v>
      </c>
      <c r="F16" s="36">
        <v>455</v>
      </c>
      <c r="G16" s="36">
        <v>140</v>
      </c>
      <c r="H16" s="36">
        <v>10</v>
      </c>
      <c r="I16" s="25">
        <v>0.76</v>
      </c>
      <c r="J16" s="25">
        <v>0.23</v>
      </c>
      <c r="K16" s="26">
        <v>0.01</v>
      </c>
    </row>
    <row r="17" spans="1:11" x14ac:dyDescent="0.35">
      <c r="A17" s="10" t="s">
        <v>113</v>
      </c>
      <c r="B17" s="24" t="s">
        <v>247</v>
      </c>
      <c r="C17" s="36">
        <v>4070</v>
      </c>
      <c r="D17" s="25">
        <v>0.01</v>
      </c>
      <c r="E17" s="36">
        <v>4000</v>
      </c>
      <c r="F17" s="36">
        <v>3210</v>
      </c>
      <c r="G17" s="36">
        <v>605</v>
      </c>
      <c r="H17" s="36">
        <v>180</v>
      </c>
      <c r="I17" s="25">
        <v>0.8</v>
      </c>
      <c r="J17" s="25">
        <v>0.15</v>
      </c>
      <c r="K17" s="26">
        <v>0.05</v>
      </c>
    </row>
    <row r="18" spans="1:11" x14ac:dyDescent="0.35">
      <c r="A18" s="10" t="s">
        <v>114</v>
      </c>
      <c r="B18" s="24" t="s">
        <v>240</v>
      </c>
      <c r="C18" s="36">
        <v>5775</v>
      </c>
      <c r="D18" s="25">
        <v>0.3</v>
      </c>
      <c r="E18" s="36">
        <v>5285</v>
      </c>
      <c r="F18" s="36">
        <v>3175</v>
      </c>
      <c r="G18" s="36">
        <v>2000</v>
      </c>
      <c r="H18" s="36">
        <v>110</v>
      </c>
      <c r="I18" s="25">
        <v>0.6</v>
      </c>
      <c r="J18" s="25">
        <v>0.38</v>
      </c>
      <c r="K18" s="26">
        <v>0.02</v>
      </c>
    </row>
    <row r="19" spans="1:11" x14ac:dyDescent="0.35">
      <c r="A19" s="10" t="s">
        <v>114</v>
      </c>
      <c r="B19" s="24" t="s">
        <v>241</v>
      </c>
      <c r="C19" s="36">
        <v>28065</v>
      </c>
      <c r="D19" s="25">
        <v>0.22</v>
      </c>
      <c r="E19" s="36">
        <v>26215</v>
      </c>
      <c r="F19" s="36">
        <v>17415</v>
      </c>
      <c r="G19" s="36">
        <v>7410</v>
      </c>
      <c r="H19" s="36">
        <v>1395</v>
      </c>
      <c r="I19" s="25">
        <v>0.66</v>
      </c>
      <c r="J19" s="25">
        <v>0.28000000000000003</v>
      </c>
      <c r="K19" s="26">
        <v>0.05</v>
      </c>
    </row>
    <row r="20" spans="1:11" x14ac:dyDescent="0.35">
      <c r="A20" s="10" t="s">
        <v>114</v>
      </c>
      <c r="B20" s="24" t="s">
        <v>242</v>
      </c>
      <c r="C20" s="36">
        <v>20295</v>
      </c>
      <c r="D20" s="25">
        <v>0.17</v>
      </c>
      <c r="E20" s="36">
        <v>19735</v>
      </c>
      <c r="F20" s="36">
        <v>14555</v>
      </c>
      <c r="G20" s="36">
        <v>4715</v>
      </c>
      <c r="H20" s="36">
        <v>460</v>
      </c>
      <c r="I20" s="25">
        <v>0.74</v>
      </c>
      <c r="J20" s="25">
        <v>0.24</v>
      </c>
      <c r="K20" s="26">
        <v>0.02</v>
      </c>
    </row>
    <row r="21" spans="1:11" x14ac:dyDescent="0.35">
      <c r="A21" s="10" t="s">
        <v>114</v>
      </c>
      <c r="B21" s="24" t="s">
        <v>243</v>
      </c>
      <c r="C21" s="36">
        <v>15535</v>
      </c>
      <c r="D21" s="25">
        <v>0.18</v>
      </c>
      <c r="E21" s="36">
        <v>15435</v>
      </c>
      <c r="F21" s="36">
        <v>11100</v>
      </c>
      <c r="G21" s="36">
        <v>3225</v>
      </c>
      <c r="H21" s="36">
        <v>1115</v>
      </c>
      <c r="I21" s="25">
        <v>0.72</v>
      </c>
      <c r="J21" s="25">
        <v>0.21</v>
      </c>
      <c r="K21" s="26">
        <v>7.0000000000000007E-2</v>
      </c>
    </row>
    <row r="22" spans="1:11" x14ac:dyDescent="0.35">
      <c r="A22" s="10" t="s">
        <v>114</v>
      </c>
      <c r="B22" s="24" t="s">
        <v>244</v>
      </c>
      <c r="C22" s="36">
        <v>14510</v>
      </c>
      <c r="D22" s="25">
        <v>0.17</v>
      </c>
      <c r="E22" s="36">
        <v>15100</v>
      </c>
      <c r="F22" s="36">
        <v>10635</v>
      </c>
      <c r="G22" s="36">
        <v>3945</v>
      </c>
      <c r="H22" s="36">
        <v>520</v>
      </c>
      <c r="I22" s="25">
        <v>0.7</v>
      </c>
      <c r="J22" s="25">
        <v>0.26</v>
      </c>
      <c r="K22" s="26">
        <v>0.03</v>
      </c>
    </row>
    <row r="23" spans="1:11" x14ac:dyDescent="0.35">
      <c r="A23" s="10" t="s">
        <v>114</v>
      </c>
      <c r="B23" s="24" t="s">
        <v>245</v>
      </c>
      <c r="C23" s="36">
        <v>11275</v>
      </c>
      <c r="D23" s="25">
        <v>0.21</v>
      </c>
      <c r="E23" s="36">
        <v>12845</v>
      </c>
      <c r="F23" s="36">
        <v>8190</v>
      </c>
      <c r="G23" s="36">
        <v>4475</v>
      </c>
      <c r="H23" s="36">
        <v>185</v>
      </c>
      <c r="I23" s="25">
        <v>0.64</v>
      </c>
      <c r="J23" s="25">
        <v>0.35</v>
      </c>
      <c r="K23" s="26">
        <v>0.01</v>
      </c>
    </row>
    <row r="24" spans="1:11" x14ac:dyDescent="0.35">
      <c r="A24" s="10" t="s">
        <v>114</v>
      </c>
      <c r="B24" s="24" t="s">
        <v>246</v>
      </c>
      <c r="C24" s="36">
        <v>10075</v>
      </c>
      <c r="D24" s="25">
        <v>0.21</v>
      </c>
      <c r="E24" s="36">
        <v>10000</v>
      </c>
      <c r="F24" s="36">
        <v>6695</v>
      </c>
      <c r="G24" s="36">
        <v>3205</v>
      </c>
      <c r="H24" s="36">
        <v>95</v>
      </c>
      <c r="I24" s="25">
        <v>0.67</v>
      </c>
      <c r="J24" s="25">
        <v>0.32</v>
      </c>
      <c r="K24" s="26">
        <v>0.01</v>
      </c>
    </row>
    <row r="25" spans="1:11" x14ac:dyDescent="0.35">
      <c r="A25" s="10" t="s">
        <v>114</v>
      </c>
      <c r="B25" s="24" t="s">
        <v>247</v>
      </c>
      <c r="C25" s="36">
        <v>105525</v>
      </c>
      <c r="D25" s="25">
        <v>0.2</v>
      </c>
      <c r="E25" s="36">
        <v>104630</v>
      </c>
      <c r="F25" s="36">
        <v>71775</v>
      </c>
      <c r="G25" s="36">
        <v>28975</v>
      </c>
      <c r="H25" s="36">
        <v>3880</v>
      </c>
      <c r="I25" s="25">
        <v>0.69</v>
      </c>
      <c r="J25" s="25">
        <v>0.28000000000000003</v>
      </c>
      <c r="K25" s="26">
        <v>0.04</v>
      </c>
    </row>
    <row r="26" spans="1:11" x14ac:dyDescent="0.35">
      <c r="A26" s="10" t="s">
        <v>115</v>
      </c>
      <c r="B26" s="24" t="s">
        <v>240</v>
      </c>
      <c r="C26" s="36">
        <v>6120</v>
      </c>
      <c r="D26" s="25">
        <v>0.31</v>
      </c>
      <c r="E26" s="36">
        <v>5665</v>
      </c>
      <c r="F26" s="36">
        <v>3650</v>
      </c>
      <c r="G26" s="36">
        <v>1925</v>
      </c>
      <c r="H26" s="36">
        <v>90</v>
      </c>
      <c r="I26" s="25">
        <v>0.64</v>
      </c>
      <c r="J26" s="25">
        <v>0.34</v>
      </c>
      <c r="K26" s="26">
        <v>0.02</v>
      </c>
    </row>
    <row r="27" spans="1:11" x14ac:dyDescent="0.35">
      <c r="A27" s="10" t="s">
        <v>115</v>
      </c>
      <c r="B27" s="24" t="s">
        <v>241</v>
      </c>
      <c r="C27" s="36">
        <v>37690</v>
      </c>
      <c r="D27" s="25">
        <v>0.28999999999999998</v>
      </c>
      <c r="E27" s="36">
        <v>35650</v>
      </c>
      <c r="F27" s="36">
        <v>23655</v>
      </c>
      <c r="G27" s="36">
        <v>10470</v>
      </c>
      <c r="H27" s="36">
        <v>1525</v>
      </c>
      <c r="I27" s="25">
        <v>0.66</v>
      </c>
      <c r="J27" s="25">
        <v>0.28999999999999998</v>
      </c>
      <c r="K27" s="26">
        <v>0.04</v>
      </c>
    </row>
    <row r="28" spans="1:11" x14ac:dyDescent="0.35">
      <c r="A28" s="10" t="s">
        <v>115</v>
      </c>
      <c r="B28" s="24" t="s">
        <v>242</v>
      </c>
      <c r="C28" s="36">
        <v>32110</v>
      </c>
      <c r="D28" s="25">
        <v>0.27</v>
      </c>
      <c r="E28" s="36">
        <v>30690</v>
      </c>
      <c r="F28" s="36">
        <v>21490</v>
      </c>
      <c r="G28" s="36">
        <v>8680</v>
      </c>
      <c r="H28" s="36">
        <v>525</v>
      </c>
      <c r="I28" s="25">
        <v>0.7</v>
      </c>
      <c r="J28" s="25">
        <v>0.28000000000000003</v>
      </c>
      <c r="K28" s="26">
        <v>0.02</v>
      </c>
    </row>
    <row r="29" spans="1:11" x14ac:dyDescent="0.35">
      <c r="A29" s="10" t="s">
        <v>115</v>
      </c>
      <c r="B29" s="24" t="s">
        <v>243</v>
      </c>
      <c r="C29" s="36">
        <v>23160</v>
      </c>
      <c r="D29" s="25">
        <v>0.27</v>
      </c>
      <c r="E29" s="36">
        <v>22795</v>
      </c>
      <c r="F29" s="36">
        <v>16030</v>
      </c>
      <c r="G29" s="36">
        <v>5190</v>
      </c>
      <c r="H29" s="36">
        <v>1575</v>
      </c>
      <c r="I29" s="25">
        <v>0.7</v>
      </c>
      <c r="J29" s="25">
        <v>0.23</v>
      </c>
      <c r="K29" s="26">
        <v>7.0000000000000007E-2</v>
      </c>
    </row>
    <row r="30" spans="1:11" x14ac:dyDescent="0.35">
      <c r="A30" s="10" t="s">
        <v>115</v>
      </c>
      <c r="B30" s="24" t="s">
        <v>244</v>
      </c>
      <c r="C30" s="36">
        <v>21985</v>
      </c>
      <c r="D30" s="25">
        <v>0.26</v>
      </c>
      <c r="E30" s="36">
        <v>23120</v>
      </c>
      <c r="F30" s="36">
        <v>15880</v>
      </c>
      <c r="G30" s="36">
        <v>6470</v>
      </c>
      <c r="H30" s="36">
        <v>770</v>
      </c>
      <c r="I30" s="25">
        <v>0.69</v>
      </c>
      <c r="J30" s="25">
        <v>0.28000000000000003</v>
      </c>
      <c r="K30" s="26">
        <v>0.03</v>
      </c>
    </row>
    <row r="31" spans="1:11" x14ac:dyDescent="0.35">
      <c r="A31" s="10" t="s">
        <v>115</v>
      </c>
      <c r="B31" s="24" t="s">
        <v>245</v>
      </c>
      <c r="C31" s="36">
        <v>14140</v>
      </c>
      <c r="D31" s="25">
        <v>0.27</v>
      </c>
      <c r="E31" s="36">
        <v>16345</v>
      </c>
      <c r="F31" s="36">
        <v>9740</v>
      </c>
      <c r="G31" s="36">
        <v>6325</v>
      </c>
      <c r="H31" s="36">
        <v>280</v>
      </c>
      <c r="I31" s="25">
        <v>0.6</v>
      </c>
      <c r="J31" s="25">
        <v>0.39</v>
      </c>
      <c r="K31" s="26">
        <v>0.02</v>
      </c>
    </row>
    <row r="32" spans="1:11" x14ac:dyDescent="0.35">
      <c r="A32" s="10" t="s">
        <v>115</v>
      </c>
      <c r="B32" s="24" t="s">
        <v>246</v>
      </c>
      <c r="C32" s="36">
        <v>12340</v>
      </c>
      <c r="D32" s="25">
        <v>0.26</v>
      </c>
      <c r="E32" s="36">
        <v>12275</v>
      </c>
      <c r="F32" s="36">
        <v>8210</v>
      </c>
      <c r="G32" s="36">
        <v>3890</v>
      </c>
      <c r="H32" s="36">
        <v>175</v>
      </c>
      <c r="I32" s="25">
        <v>0.67</v>
      </c>
      <c r="J32" s="25">
        <v>0.32</v>
      </c>
      <c r="K32" s="26">
        <v>0.01</v>
      </c>
    </row>
    <row r="33" spans="1:11" x14ac:dyDescent="0.35">
      <c r="A33" s="10" t="s">
        <v>115</v>
      </c>
      <c r="B33" s="24" t="s">
        <v>247</v>
      </c>
      <c r="C33" s="36">
        <v>147550</v>
      </c>
      <c r="D33" s="25">
        <v>0.27</v>
      </c>
      <c r="E33" s="36">
        <v>146555</v>
      </c>
      <c r="F33" s="36">
        <v>98670</v>
      </c>
      <c r="G33" s="36">
        <v>42950</v>
      </c>
      <c r="H33" s="36">
        <v>4935</v>
      </c>
      <c r="I33" s="25">
        <v>0.67</v>
      </c>
      <c r="J33" s="25">
        <v>0.28999999999999998</v>
      </c>
      <c r="K33" s="26">
        <v>0.03</v>
      </c>
    </row>
    <row r="34" spans="1:11" x14ac:dyDescent="0.35">
      <c r="A34" s="10" t="s">
        <v>116</v>
      </c>
      <c r="B34" s="24" t="s">
        <v>240</v>
      </c>
      <c r="C34" s="36">
        <v>4580</v>
      </c>
      <c r="D34" s="25">
        <v>0.24</v>
      </c>
      <c r="E34" s="36">
        <v>4245</v>
      </c>
      <c r="F34" s="36">
        <v>2795</v>
      </c>
      <c r="G34" s="36">
        <v>1385</v>
      </c>
      <c r="H34" s="36">
        <v>65</v>
      </c>
      <c r="I34" s="25">
        <v>0.66</v>
      </c>
      <c r="J34" s="25">
        <v>0.33</v>
      </c>
      <c r="K34" s="26">
        <v>0.02</v>
      </c>
    </row>
    <row r="35" spans="1:11" x14ac:dyDescent="0.35">
      <c r="A35" s="10" t="s">
        <v>116</v>
      </c>
      <c r="B35" s="24" t="s">
        <v>241</v>
      </c>
      <c r="C35" s="36">
        <v>32685</v>
      </c>
      <c r="D35" s="25">
        <v>0.26</v>
      </c>
      <c r="E35" s="36">
        <v>30880</v>
      </c>
      <c r="F35" s="36">
        <v>20405</v>
      </c>
      <c r="G35" s="36">
        <v>9360</v>
      </c>
      <c r="H35" s="36">
        <v>1115</v>
      </c>
      <c r="I35" s="25">
        <v>0.66</v>
      </c>
      <c r="J35" s="25">
        <v>0.3</v>
      </c>
      <c r="K35" s="26">
        <v>0.04</v>
      </c>
    </row>
    <row r="36" spans="1:11" x14ac:dyDescent="0.35">
      <c r="A36" s="10" t="s">
        <v>116</v>
      </c>
      <c r="B36" s="24" t="s">
        <v>242</v>
      </c>
      <c r="C36" s="36">
        <v>32105</v>
      </c>
      <c r="D36" s="25">
        <v>0.27</v>
      </c>
      <c r="E36" s="36">
        <v>30275</v>
      </c>
      <c r="F36" s="36">
        <v>20240</v>
      </c>
      <c r="G36" s="36">
        <v>9535</v>
      </c>
      <c r="H36" s="36">
        <v>500</v>
      </c>
      <c r="I36" s="25">
        <v>0.67</v>
      </c>
      <c r="J36" s="25">
        <v>0.31</v>
      </c>
      <c r="K36" s="26">
        <v>0.02</v>
      </c>
    </row>
    <row r="37" spans="1:11" x14ac:dyDescent="0.35">
      <c r="A37" s="10" t="s">
        <v>116</v>
      </c>
      <c r="B37" s="24" t="s">
        <v>243</v>
      </c>
      <c r="C37" s="36">
        <v>22600</v>
      </c>
      <c r="D37" s="25">
        <v>0.27</v>
      </c>
      <c r="E37" s="36">
        <v>22195</v>
      </c>
      <c r="F37" s="36">
        <v>15265</v>
      </c>
      <c r="G37" s="36">
        <v>5545</v>
      </c>
      <c r="H37" s="36">
        <v>1385</v>
      </c>
      <c r="I37" s="25">
        <v>0.69</v>
      </c>
      <c r="J37" s="25">
        <v>0.25</v>
      </c>
      <c r="K37" s="26">
        <v>0.06</v>
      </c>
    </row>
    <row r="38" spans="1:11" x14ac:dyDescent="0.35">
      <c r="A38" s="10" t="s">
        <v>116</v>
      </c>
      <c r="B38" s="24" t="s">
        <v>244</v>
      </c>
      <c r="C38" s="36">
        <v>23330</v>
      </c>
      <c r="D38" s="25">
        <v>0.27</v>
      </c>
      <c r="E38" s="36">
        <v>24400</v>
      </c>
      <c r="F38" s="36">
        <v>15910</v>
      </c>
      <c r="G38" s="36">
        <v>7790</v>
      </c>
      <c r="H38" s="36">
        <v>700</v>
      </c>
      <c r="I38" s="25">
        <v>0.65</v>
      </c>
      <c r="J38" s="25">
        <v>0.32</v>
      </c>
      <c r="K38" s="26">
        <v>0.03</v>
      </c>
    </row>
    <row r="39" spans="1:11" x14ac:dyDescent="0.35">
      <c r="A39" s="10" t="s">
        <v>116</v>
      </c>
      <c r="B39" s="24" t="s">
        <v>245</v>
      </c>
      <c r="C39" s="36">
        <v>13935</v>
      </c>
      <c r="D39" s="25">
        <v>0.26</v>
      </c>
      <c r="E39" s="36">
        <v>16165</v>
      </c>
      <c r="F39" s="36">
        <v>9125</v>
      </c>
      <c r="G39" s="36">
        <v>6770</v>
      </c>
      <c r="H39" s="36">
        <v>270</v>
      </c>
      <c r="I39" s="25">
        <v>0.56000000000000005</v>
      </c>
      <c r="J39" s="25">
        <v>0.42</v>
      </c>
      <c r="K39" s="26">
        <v>0.02</v>
      </c>
    </row>
    <row r="40" spans="1:11" x14ac:dyDescent="0.35">
      <c r="A40" s="10" t="s">
        <v>116</v>
      </c>
      <c r="B40" s="24" t="s">
        <v>246</v>
      </c>
      <c r="C40" s="36">
        <v>12295</v>
      </c>
      <c r="D40" s="25">
        <v>0.26</v>
      </c>
      <c r="E40" s="36">
        <v>12370</v>
      </c>
      <c r="F40" s="36">
        <v>8060</v>
      </c>
      <c r="G40" s="36">
        <v>4145</v>
      </c>
      <c r="H40" s="36">
        <v>160</v>
      </c>
      <c r="I40" s="25">
        <v>0.65</v>
      </c>
      <c r="J40" s="25">
        <v>0.34</v>
      </c>
      <c r="K40" s="26">
        <v>0.01</v>
      </c>
    </row>
    <row r="41" spans="1:11" x14ac:dyDescent="0.35">
      <c r="A41" s="10" t="s">
        <v>116</v>
      </c>
      <c r="B41" s="24" t="s">
        <v>247</v>
      </c>
      <c r="C41" s="36">
        <v>141530</v>
      </c>
      <c r="D41" s="25">
        <v>0.26</v>
      </c>
      <c r="E41" s="36">
        <v>140540</v>
      </c>
      <c r="F41" s="36">
        <v>91810</v>
      </c>
      <c r="G41" s="36">
        <v>44535</v>
      </c>
      <c r="H41" s="36">
        <v>4195</v>
      </c>
      <c r="I41" s="25">
        <v>0.65</v>
      </c>
      <c r="J41" s="25">
        <v>0.32</v>
      </c>
      <c r="K41" s="26">
        <v>0.03</v>
      </c>
    </row>
    <row r="42" spans="1:11" x14ac:dyDescent="0.35">
      <c r="A42" s="10" t="s">
        <v>117</v>
      </c>
      <c r="B42" s="24" t="s">
        <v>240</v>
      </c>
      <c r="C42" s="36">
        <v>2075</v>
      </c>
      <c r="D42" s="25">
        <v>0.11</v>
      </c>
      <c r="E42" s="36">
        <v>1900</v>
      </c>
      <c r="F42" s="36">
        <v>1330</v>
      </c>
      <c r="G42" s="36">
        <v>540</v>
      </c>
      <c r="H42" s="36">
        <v>35</v>
      </c>
      <c r="I42" s="25">
        <v>0.7</v>
      </c>
      <c r="J42" s="25">
        <v>0.28000000000000003</v>
      </c>
      <c r="K42" s="26">
        <v>0.02</v>
      </c>
    </row>
    <row r="43" spans="1:11" x14ac:dyDescent="0.35">
      <c r="A43" s="10" t="s">
        <v>117</v>
      </c>
      <c r="B43" s="24" t="s">
        <v>241</v>
      </c>
      <c r="C43" s="36">
        <v>19050</v>
      </c>
      <c r="D43" s="25">
        <v>0.15</v>
      </c>
      <c r="E43" s="36">
        <v>18020</v>
      </c>
      <c r="F43" s="36">
        <v>12115</v>
      </c>
      <c r="G43" s="36">
        <v>5325</v>
      </c>
      <c r="H43" s="36">
        <v>580</v>
      </c>
      <c r="I43" s="25">
        <v>0.67</v>
      </c>
      <c r="J43" s="25">
        <v>0.3</v>
      </c>
      <c r="K43" s="26">
        <v>0.03</v>
      </c>
    </row>
    <row r="44" spans="1:11" x14ac:dyDescent="0.35">
      <c r="A44" s="10" t="s">
        <v>117</v>
      </c>
      <c r="B44" s="24" t="s">
        <v>242</v>
      </c>
      <c r="C44" s="36">
        <v>21025</v>
      </c>
      <c r="D44" s="25">
        <v>0.18</v>
      </c>
      <c r="E44" s="36">
        <v>19650</v>
      </c>
      <c r="F44" s="36">
        <v>12900</v>
      </c>
      <c r="G44" s="36">
        <v>6490</v>
      </c>
      <c r="H44" s="36">
        <v>260</v>
      </c>
      <c r="I44" s="25">
        <v>0.66</v>
      </c>
      <c r="J44" s="25">
        <v>0.33</v>
      </c>
      <c r="K44" s="26">
        <v>0.01</v>
      </c>
    </row>
    <row r="45" spans="1:11" x14ac:dyDescent="0.35">
      <c r="A45" s="10" t="s">
        <v>117</v>
      </c>
      <c r="B45" s="24" t="s">
        <v>243</v>
      </c>
      <c r="C45" s="36">
        <v>14340</v>
      </c>
      <c r="D45" s="25">
        <v>0.17</v>
      </c>
      <c r="E45" s="36">
        <v>14040</v>
      </c>
      <c r="F45" s="36">
        <v>9475</v>
      </c>
      <c r="G45" s="36">
        <v>3700</v>
      </c>
      <c r="H45" s="36">
        <v>865</v>
      </c>
      <c r="I45" s="25">
        <v>0.67</v>
      </c>
      <c r="J45" s="25">
        <v>0.26</v>
      </c>
      <c r="K45" s="26">
        <v>0.06</v>
      </c>
    </row>
    <row r="46" spans="1:11" x14ac:dyDescent="0.35">
      <c r="A46" s="10" t="s">
        <v>117</v>
      </c>
      <c r="B46" s="24" t="s">
        <v>244</v>
      </c>
      <c r="C46" s="36">
        <v>15670</v>
      </c>
      <c r="D46" s="25">
        <v>0.18</v>
      </c>
      <c r="E46" s="36">
        <v>16150</v>
      </c>
      <c r="F46" s="36">
        <v>10085</v>
      </c>
      <c r="G46" s="36">
        <v>5625</v>
      </c>
      <c r="H46" s="36">
        <v>435</v>
      </c>
      <c r="I46" s="25">
        <v>0.62</v>
      </c>
      <c r="J46" s="25">
        <v>0.35</v>
      </c>
      <c r="K46" s="26">
        <v>0.03</v>
      </c>
    </row>
    <row r="47" spans="1:11" x14ac:dyDescent="0.35">
      <c r="A47" s="10" t="s">
        <v>117</v>
      </c>
      <c r="B47" s="24" t="s">
        <v>245</v>
      </c>
      <c r="C47" s="36">
        <v>8640</v>
      </c>
      <c r="D47" s="25">
        <v>0.16</v>
      </c>
      <c r="E47" s="36">
        <v>10425</v>
      </c>
      <c r="F47" s="36">
        <v>5735</v>
      </c>
      <c r="G47" s="36">
        <v>4485</v>
      </c>
      <c r="H47" s="36">
        <v>210</v>
      </c>
      <c r="I47" s="25">
        <v>0.55000000000000004</v>
      </c>
      <c r="J47" s="25">
        <v>0.43</v>
      </c>
      <c r="K47" s="26">
        <v>0.02</v>
      </c>
    </row>
    <row r="48" spans="1:11" x14ac:dyDescent="0.35">
      <c r="A48" s="10" t="s">
        <v>117</v>
      </c>
      <c r="B48" s="24" t="s">
        <v>246</v>
      </c>
      <c r="C48" s="36">
        <v>7870</v>
      </c>
      <c r="D48" s="25">
        <v>0.16</v>
      </c>
      <c r="E48" s="36">
        <v>7860</v>
      </c>
      <c r="F48" s="36">
        <v>5045</v>
      </c>
      <c r="G48" s="36">
        <v>2720</v>
      </c>
      <c r="H48" s="36">
        <v>100</v>
      </c>
      <c r="I48" s="25">
        <v>0.64</v>
      </c>
      <c r="J48" s="25">
        <v>0.35</v>
      </c>
      <c r="K48" s="26">
        <v>0.01</v>
      </c>
    </row>
    <row r="49" spans="1:11" x14ac:dyDescent="0.35">
      <c r="A49" s="10" t="s">
        <v>117</v>
      </c>
      <c r="B49" s="24" t="s">
        <v>247</v>
      </c>
      <c r="C49" s="36">
        <v>88665</v>
      </c>
      <c r="D49" s="25">
        <v>0.17</v>
      </c>
      <c r="E49" s="36">
        <v>88055</v>
      </c>
      <c r="F49" s="36">
        <v>56685</v>
      </c>
      <c r="G49" s="36">
        <v>28885</v>
      </c>
      <c r="H49" s="36">
        <v>2485</v>
      </c>
      <c r="I49" s="25">
        <v>0.64</v>
      </c>
      <c r="J49" s="25">
        <v>0.33</v>
      </c>
      <c r="K49" s="26">
        <v>0.03</v>
      </c>
    </row>
    <row r="50" spans="1:11" x14ac:dyDescent="0.35">
      <c r="A50" s="10" t="s">
        <v>118</v>
      </c>
      <c r="B50" s="24" t="s">
        <v>240</v>
      </c>
      <c r="C50" s="36">
        <v>480</v>
      </c>
      <c r="D50" s="25">
        <v>0.02</v>
      </c>
      <c r="E50" s="36">
        <v>440</v>
      </c>
      <c r="F50" s="36">
        <v>305</v>
      </c>
      <c r="G50" s="36">
        <v>120</v>
      </c>
      <c r="H50" s="36">
        <v>10</v>
      </c>
      <c r="I50" s="25">
        <v>0.7</v>
      </c>
      <c r="J50" s="25">
        <v>0.28000000000000003</v>
      </c>
      <c r="K50" s="26">
        <v>0.03</v>
      </c>
    </row>
    <row r="51" spans="1:11" x14ac:dyDescent="0.35">
      <c r="A51" s="10" t="s">
        <v>118</v>
      </c>
      <c r="B51" s="24" t="s">
        <v>241</v>
      </c>
      <c r="C51" s="36">
        <v>7115</v>
      </c>
      <c r="D51" s="25">
        <v>0.06</v>
      </c>
      <c r="E51" s="36">
        <v>6700</v>
      </c>
      <c r="F51" s="36">
        <v>4510</v>
      </c>
      <c r="G51" s="36">
        <v>1965</v>
      </c>
      <c r="H51" s="36">
        <v>230</v>
      </c>
      <c r="I51" s="25">
        <v>0.67</v>
      </c>
      <c r="J51" s="25">
        <v>0.28999999999999998</v>
      </c>
      <c r="K51" s="26">
        <v>0.03</v>
      </c>
    </row>
    <row r="52" spans="1:11" x14ac:dyDescent="0.35">
      <c r="A52" s="10" t="s">
        <v>118</v>
      </c>
      <c r="B52" s="24" t="s">
        <v>242</v>
      </c>
      <c r="C52" s="36">
        <v>8990</v>
      </c>
      <c r="D52" s="25">
        <v>0.08</v>
      </c>
      <c r="E52" s="36">
        <v>8390</v>
      </c>
      <c r="F52" s="36">
        <v>5405</v>
      </c>
      <c r="G52" s="36">
        <v>2865</v>
      </c>
      <c r="H52" s="36">
        <v>115</v>
      </c>
      <c r="I52" s="25">
        <v>0.64</v>
      </c>
      <c r="J52" s="25">
        <v>0.34</v>
      </c>
      <c r="K52" s="26">
        <v>0.01</v>
      </c>
    </row>
    <row r="53" spans="1:11" x14ac:dyDescent="0.35">
      <c r="A53" s="10" t="s">
        <v>118</v>
      </c>
      <c r="B53" s="24" t="s">
        <v>243</v>
      </c>
      <c r="C53" s="36">
        <v>5920</v>
      </c>
      <c r="D53" s="25">
        <v>7.0000000000000007E-2</v>
      </c>
      <c r="E53" s="36">
        <v>5785</v>
      </c>
      <c r="F53" s="36">
        <v>3795</v>
      </c>
      <c r="G53" s="36">
        <v>1635</v>
      </c>
      <c r="H53" s="36">
        <v>350</v>
      </c>
      <c r="I53" s="25">
        <v>0.66</v>
      </c>
      <c r="J53" s="25">
        <v>0.28000000000000003</v>
      </c>
      <c r="K53" s="26">
        <v>0.06</v>
      </c>
    </row>
    <row r="54" spans="1:11" x14ac:dyDescent="0.35">
      <c r="A54" s="10" t="s">
        <v>118</v>
      </c>
      <c r="B54" s="24" t="s">
        <v>244</v>
      </c>
      <c r="C54" s="36">
        <v>6825</v>
      </c>
      <c r="D54" s="25">
        <v>0.08</v>
      </c>
      <c r="E54" s="36">
        <v>6935</v>
      </c>
      <c r="F54" s="36">
        <v>4085</v>
      </c>
      <c r="G54" s="36">
        <v>2685</v>
      </c>
      <c r="H54" s="36">
        <v>165</v>
      </c>
      <c r="I54" s="25">
        <v>0.59</v>
      </c>
      <c r="J54" s="25">
        <v>0.39</v>
      </c>
      <c r="K54" s="26">
        <v>0.02</v>
      </c>
    </row>
    <row r="55" spans="1:11" x14ac:dyDescent="0.35">
      <c r="A55" s="10" t="s">
        <v>118</v>
      </c>
      <c r="B55" s="24" t="s">
        <v>245</v>
      </c>
      <c r="C55" s="36">
        <v>3290</v>
      </c>
      <c r="D55" s="25">
        <v>0.06</v>
      </c>
      <c r="E55" s="36">
        <v>4080</v>
      </c>
      <c r="F55" s="36">
        <v>2010</v>
      </c>
      <c r="G55" s="36">
        <v>1990</v>
      </c>
      <c r="H55" s="36">
        <v>80</v>
      </c>
      <c r="I55" s="25">
        <v>0.49</v>
      </c>
      <c r="J55" s="25">
        <v>0.49</v>
      </c>
      <c r="K55" s="26">
        <v>0.02</v>
      </c>
    </row>
    <row r="56" spans="1:11" x14ac:dyDescent="0.35">
      <c r="A56" s="10" t="s">
        <v>118</v>
      </c>
      <c r="B56" s="24" t="s">
        <v>246</v>
      </c>
      <c r="C56" s="36">
        <v>3190</v>
      </c>
      <c r="D56" s="25">
        <v>7.0000000000000007E-2</v>
      </c>
      <c r="E56" s="36">
        <v>3185</v>
      </c>
      <c r="F56" s="36">
        <v>1800</v>
      </c>
      <c r="G56" s="36">
        <v>1325</v>
      </c>
      <c r="H56" s="36">
        <v>60</v>
      </c>
      <c r="I56" s="25">
        <v>0.56999999999999995</v>
      </c>
      <c r="J56" s="25">
        <v>0.42</v>
      </c>
      <c r="K56" s="26">
        <v>0.02</v>
      </c>
    </row>
    <row r="57" spans="1:11" x14ac:dyDescent="0.35">
      <c r="A57" s="10" t="s">
        <v>118</v>
      </c>
      <c r="B57" s="24" t="s">
        <v>247</v>
      </c>
      <c r="C57" s="36">
        <v>35810</v>
      </c>
      <c r="D57" s="25">
        <v>7.0000000000000007E-2</v>
      </c>
      <c r="E57" s="36">
        <v>35515</v>
      </c>
      <c r="F57" s="36">
        <v>21915</v>
      </c>
      <c r="G57" s="36">
        <v>12585</v>
      </c>
      <c r="H57" s="36">
        <v>1015</v>
      </c>
      <c r="I57" s="25">
        <v>0.62</v>
      </c>
      <c r="J57" s="25">
        <v>0.35</v>
      </c>
      <c r="K57" s="26">
        <v>0.03</v>
      </c>
    </row>
    <row r="58" spans="1:11" x14ac:dyDescent="0.35">
      <c r="A58" s="10" t="s">
        <v>119</v>
      </c>
      <c r="B58" s="24" t="s">
        <v>240</v>
      </c>
      <c r="C58" s="36">
        <v>70</v>
      </c>
      <c r="D58" s="25">
        <v>0</v>
      </c>
      <c r="E58" s="36">
        <v>65</v>
      </c>
      <c r="F58" s="36">
        <v>50</v>
      </c>
      <c r="G58" s="36">
        <v>15</v>
      </c>
      <c r="H58" s="36" t="s">
        <v>318</v>
      </c>
      <c r="I58" s="25">
        <v>0.76</v>
      </c>
      <c r="J58" s="36" t="s">
        <v>318</v>
      </c>
      <c r="K58" s="36" t="s">
        <v>318</v>
      </c>
    </row>
    <row r="59" spans="1:11" x14ac:dyDescent="0.35">
      <c r="A59" s="10" t="s">
        <v>119</v>
      </c>
      <c r="B59" s="24" t="s">
        <v>241</v>
      </c>
      <c r="C59" s="36">
        <v>1640</v>
      </c>
      <c r="D59" s="25">
        <v>0.01</v>
      </c>
      <c r="E59" s="36">
        <v>1555</v>
      </c>
      <c r="F59" s="36">
        <v>995</v>
      </c>
      <c r="G59" s="36">
        <v>500</v>
      </c>
      <c r="H59" s="36">
        <v>60</v>
      </c>
      <c r="I59" s="25">
        <v>0.64</v>
      </c>
      <c r="J59" s="25">
        <v>0.32</v>
      </c>
      <c r="K59" s="26">
        <v>0.04</v>
      </c>
    </row>
    <row r="60" spans="1:11" x14ac:dyDescent="0.35">
      <c r="A60" s="10" t="s">
        <v>119</v>
      </c>
      <c r="B60" s="24" t="s">
        <v>242</v>
      </c>
      <c r="C60" s="36">
        <v>2305</v>
      </c>
      <c r="D60" s="25">
        <v>0.02</v>
      </c>
      <c r="E60" s="36">
        <v>2105</v>
      </c>
      <c r="F60" s="36">
        <v>1320</v>
      </c>
      <c r="G60" s="36">
        <v>765</v>
      </c>
      <c r="H60" s="36">
        <v>20</v>
      </c>
      <c r="I60" s="25">
        <v>0.63</v>
      </c>
      <c r="J60" s="25">
        <v>0.36</v>
      </c>
      <c r="K60" s="26">
        <v>0.01</v>
      </c>
    </row>
    <row r="61" spans="1:11" x14ac:dyDescent="0.35">
      <c r="A61" s="10" t="s">
        <v>119</v>
      </c>
      <c r="B61" s="24" t="s">
        <v>243</v>
      </c>
      <c r="C61" s="36">
        <v>1420</v>
      </c>
      <c r="D61" s="25">
        <v>0.02</v>
      </c>
      <c r="E61" s="36">
        <v>1430</v>
      </c>
      <c r="F61" s="36">
        <v>920</v>
      </c>
      <c r="G61" s="36">
        <v>425</v>
      </c>
      <c r="H61" s="36">
        <v>85</v>
      </c>
      <c r="I61" s="25">
        <v>0.64</v>
      </c>
      <c r="J61" s="25">
        <v>0.3</v>
      </c>
      <c r="K61" s="26">
        <v>0.06</v>
      </c>
    </row>
    <row r="62" spans="1:11" x14ac:dyDescent="0.35">
      <c r="A62" s="10" t="s">
        <v>119</v>
      </c>
      <c r="B62" s="24" t="s">
        <v>244</v>
      </c>
      <c r="C62" s="36">
        <v>1800</v>
      </c>
      <c r="D62" s="25">
        <v>0.02</v>
      </c>
      <c r="E62" s="36">
        <v>1770</v>
      </c>
      <c r="F62" s="36">
        <v>890</v>
      </c>
      <c r="G62" s="36">
        <v>835</v>
      </c>
      <c r="H62" s="36">
        <v>45</v>
      </c>
      <c r="I62" s="25">
        <v>0.5</v>
      </c>
      <c r="J62" s="25">
        <v>0.47</v>
      </c>
      <c r="K62" s="26">
        <v>0.03</v>
      </c>
    </row>
    <row r="63" spans="1:11" x14ac:dyDescent="0.35">
      <c r="A63" s="10" t="s">
        <v>119</v>
      </c>
      <c r="B63" s="24" t="s">
        <v>245</v>
      </c>
      <c r="C63" s="36">
        <v>765</v>
      </c>
      <c r="D63" s="25">
        <v>0.01</v>
      </c>
      <c r="E63" s="36">
        <v>990</v>
      </c>
      <c r="F63" s="36">
        <v>410</v>
      </c>
      <c r="G63" s="36">
        <v>555</v>
      </c>
      <c r="H63" s="36">
        <v>25</v>
      </c>
      <c r="I63" s="25">
        <v>0.42</v>
      </c>
      <c r="J63" s="25">
        <v>0.56000000000000005</v>
      </c>
      <c r="K63" s="26">
        <v>0.02</v>
      </c>
    </row>
    <row r="64" spans="1:11" x14ac:dyDescent="0.35">
      <c r="A64" s="10" t="s">
        <v>119</v>
      </c>
      <c r="B64" s="24" t="s">
        <v>246</v>
      </c>
      <c r="C64" s="36">
        <v>765</v>
      </c>
      <c r="D64" s="25">
        <v>0.02</v>
      </c>
      <c r="E64" s="36">
        <v>775</v>
      </c>
      <c r="F64" s="36">
        <v>370</v>
      </c>
      <c r="G64" s="36">
        <v>395</v>
      </c>
      <c r="H64" s="36">
        <v>15</v>
      </c>
      <c r="I64" s="25">
        <v>0.48</v>
      </c>
      <c r="J64" s="25">
        <v>0.51</v>
      </c>
      <c r="K64" s="26">
        <v>0.02</v>
      </c>
    </row>
    <row r="65" spans="1:11" x14ac:dyDescent="0.35">
      <c r="A65" s="10" t="s">
        <v>119</v>
      </c>
      <c r="B65" s="24" t="s">
        <v>247</v>
      </c>
      <c r="C65" s="36">
        <v>8765</v>
      </c>
      <c r="D65" s="25">
        <v>0.02</v>
      </c>
      <c r="E65" s="36">
        <v>8690</v>
      </c>
      <c r="F65" s="36">
        <v>4960</v>
      </c>
      <c r="G65" s="36">
        <v>3485</v>
      </c>
      <c r="H65" s="36">
        <v>250</v>
      </c>
      <c r="I65" s="25">
        <v>0.56999999999999995</v>
      </c>
      <c r="J65" s="25">
        <v>0.4</v>
      </c>
      <c r="K65" s="26">
        <v>0.03</v>
      </c>
    </row>
    <row r="66" spans="1:11" x14ac:dyDescent="0.35">
      <c r="A66" s="10" t="s">
        <v>120</v>
      </c>
      <c r="B66" s="24" t="s">
        <v>240</v>
      </c>
      <c r="C66" s="36">
        <v>15</v>
      </c>
      <c r="D66" s="25">
        <v>0</v>
      </c>
      <c r="E66" s="36">
        <v>15</v>
      </c>
      <c r="F66" s="36">
        <v>5</v>
      </c>
      <c r="G66" s="36">
        <v>5</v>
      </c>
      <c r="H66" s="36" t="s">
        <v>318</v>
      </c>
      <c r="I66" s="25">
        <v>0.54</v>
      </c>
      <c r="J66" s="36" t="s">
        <v>318</v>
      </c>
      <c r="K66" s="36" t="s">
        <v>318</v>
      </c>
    </row>
    <row r="67" spans="1:11" x14ac:dyDescent="0.35">
      <c r="A67" s="10" t="s">
        <v>120</v>
      </c>
      <c r="B67" s="24" t="s">
        <v>241</v>
      </c>
      <c r="C67" s="36">
        <v>415</v>
      </c>
      <c r="D67" s="25">
        <v>0</v>
      </c>
      <c r="E67" s="36">
        <v>385</v>
      </c>
      <c r="F67" s="36">
        <v>240</v>
      </c>
      <c r="G67" s="36">
        <v>120</v>
      </c>
      <c r="H67" s="36">
        <v>20</v>
      </c>
      <c r="I67" s="25">
        <v>0.63</v>
      </c>
      <c r="J67" s="25">
        <v>0.31</v>
      </c>
      <c r="K67" s="26">
        <v>0.06</v>
      </c>
    </row>
    <row r="68" spans="1:11" x14ac:dyDescent="0.35">
      <c r="A68" s="10" t="s">
        <v>120</v>
      </c>
      <c r="B68" s="24" t="s">
        <v>242</v>
      </c>
      <c r="C68" s="36">
        <v>620</v>
      </c>
      <c r="D68" s="25">
        <v>0.01</v>
      </c>
      <c r="E68" s="36">
        <v>560</v>
      </c>
      <c r="F68" s="36">
        <v>340</v>
      </c>
      <c r="G68" s="36">
        <v>205</v>
      </c>
      <c r="H68" s="36">
        <v>15</v>
      </c>
      <c r="I68" s="25">
        <v>0.61</v>
      </c>
      <c r="J68" s="25">
        <v>0.37</v>
      </c>
      <c r="K68" s="26">
        <v>0.02</v>
      </c>
    </row>
    <row r="69" spans="1:11" x14ac:dyDescent="0.35">
      <c r="A69" s="10" t="s">
        <v>120</v>
      </c>
      <c r="B69" s="24" t="s">
        <v>243</v>
      </c>
      <c r="C69" s="36">
        <v>360</v>
      </c>
      <c r="D69" s="25">
        <v>0</v>
      </c>
      <c r="E69" s="36">
        <v>380</v>
      </c>
      <c r="F69" s="36">
        <v>230</v>
      </c>
      <c r="G69" s="36">
        <v>140</v>
      </c>
      <c r="H69" s="36">
        <v>10</v>
      </c>
      <c r="I69" s="25">
        <v>0.6</v>
      </c>
      <c r="J69" s="25">
        <v>0.37</v>
      </c>
      <c r="K69" s="26">
        <v>0.03</v>
      </c>
    </row>
    <row r="70" spans="1:11" x14ac:dyDescent="0.35">
      <c r="A70" s="10" t="s">
        <v>120</v>
      </c>
      <c r="B70" s="24" t="s">
        <v>244</v>
      </c>
      <c r="C70" s="36">
        <v>570</v>
      </c>
      <c r="D70" s="25">
        <v>0.01</v>
      </c>
      <c r="E70" s="36">
        <v>535</v>
      </c>
      <c r="F70" s="36">
        <v>275</v>
      </c>
      <c r="G70" s="36">
        <v>250</v>
      </c>
      <c r="H70" s="36">
        <v>10</v>
      </c>
      <c r="I70" s="25">
        <v>0.51</v>
      </c>
      <c r="J70" s="25">
        <v>0.47</v>
      </c>
      <c r="K70" s="26">
        <v>0.02</v>
      </c>
    </row>
    <row r="71" spans="1:11" x14ac:dyDescent="0.35">
      <c r="A71" s="10" t="s">
        <v>120</v>
      </c>
      <c r="B71" s="24" t="s">
        <v>245</v>
      </c>
      <c r="C71" s="36">
        <v>280</v>
      </c>
      <c r="D71" s="25">
        <v>0.01</v>
      </c>
      <c r="E71" s="36">
        <v>365</v>
      </c>
      <c r="F71" s="36">
        <v>145</v>
      </c>
      <c r="G71" s="36">
        <v>215</v>
      </c>
      <c r="H71" s="36">
        <v>5</v>
      </c>
      <c r="I71" s="25">
        <v>0.39</v>
      </c>
      <c r="J71" s="25">
        <v>0.59</v>
      </c>
      <c r="K71" s="26">
        <v>0.01</v>
      </c>
    </row>
    <row r="72" spans="1:11" x14ac:dyDescent="0.35">
      <c r="A72" s="10" t="s">
        <v>120</v>
      </c>
      <c r="B72" s="24" t="s">
        <v>246</v>
      </c>
      <c r="C72" s="36">
        <v>225</v>
      </c>
      <c r="D72" s="25">
        <v>0</v>
      </c>
      <c r="E72" s="36">
        <v>225</v>
      </c>
      <c r="F72" s="36">
        <v>110</v>
      </c>
      <c r="G72" s="36">
        <v>105</v>
      </c>
      <c r="H72" s="36">
        <v>5</v>
      </c>
      <c r="I72" s="25">
        <v>0.5</v>
      </c>
      <c r="J72" s="25">
        <v>0.48</v>
      </c>
      <c r="K72" s="26">
        <v>0.02</v>
      </c>
    </row>
    <row r="73" spans="1:11" x14ac:dyDescent="0.35">
      <c r="A73" s="10" t="s">
        <v>120</v>
      </c>
      <c r="B73" s="24" t="s">
        <v>247</v>
      </c>
      <c r="C73" s="36">
        <v>2485</v>
      </c>
      <c r="D73" s="25">
        <v>0</v>
      </c>
      <c r="E73" s="36">
        <v>2460</v>
      </c>
      <c r="F73" s="36">
        <v>1350</v>
      </c>
      <c r="G73" s="36">
        <v>1045</v>
      </c>
      <c r="H73" s="36">
        <v>70</v>
      </c>
      <c r="I73" s="25">
        <v>0.55000000000000004</v>
      </c>
      <c r="J73" s="25">
        <v>0.42</v>
      </c>
      <c r="K73" s="26">
        <v>0.03</v>
      </c>
    </row>
    <row r="74" spans="1:11" x14ac:dyDescent="0.35">
      <c r="A74" s="10" t="s">
        <v>121</v>
      </c>
      <c r="B74" s="24" t="s">
        <v>240</v>
      </c>
      <c r="C74" s="36">
        <v>5</v>
      </c>
      <c r="D74" s="25">
        <v>0</v>
      </c>
      <c r="E74" s="36">
        <v>5</v>
      </c>
      <c r="F74" s="36">
        <v>5</v>
      </c>
      <c r="G74" s="36" t="s">
        <v>318</v>
      </c>
      <c r="H74" s="36">
        <v>0</v>
      </c>
      <c r="I74" s="36" t="s">
        <v>318</v>
      </c>
      <c r="J74" s="36" t="s">
        <v>318</v>
      </c>
      <c r="K74" s="26">
        <v>0</v>
      </c>
    </row>
    <row r="75" spans="1:11" x14ac:dyDescent="0.35">
      <c r="A75" s="10" t="s">
        <v>121</v>
      </c>
      <c r="B75" s="24" t="s">
        <v>241</v>
      </c>
      <c r="C75" s="36">
        <v>225</v>
      </c>
      <c r="D75" s="25">
        <v>0</v>
      </c>
      <c r="E75" s="36">
        <v>210</v>
      </c>
      <c r="F75" s="36">
        <v>130</v>
      </c>
      <c r="G75" s="36">
        <v>65</v>
      </c>
      <c r="H75" s="36">
        <v>15</v>
      </c>
      <c r="I75" s="25">
        <v>0.63</v>
      </c>
      <c r="J75" s="25">
        <v>0.31</v>
      </c>
      <c r="K75" s="26">
        <v>0.06</v>
      </c>
    </row>
    <row r="76" spans="1:11" x14ac:dyDescent="0.35">
      <c r="A76" s="10" t="s">
        <v>121</v>
      </c>
      <c r="B76" s="24" t="s">
        <v>242</v>
      </c>
      <c r="C76" s="36">
        <v>275</v>
      </c>
      <c r="D76" s="25">
        <v>0</v>
      </c>
      <c r="E76" s="36">
        <v>245</v>
      </c>
      <c r="F76" s="36">
        <v>135</v>
      </c>
      <c r="G76" s="36">
        <v>105</v>
      </c>
      <c r="H76" s="36">
        <v>5</v>
      </c>
      <c r="I76" s="25">
        <v>0.55000000000000004</v>
      </c>
      <c r="J76" s="25">
        <v>0.42</v>
      </c>
      <c r="K76" s="26">
        <v>0.02</v>
      </c>
    </row>
    <row r="77" spans="1:11" x14ac:dyDescent="0.35">
      <c r="A77" s="10" t="s">
        <v>121</v>
      </c>
      <c r="B77" s="24" t="s">
        <v>243</v>
      </c>
      <c r="C77" s="36">
        <v>170</v>
      </c>
      <c r="D77" s="25">
        <v>0</v>
      </c>
      <c r="E77" s="36">
        <v>185</v>
      </c>
      <c r="F77" s="36">
        <v>115</v>
      </c>
      <c r="G77" s="36">
        <v>60</v>
      </c>
      <c r="H77" s="36">
        <v>5</v>
      </c>
      <c r="I77" s="25">
        <v>0.64</v>
      </c>
      <c r="J77" s="25">
        <v>0.33</v>
      </c>
      <c r="K77" s="26">
        <v>0.03</v>
      </c>
    </row>
    <row r="78" spans="1:11" x14ac:dyDescent="0.35">
      <c r="A78" s="10" t="s">
        <v>121</v>
      </c>
      <c r="B78" s="24" t="s">
        <v>244</v>
      </c>
      <c r="C78" s="36">
        <v>215</v>
      </c>
      <c r="D78" s="25">
        <v>0</v>
      </c>
      <c r="E78" s="36">
        <v>195</v>
      </c>
      <c r="F78" s="36">
        <v>95</v>
      </c>
      <c r="G78" s="36">
        <v>100</v>
      </c>
      <c r="H78" s="36">
        <v>5</v>
      </c>
      <c r="I78" s="25">
        <v>0.48</v>
      </c>
      <c r="J78" s="25">
        <v>0.5</v>
      </c>
      <c r="K78" s="26">
        <v>0.02</v>
      </c>
    </row>
    <row r="79" spans="1:11" x14ac:dyDescent="0.35">
      <c r="A79" s="10" t="s">
        <v>121</v>
      </c>
      <c r="B79" s="24" t="s">
        <v>245</v>
      </c>
      <c r="C79" s="36">
        <v>110</v>
      </c>
      <c r="D79" s="25">
        <v>0</v>
      </c>
      <c r="E79" s="36">
        <v>155</v>
      </c>
      <c r="F79" s="36">
        <v>65</v>
      </c>
      <c r="G79" s="36">
        <v>80</v>
      </c>
      <c r="H79" s="36">
        <v>10</v>
      </c>
      <c r="I79" s="25">
        <v>0.42</v>
      </c>
      <c r="J79" s="25">
        <v>0.53</v>
      </c>
      <c r="K79" s="26">
        <v>0.05</v>
      </c>
    </row>
    <row r="80" spans="1:11" x14ac:dyDescent="0.35">
      <c r="A80" s="10" t="s">
        <v>121</v>
      </c>
      <c r="B80" s="24" t="s">
        <v>246</v>
      </c>
      <c r="C80" s="36">
        <v>110</v>
      </c>
      <c r="D80" s="25">
        <v>0</v>
      </c>
      <c r="E80" s="36">
        <v>110</v>
      </c>
      <c r="F80" s="36">
        <v>50</v>
      </c>
      <c r="G80" s="36">
        <v>60</v>
      </c>
      <c r="H80" s="36">
        <v>5</v>
      </c>
      <c r="I80" s="25">
        <v>0.43</v>
      </c>
      <c r="J80" s="25">
        <v>0.52</v>
      </c>
      <c r="K80" s="26">
        <v>0.05</v>
      </c>
    </row>
    <row r="81" spans="1:13" x14ac:dyDescent="0.35">
      <c r="A81" s="10" t="s">
        <v>121</v>
      </c>
      <c r="B81" s="24" t="s">
        <v>247</v>
      </c>
      <c r="C81" s="36">
        <v>1115</v>
      </c>
      <c r="D81" s="25">
        <v>0</v>
      </c>
      <c r="E81" s="36">
        <v>1105</v>
      </c>
      <c r="F81" s="36">
        <v>595</v>
      </c>
      <c r="G81" s="36">
        <v>465</v>
      </c>
      <c r="H81" s="36">
        <v>45</v>
      </c>
      <c r="I81" s="25">
        <v>0.54</v>
      </c>
      <c r="J81" s="25">
        <v>0.42</v>
      </c>
      <c r="K81" s="26">
        <v>0.04</v>
      </c>
      <c r="M81" s="8"/>
    </row>
    <row r="82" spans="1:13" x14ac:dyDescent="0.35">
      <c r="A82" s="10" t="s">
        <v>122</v>
      </c>
      <c r="B82" s="24" t="s">
        <v>240</v>
      </c>
      <c r="C82" s="36" t="s">
        <v>318</v>
      </c>
      <c r="D82" s="25">
        <v>0</v>
      </c>
      <c r="E82" s="36" t="s">
        <v>318</v>
      </c>
      <c r="F82" s="36">
        <v>0</v>
      </c>
      <c r="G82" s="36" t="s">
        <v>318</v>
      </c>
      <c r="H82" s="36">
        <v>0</v>
      </c>
      <c r="I82" s="25">
        <v>0</v>
      </c>
      <c r="J82" s="36" t="s">
        <v>318</v>
      </c>
      <c r="K82" s="26">
        <v>0</v>
      </c>
    </row>
    <row r="83" spans="1:13" x14ac:dyDescent="0.35">
      <c r="A83" s="10" t="s">
        <v>122</v>
      </c>
      <c r="B83" s="24" t="s">
        <v>241</v>
      </c>
      <c r="C83" s="36">
        <v>115</v>
      </c>
      <c r="D83" s="25">
        <v>0</v>
      </c>
      <c r="E83" s="36">
        <v>110</v>
      </c>
      <c r="F83" s="36">
        <v>65</v>
      </c>
      <c r="G83" s="36">
        <v>30</v>
      </c>
      <c r="H83" s="36">
        <v>10</v>
      </c>
      <c r="I83" s="25">
        <v>0.61</v>
      </c>
      <c r="J83" s="25">
        <v>0.28999999999999998</v>
      </c>
      <c r="K83" s="26">
        <v>0.09</v>
      </c>
    </row>
    <row r="84" spans="1:13" x14ac:dyDescent="0.35">
      <c r="A84" s="10" t="s">
        <v>122</v>
      </c>
      <c r="B84" s="24" t="s">
        <v>242</v>
      </c>
      <c r="C84" s="36">
        <v>115</v>
      </c>
      <c r="D84" s="25">
        <v>0</v>
      </c>
      <c r="E84" s="36">
        <v>105</v>
      </c>
      <c r="F84" s="36">
        <v>70</v>
      </c>
      <c r="G84" s="36">
        <v>35</v>
      </c>
      <c r="H84" s="36">
        <v>0</v>
      </c>
      <c r="I84" s="25">
        <v>0.65</v>
      </c>
      <c r="J84" s="25">
        <v>0.35</v>
      </c>
      <c r="K84" s="26">
        <v>0</v>
      </c>
    </row>
    <row r="85" spans="1:13" x14ac:dyDescent="0.35">
      <c r="A85" s="10" t="s">
        <v>122</v>
      </c>
      <c r="B85" s="24" t="s">
        <v>243</v>
      </c>
      <c r="C85" s="36">
        <v>75</v>
      </c>
      <c r="D85" s="25">
        <v>0</v>
      </c>
      <c r="E85" s="36">
        <v>75</v>
      </c>
      <c r="F85" s="36">
        <v>35</v>
      </c>
      <c r="G85" s="36">
        <v>35</v>
      </c>
      <c r="H85" s="36">
        <v>5</v>
      </c>
      <c r="I85" s="25">
        <v>0.47</v>
      </c>
      <c r="J85" s="25">
        <v>0.46</v>
      </c>
      <c r="K85" s="26">
        <v>7.0000000000000007E-2</v>
      </c>
    </row>
    <row r="86" spans="1:13" x14ac:dyDescent="0.35">
      <c r="A86" s="10" t="s">
        <v>122</v>
      </c>
      <c r="B86" s="24" t="s">
        <v>244</v>
      </c>
      <c r="C86" s="36">
        <v>130</v>
      </c>
      <c r="D86" s="25">
        <v>0</v>
      </c>
      <c r="E86" s="36">
        <v>125</v>
      </c>
      <c r="F86" s="36">
        <v>60</v>
      </c>
      <c r="G86" s="36">
        <v>55</v>
      </c>
      <c r="H86" s="36">
        <v>10</v>
      </c>
      <c r="I86" s="25">
        <v>0.49</v>
      </c>
      <c r="J86" s="25">
        <v>0.44</v>
      </c>
      <c r="K86" s="26">
        <v>7.0000000000000007E-2</v>
      </c>
    </row>
    <row r="87" spans="1:13" x14ac:dyDescent="0.35">
      <c r="A87" s="10" t="s">
        <v>122</v>
      </c>
      <c r="B87" s="24" t="s">
        <v>245</v>
      </c>
      <c r="C87" s="36">
        <v>75</v>
      </c>
      <c r="D87" s="25">
        <v>0</v>
      </c>
      <c r="E87" s="36">
        <v>95</v>
      </c>
      <c r="F87" s="36">
        <v>30</v>
      </c>
      <c r="G87" s="36">
        <v>60</v>
      </c>
      <c r="H87" s="36" t="s">
        <v>318</v>
      </c>
      <c r="I87" s="36" t="s">
        <v>318</v>
      </c>
      <c r="J87" s="25">
        <v>0.64</v>
      </c>
      <c r="K87" s="36" t="s">
        <v>318</v>
      </c>
    </row>
    <row r="88" spans="1:13" x14ac:dyDescent="0.35">
      <c r="A88" s="10" t="s">
        <v>122</v>
      </c>
      <c r="B88" s="24" t="s">
        <v>246</v>
      </c>
      <c r="C88" s="36">
        <v>70</v>
      </c>
      <c r="D88" s="25">
        <v>0</v>
      </c>
      <c r="E88" s="36">
        <v>65</v>
      </c>
      <c r="F88" s="36">
        <v>30</v>
      </c>
      <c r="G88" s="36">
        <v>30</v>
      </c>
      <c r="H88" s="36" t="s">
        <v>318</v>
      </c>
      <c r="I88" s="36" t="s">
        <v>318</v>
      </c>
      <c r="J88" s="25">
        <v>0.49</v>
      </c>
      <c r="K88" s="36" t="s">
        <v>318</v>
      </c>
    </row>
    <row r="89" spans="1:13" x14ac:dyDescent="0.35">
      <c r="A89" s="10" t="s">
        <v>122</v>
      </c>
      <c r="B89" s="24" t="s">
        <v>247</v>
      </c>
      <c r="C89" s="36">
        <v>585</v>
      </c>
      <c r="D89" s="25">
        <v>0</v>
      </c>
      <c r="E89" s="36">
        <v>570</v>
      </c>
      <c r="F89" s="36">
        <v>295</v>
      </c>
      <c r="G89" s="36">
        <v>250</v>
      </c>
      <c r="H89" s="36">
        <v>30</v>
      </c>
      <c r="I89" s="25">
        <v>0.51</v>
      </c>
      <c r="J89" s="25">
        <v>0.44</v>
      </c>
      <c r="K89" s="26">
        <v>0.05</v>
      </c>
    </row>
    <row r="90" spans="1:13" x14ac:dyDescent="0.35">
      <c r="A90" s="10" t="s">
        <v>123</v>
      </c>
      <c r="B90" s="24" t="s">
        <v>240</v>
      </c>
      <c r="C90" s="36" t="s">
        <v>318</v>
      </c>
      <c r="D90" s="25">
        <v>0</v>
      </c>
      <c r="E90" s="36" t="s">
        <v>318</v>
      </c>
      <c r="F90" s="36" t="s">
        <v>318</v>
      </c>
      <c r="G90" s="36">
        <v>0</v>
      </c>
      <c r="H90" s="36">
        <v>0</v>
      </c>
      <c r="I90" s="36" t="s">
        <v>318</v>
      </c>
      <c r="J90" s="25">
        <v>0</v>
      </c>
      <c r="K90" s="26">
        <v>0</v>
      </c>
    </row>
    <row r="91" spans="1:13" x14ac:dyDescent="0.35">
      <c r="A91" s="10" t="s">
        <v>123</v>
      </c>
      <c r="B91" s="24" t="s">
        <v>241</v>
      </c>
      <c r="C91" s="36">
        <v>50</v>
      </c>
      <c r="D91" s="25">
        <v>0</v>
      </c>
      <c r="E91" s="36">
        <v>45</v>
      </c>
      <c r="F91" s="36">
        <v>25</v>
      </c>
      <c r="G91" s="36">
        <v>20</v>
      </c>
      <c r="H91" s="36" t="s">
        <v>318</v>
      </c>
      <c r="I91" s="25">
        <v>0.5</v>
      </c>
      <c r="J91" s="36" t="s">
        <v>318</v>
      </c>
      <c r="K91" s="36" t="s">
        <v>318</v>
      </c>
    </row>
    <row r="92" spans="1:13" x14ac:dyDescent="0.35">
      <c r="A92" s="10" t="s">
        <v>123</v>
      </c>
      <c r="B92" s="24" t="s">
        <v>242</v>
      </c>
      <c r="C92" s="36">
        <v>60</v>
      </c>
      <c r="D92" s="25">
        <v>0</v>
      </c>
      <c r="E92" s="36">
        <v>55</v>
      </c>
      <c r="F92" s="36">
        <v>30</v>
      </c>
      <c r="G92" s="36">
        <v>20</v>
      </c>
      <c r="H92" s="36">
        <v>5</v>
      </c>
      <c r="I92" s="25">
        <v>0.56999999999999995</v>
      </c>
      <c r="J92" s="25">
        <v>0.36</v>
      </c>
      <c r="K92" s="26">
        <v>0.08</v>
      </c>
    </row>
    <row r="93" spans="1:13" x14ac:dyDescent="0.35">
      <c r="A93" s="10" t="s">
        <v>123</v>
      </c>
      <c r="B93" s="24" t="s">
        <v>243</v>
      </c>
      <c r="C93" s="36">
        <v>40</v>
      </c>
      <c r="D93" s="25">
        <v>0</v>
      </c>
      <c r="E93" s="36">
        <v>40</v>
      </c>
      <c r="F93" s="36">
        <v>20</v>
      </c>
      <c r="G93" s="36">
        <v>20</v>
      </c>
      <c r="H93" s="36" t="s">
        <v>318</v>
      </c>
      <c r="I93" s="36" t="s">
        <v>318</v>
      </c>
      <c r="J93" s="25">
        <v>0.5</v>
      </c>
      <c r="K93" s="36" t="s">
        <v>318</v>
      </c>
    </row>
    <row r="94" spans="1:13" x14ac:dyDescent="0.35">
      <c r="A94" s="10" t="s">
        <v>123</v>
      </c>
      <c r="B94" s="24" t="s">
        <v>244</v>
      </c>
      <c r="C94" s="36">
        <v>60</v>
      </c>
      <c r="D94" s="25">
        <v>0</v>
      </c>
      <c r="E94" s="36">
        <v>50</v>
      </c>
      <c r="F94" s="36">
        <v>20</v>
      </c>
      <c r="G94" s="36">
        <v>30</v>
      </c>
      <c r="H94" s="36">
        <v>0</v>
      </c>
      <c r="I94" s="25">
        <v>0.4</v>
      </c>
      <c r="J94" s="25">
        <v>0.6</v>
      </c>
      <c r="K94" s="26">
        <v>0</v>
      </c>
    </row>
    <row r="95" spans="1:13" x14ac:dyDescent="0.35">
      <c r="A95" s="10" t="s">
        <v>123</v>
      </c>
      <c r="B95" s="24" t="s">
        <v>245</v>
      </c>
      <c r="C95" s="36">
        <v>35</v>
      </c>
      <c r="D95" s="25">
        <v>0</v>
      </c>
      <c r="E95" s="36">
        <v>55</v>
      </c>
      <c r="F95" s="36">
        <v>15</v>
      </c>
      <c r="G95" s="36">
        <v>40</v>
      </c>
      <c r="H95" s="36" t="s">
        <v>318</v>
      </c>
      <c r="I95" s="36" t="s">
        <v>318</v>
      </c>
      <c r="J95" s="25">
        <v>0.72</v>
      </c>
      <c r="K95" s="36" t="s">
        <v>318</v>
      </c>
    </row>
    <row r="96" spans="1:13" x14ac:dyDescent="0.35">
      <c r="A96" s="10" t="s">
        <v>123</v>
      </c>
      <c r="B96" s="24" t="s">
        <v>246</v>
      </c>
      <c r="C96" s="36">
        <v>25</v>
      </c>
      <c r="D96" s="25">
        <v>0</v>
      </c>
      <c r="E96" s="36">
        <v>20</v>
      </c>
      <c r="F96" s="36">
        <v>5</v>
      </c>
      <c r="G96" s="36">
        <v>15</v>
      </c>
      <c r="H96" s="36">
        <v>0</v>
      </c>
      <c r="I96" s="25">
        <v>0.25</v>
      </c>
      <c r="J96" s="25">
        <v>0.75</v>
      </c>
      <c r="K96" s="26">
        <v>0</v>
      </c>
    </row>
    <row r="97" spans="1:11" x14ac:dyDescent="0.35">
      <c r="A97" s="10" t="s">
        <v>123</v>
      </c>
      <c r="B97" s="24" t="s">
        <v>247</v>
      </c>
      <c r="C97" s="36">
        <v>275</v>
      </c>
      <c r="D97" s="25">
        <v>0</v>
      </c>
      <c r="E97" s="36">
        <v>270</v>
      </c>
      <c r="F97" s="36">
        <v>115</v>
      </c>
      <c r="G97" s="36">
        <v>145</v>
      </c>
      <c r="H97" s="36">
        <v>5</v>
      </c>
      <c r="I97" s="25">
        <v>0.43</v>
      </c>
      <c r="J97" s="25">
        <v>0.55000000000000004</v>
      </c>
      <c r="K97" s="26">
        <v>0.03</v>
      </c>
    </row>
    <row r="98" spans="1:11" x14ac:dyDescent="0.35">
      <c r="A98" s="10" t="s">
        <v>107</v>
      </c>
      <c r="B98" s="24" t="s">
        <v>240</v>
      </c>
      <c r="C98" s="36">
        <v>50</v>
      </c>
      <c r="D98" s="25">
        <v>0</v>
      </c>
      <c r="E98" s="36">
        <v>40</v>
      </c>
      <c r="F98" s="36">
        <v>0</v>
      </c>
      <c r="G98" s="36">
        <v>5</v>
      </c>
      <c r="H98" s="36">
        <v>35</v>
      </c>
      <c r="I98" s="25">
        <v>0</v>
      </c>
      <c r="J98" s="25">
        <v>0.15</v>
      </c>
      <c r="K98" s="26">
        <v>0.85</v>
      </c>
    </row>
    <row r="99" spans="1:11" x14ac:dyDescent="0.35">
      <c r="A99" s="10" t="s">
        <v>107</v>
      </c>
      <c r="B99" s="24" t="s">
        <v>241</v>
      </c>
      <c r="C99" s="36">
        <v>240</v>
      </c>
      <c r="D99" s="25">
        <v>0</v>
      </c>
      <c r="E99" s="36">
        <v>210</v>
      </c>
      <c r="F99" s="36">
        <v>0</v>
      </c>
      <c r="G99" s="36">
        <v>35</v>
      </c>
      <c r="H99" s="36">
        <v>175</v>
      </c>
      <c r="I99" s="25">
        <v>0</v>
      </c>
      <c r="J99" s="25">
        <v>0.16</v>
      </c>
      <c r="K99" s="26">
        <v>0.84</v>
      </c>
    </row>
    <row r="100" spans="1:11" x14ac:dyDescent="0.35">
      <c r="A100" s="10" t="s">
        <v>107</v>
      </c>
      <c r="B100" s="24" t="s">
        <v>242</v>
      </c>
      <c r="C100" s="36">
        <v>145</v>
      </c>
      <c r="D100" s="25">
        <v>0</v>
      </c>
      <c r="E100" s="36">
        <v>95</v>
      </c>
      <c r="F100" s="36">
        <v>0</v>
      </c>
      <c r="G100" s="36">
        <v>10</v>
      </c>
      <c r="H100" s="36">
        <v>85</v>
      </c>
      <c r="I100" s="25">
        <v>0</v>
      </c>
      <c r="J100" s="25">
        <v>0.11</v>
      </c>
      <c r="K100" s="26">
        <v>0.89</v>
      </c>
    </row>
    <row r="101" spans="1:11" x14ac:dyDescent="0.35">
      <c r="A101" s="10" t="s">
        <v>107</v>
      </c>
      <c r="B101" s="24" t="s">
        <v>243</v>
      </c>
      <c r="C101" s="36">
        <v>90</v>
      </c>
      <c r="D101" s="25">
        <v>0</v>
      </c>
      <c r="E101" s="36">
        <v>75</v>
      </c>
      <c r="F101" s="36">
        <v>0</v>
      </c>
      <c r="G101" s="36" t="s">
        <v>318</v>
      </c>
      <c r="H101" s="36">
        <v>70</v>
      </c>
      <c r="I101" s="25">
        <v>0</v>
      </c>
      <c r="J101" s="36" t="s">
        <v>318</v>
      </c>
      <c r="K101" s="36" t="s">
        <v>318</v>
      </c>
    </row>
    <row r="102" spans="1:11" x14ac:dyDescent="0.35">
      <c r="A102" s="10" t="s">
        <v>107</v>
      </c>
      <c r="B102" s="24" t="s">
        <v>244</v>
      </c>
      <c r="C102" s="36">
        <v>85</v>
      </c>
      <c r="D102" s="25">
        <v>0</v>
      </c>
      <c r="E102" s="36">
        <v>45</v>
      </c>
      <c r="F102" s="36">
        <v>5</v>
      </c>
      <c r="G102" s="36" t="s">
        <v>318</v>
      </c>
      <c r="H102" s="36">
        <v>40</v>
      </c>
      <c r="I102" s="36" t="s">
        <v>318</v>
      </c>
      <c r="J102" s="36" t="s">
        <v>318</v>
      </c>
      <c r="K102" s="26">
        <v>0.89</v>
      </c>
    </row>
    <row r="103" spans="1:11" x14ac:dyDescent="0.35">
      <c r="A103" s="10" t="s">
        <v>107</v>
      </c>
      <c r="B103" s="24" t="s">
        <v>245</v>
      </c>
      <c r="C103" s="36">
        <v>75</v>
      </c>
      <c r="D103" s="25">
        <v>0</v>
      </c>
      <c r="E103" s="36">
        <v>115</v>
      </c>
      <c r="F103" s="36">
        <v>5</v>
      </c>
      <c r="G103" s="36">
        <v>10</v>
      </c>
      <c r="H103" s="36">
        <v>105</v>
      </c>
      <c r="I103" s="25">
        <v>0.03</v>
      </c>
      <c r="J103" s="25">
        <v>7.0000000000000007E-2</v>
      </c>
      <c r="K103" s="26">
        <v>0.91</v>
      </c>
    </row>
    <row r="104" spans="1:11" x14ac:dyDescent="0.35">
      <c r="A104" s="10" t="s">
        <v>107</v>
      </c>
      <c r="B104" s="24" t="s">
        <v>246</v>
      </c>
      <c r="C104" s="36">
        <v>150</v>
      </c>
      <c r="D104" s="25">
        <v>0</v>
      </c>
      <c r="E104" s="36">
        <v>125</v>
      </c>
      <c r="F104" s="36" t="s">
        <v>318</v>
      </c>
      <c r="G104" s="36">
        <v>5</v>
      </c>
      <c r="H104" s="36">
        <v>120</v>
      </c>
      <c r="I104" s="36" t="s">
        <v>318</v>
      </c>
      <c r="J104" s="36" t="s">
        <v>318</v>
      </c>
      <c r="K104" s="26">
        <v>0.97</v>
      </c>
    </row>
    <row r="105" spans="1:11" x14ac:dyDescent="0.35">
      <c r="A105" s="10" t="s">
        <v>107</v>
      </c>
      <c r="B105" s="24" t="s">
        <v>247</v>
      </c>
      <c r="C105" s="36">
        <v>835</v>
      </c>
      <c r="D105" s="25">
        <v>0</v>
      </c>
      <c r="E105" s="36">
        <v>705</v>
      </c>
      <c r="F105" s="36">
        <v>10</v>
      </c>
      <c r="G105" s="36">
        <v>65</v>
      </c>
      <c r="H105" s="36">
        <v>630</v>
      </c>
      <c r="I105" s="25">
        <v>0.01</v>
      </c>
      <c r="J105" s="25">
        <v>0.09</v>
      </c>
      <c r="K105" s="26">
        <v>0.9</v>
      </c>
    </row>
  </sheetData>
  <conditionalFormatting sqref="M1:M1048576">
    <cfRule type="cellIs" dxfId="4" priority="1" operator="greaterThan">
      <formula>0.5</formula>
    </cfRule>
  </conditionalFormatting>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289"/>
  <sheetViews>
    <sheetView workbookViewId="0"/>
  </sheetViews>
  <sheetFormatPr defaultColWidth="10.6640625" defaultRowHeight="15.5" x14ac:dyDescent="0.35"/>
  <cols>
    <col min="1" max="1" width="32.6640625" customWidth="1"/>
    <col min="2" max="11" width="16.6640625" customWidth="1"/>
  </cols>
  <sheetData>
    <row r="1" spans="1:12" s="157" customFormat="1" ht="62" x14ac:dyDescent="0.35">
      <c r="A1" s="160" t="s">
        <v>319</v>
      </c>
      <c r="B1" s="160" t="s">
        <v>249</v>
      </c>
      <c r="C1" s="160" t="s">
        <v>250</v>
      </c>
      <c r="D1" s="160" t="s">
        <v>17</v>
      </c>
      <c r="E1" s="160" t="s">
        <v>173</v>
      </c>
      <c r="F1" s="160" t="s">
        <v>251</v>
      </c>
      <c r="G1" s="160" t="s">
        <v>252</v>
      </c>
      <c r="H1" s="160" t="s">
        <v>174</v>
      </c>
      <c r="I1" s="160" t="s">
        <v>18</v>
      </c>
      <c r="J1" s="160" t="s">
        <v>19</v>
      </c>
      <c r="K1" s="160" t="s">
        <v>20</v>
      </c>
    </row>
    <row r="2" spans="1:12" x14ac:dyDescent="0.35">
      <c r="A2" s="33" t="s">
        <v>21</v>
      </c>
      <c r="B2" s="77" t="s">
        <v>240</v>
      </c>
      <c r="C2" s="34">
        <v>19480</v>
      </c>
      <c r="D2" s="22">
        <v>1</v>
      </c>
      <c r="E2" s="34">
        <v>17935</v>
      </c>
      <c r="F2" s="34">
        <v>11505</v>
      </c>
      <c r="G2" s="34">
        <v>6080</v>
      </c>
      <c r="H2" s="34">
        <v>350</v>
      </c>
      <c r="I2" s="22">
        <v>0.64</v>
      </c>
      <c r="J2" s="22">
        <v>0.34</v>
      </c>
      <c r="K2" s="22">
        <v>0.02</v>
      </c>
    </row>
    <row r="3" spans="1:12" x14ac:dyDescent="0.35">
      <c r="A3" s="33" t="s">
        <v>21</v>
      </c>
      <c r="B3" s="77" t="s">
        <v>241</v>
      </c>
      <c r="C3" s="34">
        <v>128075</v>
      </c>
      <c r="D3" s="22">
        <v>1</v>
      </c>
      <c r="E3" s="34">
        <v>120675</v>
      </c>
      <c r="F3" s="34">
        <v>80095</v>
      </c>
      <c r="G3" s="34">
        <v>35375</v>
      </c>
      <c r="H3" s="34">
        <v>5205</v>
      </c>
      <c r="I3" s="22">
        <v>0.66</v>
      </c>
      <c r="J3" s="22">
        <v>0.28999999999999998</v>
      </c>
      <c r="K3" s="22">
        <v>0.04</v>
      </c>
    </row>
    <row r="4" spans="1:12" x14ac:dyDescent="0.35">
      <c r="A4" s="33" t="s">
        <v>21</v>
      </c>
      <c r="B4" s="77" t="s">
        <v>242</v>
      </c>
      <c r="C4" s="34">
        <v>118605</v>
      </c>
      <c r="D4" s="22">
        <v>1</v>
      </c>
      <c r="E4" s="34">
        <v>112445</v>
      </c>
      <c r="F4" s="34">
        <v>76955</v>
      </c>
      <c r="G4" s="34">
        <v>33480</v>
      </c>
      <c r="H4" s="34">
        <v>2015</v>
      </c>
      <c r="I4" s="22">
        <v>0.68</v>
      </c>
      <c r="J4" s="22">
        <v>0.3</v>
      </c>
      <c r="K4" s="22">
        <v>0.02</v>
      </c>
    </row>
    <row r="5" spans="1:12" x14ac:dyDescent="0.35">
      <c r="A5" s="33" t="s">
        <v>21</v>
      </c>
      <c r="B5" s="77" t="s">
        <v>243</v>
      </c>
      <c r="C5" s="34">
        <v>84240</v>
      </c>
      <c r="D5" s="22">
        <v>1</v>
      </c>
      <c r="E5" s="34">
        <v>83000</v>
      </c>
      <c r="F5" s="34">
        <v>57485</v>
      </c>
      <c r="G5" s="34">
        <v>20015</v>
      </c>
      <c r="H5" s="34">
        <v>5500</v>
      </c>
      <c r="I5" s="22">
        <v>0.69</v>
      </c>
      <c r="J5" s="22">
        <v>0.24</v>
      </c>
      <c r="K5" s="22">
        <v>7.0000000000000007E-2</v>
      </c>
      <c r="L5" s="30"/>
    </row>
    <row r="6" spans="1:12" x14ac:dyDescent="0.35">
      <c r="A6" s="33" t="s">
        <v>21</v>
      </c>
      <c r="B6" s="77" t="s">
        <v>244</v>
      </c>
      <c r="C6" s="34">
        <v>85825</v>
      </c>
      <c r="D6" s="22">
        <v>1</v>
      </c>
      <c r="E6" s="34">
        <v>88985</v>
      </c>
      <c r="F6" s="34">
        <v>58425</v>
      </c>
      <c r="G6" s="34">
        <v>27845</v>
      </c>
      <c r="H6" s="34">
        <v>2715</v>
      </c>
      <c r="I6" s="22">
        <v>0.66</v>
      </c>
      <c r="J6" s="22">
        <v>0.31</v>
      </c>
      <c r="K6" s="22">
        <v>0.03</v>
      </c>
      <c r="L6" s="30"/>
    </row>
    <row r="7" spans="1:12" x14ac:dyDescent="0.35">
      <c r="A7" s="33" t="s">
        <v>21</v>
      </c>
      <c r="B7" s="77" t="s">
        <v>245</v>
      </c>
      <c r="C7" s="34">
        <v>53260</v>
      </c>
      <c r="D7" s="22">
        <v>1</v>
      </c>
      <c r="E7" s="34">
        <v>62385</v>
      </c>
      <c r="F7" s="34">
        <v>36045</v>
      </c>
      <c r="G7" s="34">
        <v>25150</v>
      </c>
      <c r="H7" s="34">
        <v>1185</v>
      </c>
      <c r="I7" s="22">
        <v>0.57999999999999996</v>
      </c>
      <c r="J7" s="22">
        <v>0.4</v>
      </c>
      <c r="K7" s="22">
        <v>0.02</v>
      </c>
      <c r="L7" s="30"/>
    </row>
    <row r="8" spans="1:12" x14ac:dyDescent="0.35">
      <c r="A8" s="33" t="s">
        <v>21</v>
      </c>
      <c r="B8" s="77" t="s">
        <v>246</v>
      </c>
      <c r="C8" s="34">
        <v>47730</v>
      </c>
      <c r="D8" s="22">
        <v>1</v>
      </c>
      <c r="E8" s="34">
        <v>47615</v>
      </c>
      <c r="F8" s="34">
        <v>30835</v>
      </c>
      <c r="G8" s="34">
        <v>16030</v>
      </c>
      <c r="H8" s="34">
        <v>745</v>
      </c>
      <c r="I8" s="22">
        <v>0.65</v>
      </c>
      <c r="J8" s="22">
        <v>0.34</v>
      </c>
      <c r="K8" s="22">
        <v>0.02</v>
      </c>
      <c r="L8" s="30"/>
    </row>
    <row r="9" spans="1:12" x14ac:dyDescent="0.35">
      <c r="A9" s="33" t="s">
        <v>21</v>
      </c>
      <c r="B9" s="77" t="s">
        <v>247</v>
      </c>
      <c r="C9" s="34">
        <v>537215</v>
      </c>
      <c r="D9" s="22">
        <v>1</v>
      </c>
      <c r="E9" s="34">
        <v>533090</v>
      </c>
      <c r="F9" s="34">
        <v>351380</v>
      </c>
      <c r="G9" s="34">
        <v>163990</v>
      </c>
      <c r="H9" s="34">
        <v>17715</v>
      </c>
      <c r="I9" s="22">
        <v>0.66</v>
      </c>
      <c r="J9" s="22">
        <v>0.31</v>
      </c>
      <c r="K9" s="22">
        <v>0.03</v>
      </c>
      <c r="L9" s="30"/>
    </row>
    <row r="10" spans="1:12" x14ac:dyDescent="0.35">
      <c r="A10" s="35" t="s">
        <v>124</v>
      </c>
      <c r="B10" s="24" t="s">
        <v>240</v>
      </c>
      <c r="C10" s="36">
        <v>580</v>
      </c>
      <c r="D10" s="25">
        <v>0.03</v>
      </c>
      <c r="E10" s="36">
        <v>515</v>
      </c>
      <c r="F10" s="36">
        <v>330</v>
      </c>
      <c r="G10" s="36">
        <v>180</v>
      </c>
      <c r="H10" s="36">
        <v>5</v>
      </c>
      <c r="I10" s="25">
        <v>0.64</v>
      </c>
      <c r="J10" s="25">
        <v>0.35</v>
      </c>
      <c r="K10" s="25">
        <v>0.01</v>
      </c>
      <c r="L10" s="30"/>
    </row>
    <row r="11" spans="1:12" x14ac:dyDescent="0.35">
      <c r="A11" s="35" t="s">
        <v>124</v>
      </c>
      <c r="B11" s="24" t="s">
        <v>241</v>
      </c>
      <c r="C11" s="36">
        <v>3380</v>
      </c>
      <c r="D11" s="25">
        <v>0.03</v>
      </c>
      <c r="E11" s="36">
        <v>3175</v>
      </c>
      <c r="F11" s="36">
        <v>2215</v>
      </c>
      <c r="G11" s="36">
        <v>815</v>
      </c>
      <c r="H11" s="36">
        <v>150</v>
      </c>
      <c r="I11" s="25">
        <v>0.7</v>
      </c>
      <c r="J11" s="25">
        <v>0.26</v>
      </c>
      <c r="K11" s="25">
        <v>0.05</v>
      </c>
      <c r="L11" s="30"/>
    </row>
    <row r="12" spans="1:12" x14ac:dyDescent="0.35">
      <c r="A12" s="35" t="s">
        <v>124</v>
      </c>
      <c r="B12" s="24" t="s">
        <v>242</v>
      </c>
      <c r="C12" s="36">
        <v>3745</v>
      </c>
      <c r="D12" s="25">
        <v>0.03</v>
      </c>
      <c r="E12" s="36">
        <v>3475</v>
      </c>
      <c r="F12" s="36">
        <v>2410</v>
      </c>
      <c r="G12" s="36">
        <v>990</v>
      </c>
      <c r="H12" s="36">
        <v>75</v>
      </c>
      <c r="I12" s="25">
        <v>0.69</v>
      </c>
      <c r="J12" s="25">
        <v>0.28999999999999998</v>
      </c>
      <c r="K12" s="25">
        <v>0.02</v>
      </c>
      <c r="L12" s="30"/>
    </row>
    <row r="13" spans="1:12" x14ac:dyDescent="0.35">
      <c r="A13" s="35" t="s">
        <v>124</v>
      </c>
      <c r="B13" s="24" t="s">
        <v>243</v>
      </c>
      <c r="C13" s="36">
        <v>2690</v>
      </c>
      <c r="D13" s="25">
        <v>0.03</v>
      </c>
      <c r="E13" s="36">
        <v>2690</v>
      </c>
      <c r="F13" s="36">
        <v>1820</v>
      </c>
      <c r="G13" s="36">
        <v>695</v>
      </c>
      <c r="H13" s="36">
        <v>175</v>
      </c>
      <c r="I13" s="25">
        <v>0.68</v>
      </c>
      <c r="J13" s="25">
        <v>0.26</v>
      </c>
      <c r="K13" s="25">
        <v>0.06</v>
      </c>
      <c r="L13" s="32"/>
    </row>
    <row r="14" spans="1:12" x14ac:dyDescent="0.35">
      <c r="A14" s="35" t="s">
        <v>124</v>
      </c>
      <c r="B14" s="24" t="s">
        <v>244</v>
      </c>
      <c r="C14" s="36">
        <v>3100</v>
      </c>
      <c r="D14" s="25">
        <v>0.04</v>
      </c>
      <c r="E14" s="36">
        <v>3165</v>
      </c>
      <c r="F14" s="36">
        <v>1900</v>
      </c>
      <c r="G14" s="36">
        <v>1170</v>
      </c>
      <c r="H14" s="36">
        <v>95</v>
      </c>
      <c r="I14" s="25">
        <v>0.6</v>
      </c>
      <c r="J14" s="25">
        <v>0.37</v>
      </c>
      <c r="K14" s="25">
        <v>0.03</v>
      </c>
      <c r="L14" s="32"/>
    </row>
    <row r="15" spans="1:12" x14ac:dyDescent="0.35">
      <c r="A15" s="35" t="s">
        <v>124</v>
      </c>
      <c r="B15" s="24" t="s">
        <v>245</v>
      </c>
      <c r="C15" s="36">
        <v>1705</v>
      </c>
      <c r="D15" s="25">
        <v>0.03</v>
      </c>
      <c r="E15" s="36">
        <v>2070</v>
      </c>
      <c r="F15" s="36">
        <v>1095</v>
      </c>
      <c r="G15" s="36">
        <v>940</v>
      </c>
      <c r="H15" s="36">
        <v>30</v>
      </c>
      <c r="I15" s="25">
        <v>0.53</v>
      </c>
      <c r="J15" s="25">
        <v>0.45</v>
      </c>
      <c r="K15" s="25">
        <v>0.01</v>
      </c>
      <c r="L15" s="32"/>
    </row>
    <row r="16" spans="1:12" x14ac:dyDescent="0.35">
      <c r="A16" s="35" t="s">
        <v>124</v>
      </c>
      <c r="B16" s="24" t="s">
        <v>246</v>
      </c>
      <c r="C16" s="36">
        <v>1645</v>
      </c>
      <c r="D16" s="25">
        <v>0.03</v>
      </c>
      <c r="E16" s="36">
        <v>1630</v>
      </c>
      <c r="F16" s="36">
        <v>1035</v>
      </c>
      <c r="G16" s="36">
        <v>565</v>
      </c>
      <c r="H16" s="36">
        <v>30</v>
      </c>
      <c r="I16" s="25">
        <v>0.64</v>
      </c>
      <c r="J16" s="25">
        <v>0.35</v>
      </c>
      <c r="K16" s="25">
        <v>0.02</v>
      </c>
      <c r="L16" s="32"/>
    </row>
    <row r="17" spans="1:12" x14ac:dyDescent="0.35">
      <c r="A17" s="35" t="s">
        <v>124</v>
      </c>
      <c r="B17" s="24" t="s">
        <v>247</v>
      </c>
      <c r="C17" s="36">
        <v>16845</v>
      </c>
      <c r="D17" s="25">
        <v>0.03</v>
      </c>
      <c r="E17" s="36">
        <v>16715</v>
      </c>
      <c r="F17" s="36">
        <v>10800</v>
      </c>
      <c r="G17" s="36">
        <v>5355</v>
      </c>
      <c r="H17" s="36">
        <v>560</v>
      </c>
      <c r="I17" s="25">
        <v>0.65</v>
      </c>
      <c r="J17" s="25">
        <v>0.32</v>
      </c>
      <c r="K17" s="25">
        <v>0.03</v>
      </c>
      <c r="L17" s="32"/>
    </row>
    <row r="18" spans="1:12" x14ac:dyDescent="0.35">
      <c r="A18" s="35" t="s">
        <v>125</v>
      </c>
      <c r="B18" s="24" t="s">
        <v>240</v>
      </c>
      <c r="C18" s="36">
        <v>570</v>
      </c>
      <c r="D18" s="25">
        <v>0.03</v>
      </c>
      <c r="E18" s="36">
        <v>525</v>
      </c>
      <c r="F18" s="36">
        <v>305</v>
      </c>
      <c r="G18" s="36">
        <v>210</v>
      </c>
      <c r="H18" s="36">
        <v>10</v>
      </c>
      <c r="I18" s="25">
        <v>0.57999999999999996</v>
      </c>
      <c r="J18" s="25">
        <v>0.4</v>
      </c>
      <c r="K18" s="25">
        <v>0.02</v>
      </c>
      <c r="L18" s="32"/>
    </row>
    <row r="19" spans="1:12" x14ac:dyDescent="0.35">
      <c r="A19" s="35" t="s">
        <v>125</v>
      </c>
      <c r="B19" s="24" t="s">
        <v>241</v>
      </c>
      <c r="C19" s="36">
        <v>2880</v>
      </c>
      <c r="D19" s="25">
        <v>0.02</v>
      </c>
      <c r="E19" s="36">
        <v>2700</v>
      </c>
      <c r="F19" s="36">
        <v>1905</v>
      </c>
      <c r="G19" s="36">
        <v>685</v>
      </c>
      <c r="H19" s="36">
        <v>110</v>
      </c>
      <c r="I19" s="25">
        <v>0.71</v>
      </c>
      <c r="J19" s="25">
        <v>0.25</v>
      </c>
      <c r="K19" s="25">
        <v>0.04</v>
      </c>
      <c r="L19" s="32"/>
    </row>
    <row r="20" spans="1:12" x14ac:dyDescent="0.35">
      <c r="A20" s="35" t="s">
        <v>125</v>
      </c>
      <c r="B20" s="24" t="s">
        <v>242</v>
      </c>
      <c r="C20" s="36">
        <v>3475</v>
      </c>
      <c r="D20" s="25">
        <v>0.03</v>
      </c>
      <c r="E20" s="36">
        <v>3225</v>
      </c>
      <c r="F20" s="36">
        <v>2175</v>
      </c>
      <c r="G20" s="36">
        <v>1000</v>
      </c>
      <c r="H20" s="36">
        <v>50</v>
      </c>
      <c r="I20" s="25">
        <v>0.67</v>
      </c>
      <c r="J20" s="25">
        <v>0.31</v>
      </c>
      <c r="K20" s="25">
        <v>0.01</v>
      </c>
      <c r="L20" s="32"/>
    </row>
    <row r="21" spans="1:12" x14ac:dyDescent="0.35">
      <c r="A21" s="35" t="s">
        <v>125</v>
      </c>
      <c r="B21" s="24" t="s">
        <v>243</v>
      </c>
      <c r="C21" s="36">
        <v>2410</v>
      </c>
      <c r="D21" s="25">
        <v>0.03</v>
      </c>
      <c r="E21" s="36">
        <v>2445</v>
      </c>
      <c r="F21" s="36">
        <v>1600</v>
      </c>
      <c r="G21" s="36">
        <v>690</v>
      </c>
      <c r="H21" s="36">
        <v>155</v>
      </c>
      <c r="I21" s="25">
        <v>0.66</v>
      </c>
      <c r="J21" s="25">
        <v>0.28000000000000003</v>
      </c>
      <c r="K21" s="25">
        <v>0.06</v>
      </c>
      <c r="L21" s="32"/>
    </row>
    <row r="22" spans="1:12" x14ac:dyDescent="0.35">
      <c r="A22" s="35" t="s">
        <v>125</v>
      </c>
      <c r="B22" s="24" t="s">
        <v>244</v>
      </c>
      <c r="C22" s="36">
        <v>2520</v>
      </c>
      <c r="D22" s="25">
        <v>0.03</v>
      </c>
      <c r="E22" s="36">
        <v>2590</v>
      </c>
      <c r="F22" s="36">
        <v>1670</v>
      </c>
      <c r="G22" s="36">
        <v>840</v>
      </c>
      <c r="H22" s="36">
        <v>80</v>
      </c>
      <c r="I22" s="25">
        <v>0.64</v>
      </c>
      <c r="J22" s="25">
        <v>0.33</v>
      </c>
      <c r="K22" s="25">
        <v>0.03</v>
      </c>
      <c r="L22" s="32"/>
    </row>
    <row r="23" spans="1:12" x14ac:dyDescent="0.35">
      <c r="A23" s="35" t="s">
        <v>125</v>
      </c>
      <c r="B23" s="24" t="s">
        <v>245</v>
      </c>
      <c r="C23" s="36">
        <v>1510</v>
      </c>
      <c r="D23" s="25">
        <v>0.03</v>
      </c>
      <c r="E23" s="36">
        <v>1785</v>
      </c>
      <c r="F23" s="36">
        <v>945</v>
      </c>
      <c r="G23" s="36">
        <v>790</v>
      </c>
      <c r="H23" s="36">
        <v>45</v>
      </c>
      <c r="I23" s="25">
        <v>0.53</v>
      </c>
      <c r="J23" s="25">
        <v>0.44</v>
      </c>
      <c r="K23" s="25">
        <v>0.03</v>
      </c>
      <c r="L23" s="32"/>
    </row>
    <row r="24" spans="1:12" x14ac:dyDescent="0.35">
      <c r="A24" s="35" t="s">
        <v>125</v>
      </c>
      <c r="B24" s="24" t="s">
        <v>246</v>
      </c>
      <c r="C24" s="36">
        <v>1340</v>
      </c>
      <c r="D24" s="25">
        <v>0.03</v>
      </c>
      <c r="E24" s="36">
        <v>1345</v>
      </c>
      <c r="F24" s="36">
        <v>855</v>
      </c>
      <c r="G24" s="36">
        <v>475</v>
      </c>
      <c r="H24" s="36">
        <v>15</v>
      </c>
      <c r="I24" s="25">
        <v>0.64</v>
      </c>
      <c r="J24" s="25">
        <v>0.35</v>
      </c>
      <c r="K24" s="25">
        <v>0.01</v>
      </c>
      <c r="L24" s="32"/>
    </row>
    <row r="25" spans="1:12" x14ac:dyDescent="0.35">
      <c r="A25" s="35" t="s">
        <v>125</v>
      </c>
      <c r="B25" s="24" t="s">
        <v>247</v>
      </c>
      <c r="C25" s="36">
        <v>14700</v>
      </c>
      <c r="D25" s="25">
        <v>0.03</v>
      </c>
      <c r="E25" s="36">
        <v>14615</v>
      </c>
      <c r="F25" s="36">
        <v>9455</v>
      </c>
      <c r="G25" s="36">
        <v>4695</v>
      </c>
      <c r="H25" s="36">
        <v>460</v>
      </c>
      <c r="I25" s="25">
        <v>0.65</v>
      </c>
      <c r="J25" s="25">
        <v>0.32</v>
      </c>
      <c r="K25" s="25">
        <v>0.03</v>
      </c>
      <c r="L25" s="32"/>
    </row>
    <row r="26" spans="1:12" x14ac:dyDescent="0.35">
      <c r="A26" s="35" t="s">
        <v>126</v>
      </c>
      <c r="B26" s="24" t="s">
        <v>240</v>
      </c>
      <c r="C26" s="36">
        <v>345</v>
      </c>
      <c r="D26" s="25">
        <v>0.02</v>
      </c>
      <c r="E26" s="36">
        <v>325</v>
      </c>
      <c r="F26" s="36">
        <v>230</v>
      </c>
      <c r="G26" s="36">
        <v>90</v>
      </c>
      <c r="H26" s="36">
        <v>5</v>
      </c>
      <c r="I26" s="25">
        <v>0.71</v>
      </c>
      <c r="J26" s="25">
        <v>0.28000000000000003</v>
      </c>
      <c r="K26" s="25">
        <v>0.02</v>
      </c>
      <c r="L26" s="32"/>
    </row>
    <row r="27" spans="1:12" x14ac:dyDescent="0.35">
      <c r="A27" s="35" t="s">
        <v>126</v>
      </c>
      <c r="B27" s="24" t="s">
        <v>241</v>
      </c>
      <c r="C27" s="36">
        <v>2360</v>
      </c>
      <c r="D27" s="25">
        <v>0.02</v>
      </c>
      <c r="E27" s="36">
        <v>2200</v>
      </c>
      <c r="F27" s="36">
        <v>1605</v>
      </c>
      <c r="G27" s="36">
        <v>505</v>
      </c>
      <c r="H27" s="36">
        <v>90</v>
      </c>
      <c r="I27" s="25">
        <v>0.73</v>
      </c>
      <c r="J27" s="25">
        <v>0.23</v>
      </c>
      <c r="K27" s="25">
        <v>0.04</v>
      </c>
      <c r="L27" s="32"/>
    </row>
    <row r="28" spans="1:12" x14ac:dyDescent="0.35">
      <c r="A28" s="35" t="s">
        <v>126</v>
      </c>
      <c r="B28" s="24" t="s">
        <v>242</v>
      </c>
      <c r="C28" s="36">
        <v>2295</v>
      </c>
      <c r="D28" s="25">
        <v>0.02</v>
      </c>
      <c r="E28" s="36">
        <v>2165</v>
      </c>
      <c r="F28" s="36">
        <v>1555</v>
      </c>
      <c r="G28" s="36">
        <v>585</v>
      </c>
      <c r="H28" s="36">
        <v>25</v>
      </c>
      <c r="I28" s="25">
        <v>0.72</v>
      </c>
      <c r="J28" s="25">
        <v>0.27</v>
      </c>
      <c r="K28" s="25">
        <v>0.01</v>
      </c>
      <c r="L28" s="32"/>
    </row>
    <row r="29" spans="1:12" x14ac:dyDescent="0.35">
      <c r="A29" s="35" t="s">
        <v>126</v>
      </c>
      <c r="B29" s="24" t="s">
        <v>243</v>
      </c>
      <c r="C29" s="36">
        <v>1645</v>
      </c>
      <c r="D29" s="25">
        <v>0.02</v>
      </c>
      <c r="E29" s="36">
        <v>1595</v>
      </c>
      <c r="F29" s="36">
        <v>1125</v>
      </c>
      <c r="G29" s="36">
        <v>365</v>
      </c>
      <c r="H29" s="36">
        <v>100</v>
      </c>
      <c r="I29" s="25">
        <v>0.71</v>
      </c>
      <c r="J29" s="25">
        <v>0.23</v>
      </c>
      <c r="K29" s="25">
        <v>0.06</v>
      </c>
      <c r="L29" s="32"/>
    </row>
    <row r="30" spans="1:12" x14ac:dyDescent="0.35">
      <c r="A30" s="35" t="s">
        <v>126</v>
      </c>
      <c r="B30" s="24" t="s">
        <v>244</v>
      </c>
      <c r="C30" s="36">
        <v>1610</v>
      </c>
      <c r="D30" s="25">
        <v>0.02</v>
      </c>
      <c r="E30" s="36">
        <v>1725</v>
      </c>
      <c r="F30" s="36">
        <v>1155</v>
      </c>
      <c r="G30" s="36">
        <v>515</v>
      </c>
      <c r="H30" s="36">
        <v>55</v>
      </c>
      <c r="I30" s="25">
        <v>0.67</v>
      </c>
      <c r="J30" s="25">
        <v>0.3</v>
      </c>
      <c r="K30" s="25">
        <v>0.03</v>
      </c>
      <c r="L30" s="32"/>
    </row>
    <row r="31" spans="1:12" x14ac:dyDescent="0.35">
      <c r="A31" s="35" t="s">
        <v>126</v>
      </c>
      <c r="B31" s="24" t="s">
        <v>245</v>
      </c>
      <c r="C31" s="36">
        <v>985</v>
      </c>
      <c r="D31" s="25">
        <v>0.02</v>
      </c>
      <c r="E31" s="36">
        <v>1160</v>
      </c>
      <c r="F31" s="36">
        <v>710</v>
      </c>
      <c r="G31" s="36">
        <v>430</v>
      </c>
      <c r="H31" s="36">
        <v>25</v>
      </c>
      <c r="I31" s="25">
        <v>0.61</v>
      </c>
      <c r="J31" s="25">
        <v>0.37</v>
      </c>
      <c r="K31" s="25">
        <v>0.02</v>
      </c>
      <c r="L31" s="32"/>
    </row>
    <row r="32" spans="1:12" x14ac:dyDescent="0.35">
      <c r="A32" s="35" t="s">
        <v>126</v>
      </c>
      <c r="B32" s="24" t="s">
        <v>246</v>
      </c>
      <c r="C32" s="36">
        <v>885</v>
      </c>
      <c r="D32" s="25">
        <v>0.02</v>
      </c>
      <c r="E32" s="36">
        <v>890</v>
      </c>
      <c r="F32" s="36">
        <v>595</v>
      </c>
      <c r="G32" s="36">
        <v>285</v>
      </c>
      <c r="H32" s="36">
        <v>10</v>
      </c>
      <c r="I32" s="25">
        <v>0.67</v>
      </c>
      <c r="J32" s="25">
        <v>0.32</v>
      </c>
      <c r="K32" s="25">
        <v>0.01</v>
      </c>
      <c r="L32" s="32"/>
    </row>
    <row r="33" spans="1:12" x14ac:dyDescent="0.35">
      <c r="A33" s="35" t="s">
        <v>126</v>
      </c>
      <c r="B33" s="24" t="s">
        <v>247</v>
      </c>
      <c r="C33" s="36">
        <v>10125</v>
      </c>
      <c r="D33" s="25">
        <v>0.02</v>
      </c>
      <c r="E33" s="36">
        <v>10050</v>
      </c>
      <c r="F33" s="36">
        <v>6965</v>
      </c>
      <c r="G33" s="36">
        <v>2780</v>
      </c>
      <c r="H33" s="36">
        <v>305</v>
      </c>
      <c r="I33" s="25">
        <v>0.69</v>
      </c>
      <c r="J33" s="25">
        <v>0.28000000000000003</v>
      </c>
      <c r="K33" s="25">
        <v>0.03</v>
      </c>
      <c r="L33" s="32"/>
    </row>
    <row r="34" spans="1:12" x14ac:dyDescent="0.35">
      <c r="A34" s="35" t="s">
        <v>127</v>
      </c>
      <c r="B34" s="24" t="s">
        <v>240</v>
      </c>
      <c r="C34" s="36">
        <v>255</v>
      </c>
      <c r="D34" s="25">
        <v>0.01</v>
      </c>
      <c r="E34" s="36">
        <v>235</v>
      </c>
      <c r="F34" s="36">
        <v>155</v>
      </c>
      <c r="G34" s="36">
        <v>75</v>
      </c>
      <c r="H34" s="36">
        <v>5</v>
      </c>
      <c r="I34" s="25">
        <v>0.66</v>
      </c>
      <c r="J34" s="25">
        <v>0.32</v>
      </c>
      <c r="K34" s="25">
        <v>0.02</v>
      </c>
      <c r="L34" s="32"/>
    </row>
    <row r="35" spans="1:12" x14ac:dyDescent="0.35">
      <c r="A35" s="35" t="s">
        <v>127</v>
      </c>
      <c r="B35" s="24" t="s">
        <v>241</v>
      </c>
      <c r="C35" s="36">
        <v>1345</v>
      </c>
      <c r="D35" s="25">
        <v>0.01</v>
      </c>
      <c r="E35" s="36">
        <v>1270</v>
      </c>
      <c r="F35" s="36">
        <v>875</v>
      </c>
      <c r="G35" s="36">
        <v>345</v>
      </c>
      <c r="H35" s="36">
        <v>55</v>
      </c>
      <c r="I35" s="25">
        <v>0.69</v>
      </c>
      <c r="J35" s="25">
        <v>0.27</v>
      </c>
      <c r="K35" s="25">
        <v>0.04</v>
      </c>
      <c r="L35" s="32"/>
    </row>
    <row r="36" spans="1:12" x14ac:dyDescent="0.35">
      <c r="A36" s="35" t="s">
        <v>127</v>
      </c>
      <c r="B36" s="24" t="s">
        <v>242</v>
      </c>
      <c r="C36" s="36">
        <v>1395</v>
      </c>
      <c r="D36" s="25">
        <v>0.01</v>
      </c>
      <c r="E36" s="36">
        <v>1345</v>
      </c>
      <c r="F36" s="36">
        <v>940</v>
      </c>
      <c r="G36" s="36">
        <v>375</v>
      </c>
      <c r="H36" s="36">
        <v>30</v>
      </c>
      <c r="I36" s="25">
        <v>0.7</v>
      </c>
      <c r="J36" s="25">
        <v>0.28000000000000003</v>
      </c>
      <c r="K36" s="25">
        <v>0.02</v>
      </c>
      <c r="L36" s="32"/>
    </row>
    <row r="37" spans="1:12" x14ac:dyDescent="0.35">
      <c r="A37" s="35" t="s">
        <v>127</v>
      </c>
      <c r="B37" s="24" t="s">
        <v>243</v>
      </c>
      <c r="C37" s="36">
        <v>950</v>
      </c>
      <c r="D37" s="25">
        <v>0.01</v>
      </c>
      <c r="E37" s="36">
        <v>900</v>
      </c>
      <c r="F37" s="36">
        <v>620</v>
      </c>
      <c r="G37" s="36">
        <v>235</v>
      </c>
      <c r="H37" s="36">
        <v>45</v>
      </c>
      <c r="I37" s="25">
        <v>0.69</v>
      </c>
      <c r="J37" s="25">
        <v>0.26</v>
      </c>
      <c r="K37" s="25">
        <v>0.05</v>
      </c>
      <c r="L37" s="32"/>
    </row>
    <row r="38" spans="1:12" x14ac:dyDescent="0.35">
      <c r="A38" s="35" t="s">
        <v>127</v>
      </c>
      <c r="B38" s="24" t="s">
        <v>244</v>
      </c>
      <c r="C38" s="36">
        <v>1090</v>
      </c>
      <c r="D38" s="25">
        <v>0.01</v>
      </c>
      <c r="E38" s="36">
        <v>1105</v>
      </c>
      <c r="F38" s="36">
        <v>710</v>
      </c>
      <c r="G38" s="36">
        <v>370</v>
      </c>
      <c r="H38" s="36">
        <v>25</v>
      </c>
      <c r="I38" s="25">
        <v>0.64</v>
      </c>
      <c r="J38" s="25">
        <v>0.33</v>
      </c>
      <c r="K38" s="25">
        <v>0.02</v>
      </c>
      <c r="L38" s="32"/>
    </row>
    <row r="39" spans="1:12" x14ac:dyDescent="0.35">
      <c r="A39" s="35" t="s">
        <v>127</v>
      </c>
      <c r="B39" s="24" t="s">
        <v>245</v>
      </c>
      <c r="C39" s="36">
        <v>575</v>
      </c>
      <c r="D39" s="25">
        <v>0.01</v>
      </c>
      <c r="E39" s="36">
        <v>715</v>
      </c>
      <c r="F39" s="36">
        <v>380</v>
      </c>
      <c r="G39" s="36">
        <v>330</v>
      </c>
      <c r="H39" s="36">
        <v>5</v>
      </c>
      <c r="I39" s="25">
        <v>0.53</v>
      </c>
      <c r="J39" s="25">
        <v>0.46</v>
      </c>
      <c r="K39" s="25">
        <v>0.01</v>
      </c>
      <c r="L39" s="32"/>
    </row>
    <row r="40" spans="1:12" x14ac:dyDescent="0.35">
      <c r="A40" s="35" t="s">
        <v>127</v>
      </c>
      <c r="B40" s="24" t="s">
        <v>246</v>
      </c>
      <c r="C40" s="36">
        <v>525</v>
      </c>
      <c r="D40" s="25">
        <v>0.01</v>
      </c>
      <c r="E40" s="36">
        <v>525</v>
      </c>
      <c r="F40" s="36">
        <v>340</v>
      </c>
      <c r="G40" s="36">
        <v>185</v>
      </c>
      <c r="H40" s="36" t="s">
        <v>318</v>
      </c>
      <c r="I40" s="25">
        <v>0.64</v>
      </c>
      <c r="J40" s="36" t="s">
        <v>318</v>
      </c>
      <c r="K40" s="36" t="s">
        <v>318</v>
      </c>
      <c r="L40" s="32"/>
    </row>
    <row r="41" spans="1:12" x14ac:dyDescent="0.35">
      <c r="A41" s="35" t="s">
        <v>127</v>
      </c>
      <c r="B41" s="24" t="s">
        <v>247</v>
      </c>
      <c r="C41" s="36">
        <v>6140</v>
      </c>
      <c r="D41" s="25">
        <v>0.01</v>
      </c>
      <c r="E41" s="36">
        <v>6100</v>
      </c>
      <c r="F41" s="36">
        <v>4020</v>
      </c>
      <c r="G41" s="36">
        <v>1910</v>
      </c>
      <c r="H41" s="36">
        <v>170</v>
      </c>
      <c r="I41" s="25">
        <v>0.66</v>
      </c>
      <c r="J41" s="25">
        <v>0.31</v>
      </c>
      <c r="K41" s="25">
        <v>0.03</v>
      </c>
      <c r="L41" s="32"/>
    </row>
    <row r="42" spans="1:12" x14ac:dyDescent="0.35">
      <c r="A42" s="35" t="s">
        <v>128</v>
      </c>
      <c r="B42" s="24" t="s">
        <v>240</v>
      </c>
      <c r="C42" s="36">
        <v>165</v>
      </c>
      <c r="D42" s="25">
        <v>0.01</v>
      </c>
      <c r="E42" s="36">
        <v>155</v>
      </c>
      <c r="F42" s="36">
        <v>110</v>
      </c>
      <c r="G42" s="36">
        <v>40</v>
      </c>
      <c r="H42" s="36">
        <v>5</v>
      </c>
      <c r="I42" s="25">
        <v>0.73</v>
      </c>
      <c r="J42" s="25">
        <v>0.25</v>
      </c>
      <c r="K42" s="25">
        <v>0.02</v>
      </c>
      <c r="L42" s="32"/>
    </row>
    <row r="43" spans="1:12" x14ac:dyDescent="0.35">
      <c r="A43" s="35" t="s">
        <v>128</v>
      </c>
      <c r="B43" s="24" t="s">
        <v>241</v>
      </c>
      <c r="C43" s="36">
        <v>1370</v>
      </c>
      <c r="D43" s="25">
        <v>0.01</v>
      </c>
      <c r="E43" s="36">
        <v>1290</v>
      </c>
      <c r="F43" s="36">
        <v>920</v>
      </c>
      <c r="G43" s="36">
        <v>315</v>
      </c>
      <c r="H43" s="36">
        <v>55</v>
      </c>
      <c r="I43" s="25">
        <v>0.71</v>
      </c>
      <c r="J43" s="25">
        <v>0.24</v>
      </c>
      <c r="K43" s="25">
        <v>0.04</v>
      </c>
      <c r="L43" s="32"/>
    </row>
    <row r="44" spans="1:12" x14ac:dyDescent="0.35">
      <c r="A44" s="35" t="s">
        <v>128</v>
      </c>
      <c r="B44" s="24" t="s">
        <v>242</v>
      </c>
      <c r="C44" s="36">
        <v>1315</v>
      </c>
      <c r="D44" s="25">
        <v>0.01</v>
      </c>
      <c r="E44" s="36">
        <v>1255</v>
      </c>
      <c r="F44" s="36">
        <v>885</v>
      </c>
      <c r="G44" s="36">
        <v>345</v>
      </c>
      <c r="H44" s="36">
        <v>20</v>
      </c>
      <c r="I44" s="25">
        <v>0.71</v>
      </c>
      <c r="J44" s="25">
        <v>0.28000000000000003</v>
      </c>
      <c r="K44" s="25">
        <v>0.02</v>
      </c>
      <c r="L44" s="32"/>
    </row>
    <row r="45" spans="1:12" x14ac:dyDescent="0.35">
      <c r="A45" s="35" t="s">
        <v>128</v>
      </c>
      <c r="B45" s="24" t="s">
        <v>243</v>
      </c>
      <c r="C45" s="36">
        <v>880</v>
      </c>
      <c r="D45" s="25">
        <v>0.01</v>
      </c>
      <c r="E45" s="36">
        <v>860</v>
      </c>
      <c r="F45" s="36">
        <v>630</v>
      </c>
      <c r="G45" s="36">
        <v>180</v>
      </c>
      <c r="H45" s="36">
        <v>45</v>
      </c>
      <c r="I45" s="25">
        <v>0.73</v>
      </c>
      <c r="J45" s="25">
        <v>0.21</v>
      </c>
      <c r="K45" s="25">
        <v>0.05</v>
      </c>
      <c r="L45" s="32"/>
    </row>
    <row r="46" spans="1:12" x14ac:dyDescent="0.35">
      <c r="A46" s="35" t="s">
        <v>128</v>
      </c>
      <c r="B46" s="24" t="s">
        <v>244</v>
      </c>
      <c r="C46" s="36">
        <v>1005</v>
      </c>
      <c r="D46" s="25">
        <v>0.01</v>
      </c>
      <c r="E46" s="36">
        <v>1050</v>
      </c>
      <c r="F46" s="36">
        <v>700</v>
      </c>
      <c r="G46" s="36">
        <v>330</v>
      </c>
      <c r="H46" s="36">
        <v>20</v>
      </c>
      <c r="I46" s="25">
        <v>0.67</v>
      </c>
      <c r="J46" s="25">
        <v>0.31</v>
      </c>
      <c r="K46" s="25">
        <v>0.02</v>
      </c>
      <c r="L46" s="32"/>
    </row>
    <row r="47" spans="1:12" x14ac:dyDescent="0.35">
      <c r="A47" s="35" t="s">
        <v>128</v>
      </c>
      <c r="B47" s="24" t="s">
        <v>245</v>
      </c>
      <c r="C47" s="36">
        <v>530</v>
      </c>
      <c r="D47" s="25">
        <v>0.01</v>
      </c>
      <c r="E47" s="36">
        <v>620</v>
      </c>
      <c r="F47" s="36">
        <v>390</v>
      </c>
      <c r="G47" s="36">
        <v>215</v>
      </c>
      <c r="H47" s="36">
        <v>10</v>
      </c>
      <c r="I47" s="25">
        <v>0.63</v>
      </c>
      <c r="J47" s="25">
        <v>0.35</v>
      </c>
      <c r="K47" s="25">
        <v>0.02</v>
      </c>
      <c r="L47" s="32"/>
    </row>
    <row r="48" spans="1:12" x14ac:dyDescent="0.35">
      <c r="A48" s="35" t="s">
        <v>128</v>
      </c>
      <c r="B48" s="24" t="s">
        <v>246</v>
      </c>
      <c r="C48" s="36">
        <v>500</v>
      </c>
      <c r="D48" s="25">
        <v>0.01</v>
      </c>
      <c r="E48" s="36">
        <v>480</v>
      </c>
      <c r="F48" s="36">
        <v>320</v>
      </c>
      <c r="G48" s="36">
        <v>155</v>
      </c>
      <c r="H48" s="36">
        <v>5</v>
      </c>
      <c r="I48" s="25">
        <v>0.67</v>
      </c>
      <c r="J48" s="25">
        <v>0.33</v>
      </c>
      <c r="K48" s="25">
        <v>0.01</v>
      </c>
      <c r="L48" s="32"/>
    </row>
    <row r="49" spans="1:12" x14ac:dyDescent="0.35">
      <c r="A49" s="35" t="s">
        <v>128</v>
      </c>
      <c r="B49" s="24" t="s">
        <v>247</v>
      </c>
      <c r="C49" s="36">
        <v>5765</v>
      </c>
      <c r="D49" s="25">
        <v>0.01</v>
      </c>
      <c r="E49" s="36">
        <v>5705</v>
      </c>
      <c r="F49" s="36">
        <v>3960</v>
      </c>
      <c r="G49" s="36">
        <v>1580</v>
      </c>
      <c r="H49" s="36">
        <v>165</v>
      </c>
      <c r="I49" s="25">
        <v>0.69</v>
      </c>
      <c r="J49" s="25">
        <v>0.28000000000000003</v>
      </c>
      <c r="K49" s="25">
        <v>0.03</v>
      </c>
      <c r="L49" s="32"/>
    </row>
    <row r="50" spans="1:12" x14ac:dyDescent="0.35">
      <c r="A50" s="35" t="s">
        <v>320</v>
      </c>
      <c r="B50" s="24" t="s">
        <v>240</v>
      </c>
      <c r="C50" s="36">
        <v>965</v>
      </c>
      <c r="D50" s="25">
        <v>0.05</v>
      </c>
      <c r="E50" s="36">
        <v>880</v>
      </c>
      <c r="F50" s="36">
        <v>605</v>
      </c>
      <c r="G50" s="36">
        <v>255</v>
      </c>
      <c r="H50" s="36">
        <v>20</v>
      </c>
      <c r="I50" s="25">
        <v>0.69</v>
      </c>
      <c r="J50" s="25">
        <v>0.28999999999999998</v>
      </c>
      <c r="K50" s="25">
        <v>0.02</v>
      </c>
      <c r="L50" s="32"/>
    </row>
    <row r="51" spans="1:12" x14ac:dyDescent="0.35">
      <c r="A51" s="35" t="s">
        <v>320</v>
      </c>
      <c r="B51" s="24" t="s">
        <v>241</v>
      </c>
      <c r="C51" s="36">
        <v>6745</v>
      </c>
      <c r="D51" s="25">
        <v>0.05</v>
      </c>
      <c r="E51" s="36">
        <v>6295</v>
      </c>
      <c r="F51" s="36">
        <v>4420</v>
      </c>
      <c r="G51" s="36">
        <v>1635</v>
      </c>
      <c r="H51" s="36">
        <v>240</v>
      </c>
      <c r="I51" s="25">
        <v>0.7</v>
      </c>
      <c r="J51" s="25">
        <v>0.26</v>
      </c>
      <c r="K51" s="25">
        <v>0.04</v>
      </c>
      <c r="L51" s="32"/>
    </row>
    <row r="52" spans="1:12" x14ac:dyDescent="0.35">
      <c r="A52" s="35" t="s">
        <v>320</v>
      </c>
      <c r="B52" s="24" t="s">
        <v>242</v>
      </c>
      <c r="C52" s="36">
        <v>7540</v>
      </c>
      <c r="D52" s="25">
        <v>0.06</v>
      </c>
      <c r="E52" s="36">
        <v>7105</v>
      </c>
      <c r="F52" s="36">
        <v>4840</v>
      </c>
      <c r="G52" s="36">
        <v>2125</v>
      </c>
      <c r="H52" s="36">
        <v>145</v>
      </c>
      <c r="I52" s="25">
        <v>0.68</v>
      </c>
      <c r="J52" s="25">
        <v>0.3</v>
      </c>
      <c r="K52" s="25">
        <v>0.02</v>
      </c>
      <c r="L52" s="32"/>
    </row>
    <row r="53" spans="1:12" x14ac:dyDescent="0.35">
      <c r="A53" s="35" t="s">
        <v>320</v>
      </c>
      <c r="B53" s="24" t="s">
        <v>243</v>
      </c>
      <c r="C53" s="36">
        <v>5150</v>
      </c>
      <c r="D53" s="25">
        <v>0.06</v>
      </c>
      <c r="E53" s="36">
        <v>5145</v>
      </c>
      <c r="F53" s="36">
        <v>3545</v>
      </c>
      <c r="G53" s="36">
        <v>1310</v>
      </c>
      <c r="H53" s="36">
        <v>295</v>
      </c>
      <c r="I53" s="25">
        <v>0.69</v>
      </c>
      <c r="J53" s="25">
        <v>0.25</v>
      </c>
      <c r="K53" s="25">
        <v>0.06</v>
      </c>
      <c r="L53" s="32"/>
    </row>
    <row r="54" spans="1:12" x14ac:dyDescent="0.35">
      <c r="A54" s="35" t="s">
        <v>320</v>
      </c>
      <c r="B54" s="24" t="s">
        <v>244</v>
      </c>
      <c r="C54" s="36">
        <v>5485</v>
      </c>
      <c r="D54" s="25">
        <v>0.06</v>
      </c>
      <c r="E54" s="36">
        <v>5550</v>
      </c>
      <c r="F54" s="36">
        <v>3590</v>
      </c>
      <c r="G54" s="36">
        <v>1810</v>
      </c>
      <c r="H54" s="36">
        <v>150</v>
      </c>
      <c r="I54" s="25">
        <v>0.65</v>
      </c>
      <c r="J54" s="25">
        <v>0.33</v>
      </c>
      <c r="K54" s="25">
        <v>0.03</v>
      </c>
      <c r="L54" s="32"/>
    </row>
    <row r="55" spans="1:12" x14ac:dyDescent="0.35">
      <c r="A55" s="35" t="s">
        <v>320</v>
      </c>
      <c r="B55" s="24" t="s">
        <v>245</v>
      </c>
      <c r="C55" s="36">
        <v>3520</v>
      </c>
      <c r="D55" s="25">
        <v>7.0000000000000007E-2</v>
      </c>
      <c r="E55" s="36">
        <v>4185</v>
      </c>
      <c r="F55" s="36">
        <v>2295</v>
      </c>
      <c r="G55" s="36">
        <v>1810</v>
      </c>
      <c r="H55" s="36">
        <v>80</v>
      </c>
      <c r="I55" s="25">
        <v>0.55000000000000004</v>
      </c>
      <c r="J55" s="25">
        <v>0.43</v>
      </c>
      <c r="K55" s="25">
        <v>0.02</v>
      </c>
      <c r="L55" s="32"/>
    </row>
    <row r="56" spans="1:12" x14ac:dyDescent="0.35">
      <c r="A56" s="35" t="s">
        <v>320</v>
      </c>
      <c r="B56" s="24" t="s">
        <v>246</v>
      </c>
      <c r="C56" s="36">
        <v>3195</v>
      </c>
      <c r="D56" s="25">
        <v>7.0000000000000007E-2</v>
      </c>
      <c r="E56" s="36">
        <v>3140</v>
      </c>
      <c r="F56" s="36">
        <v>1995</v>
      </c>
      <c r="G56" s="36">
        <v>1095</v>
      </c>
      <c r="H56" s="36">
        <v>50</v>
      </c>
      <c r="I56" s="25">
        <v>0.64</v>
      </c>
      <c r="J56" s="25">
        <v>0.35</v>
      </c>
      <c r="K56" s="25">
        <v>0.02</v>
      </c>
      <c r="L56" s="32"/>
    </row>
    <row r="57" spans="1:12" x14ac:dyDescent="0.35">
      <c r="A57" s="35" t="s">
        <v>320</v>
      </c>
      <c r="B57" s="24" t="s">
        <v>247</v>
      </c>
      <c r="C57" s="36">
        <v>32600</v>
      </c>
      <c r="D57" s="25">
        <v>0.06</v>
      </c>
      <c r="E57" s="36">
        <v>32310</v>
      </c>
      <c r="F57" s="36">
        <v>21295</v>
      </c>
      <c r="G57" s="36">
        <v>10035</v>
      </c>
      <c r="H57" s="36">
        <v>985</v>
      </c>
      <c r="I57" s="25">
        <v>0.66</v>
      </c>
      <c r="J57" s="25">
        <v>0.31</v>
      </c>
      <c r="K57" s="25">
        <v>0.03</v>
      </c>
      <c r="L57" s="32"/>
    </row>
    <row r="58" spans="1:12" x14ac:dyDescent="0.35">
      <c r="A58" s="35" t="s">
        <v>129</v>
      </c>
      <c r="B58" s="24" t="s">
        <v>240</v>
      </c>
      <c r="C58" s="36">
        <v>430</v>
      </c>
      <c r="D58" s="25">
        <v>0.02</v>
      </c>
      <c r="E58" s="36">
        <v>410</v>
      </c>
      <c r="F58" s="36">
        <v>300</v>
      </c>
      <c r="G58" s="36">
        <v>100</v>
      </c>
      <c r="H58" s="36">
        <v>10</v>
      </c>
      <c r="I58" s="25">
        <v>0.73</v>
      </c>
      <c r="J58" s="25">
        <v>0.25</v>
      </c>
      <c r="K58" s="25">
        <v>0.02</v>
      </c>
      <c r="L58" s="32"/>
    </row>
    <row r="59" spans="1:12" x14ac:dyDescent="0.35">
      <c r="A59" s="35" t="s">
        <v>129</v>
      </c>
      <c r="B59" s="24" t="s">
        <v>241</v>
      </c>
      <c r="C59" s="36">
        <v>3310</v>
      </c>
      <c r="D59" s="25">
        <v>0.03</v>
      </c>
      <c r="E59" s="36">
        <v>3070</v>
      </c>
      <c r="F59" s="36">
        <v>2220</v>
      </c>
      <c r="G59" s="36">
        <v>720</v>
      </c>
      <c r="H59" s="36">
        <v>130</v>
      </c>
      <c r="I59" s="25">
        <v>0.72</v>
      </c>
      <c r="J59" s="25">
        <v>0.23</v>
      </c>
      <c r="K59" s="25">
        <v>0.04</v>
      </c>
      <c r="L59" s="32"/>
    </row>
    <row r="60" spans="1:12" x14ac:dyDescent="0.35">
      <c r="A60" s="35" t="s">
        <v>129</v>
      </c>
      <c r="B60" s="24" t="s">
        <v>242</v>
      </c>
      <c r="C60" s="36">
        <v>3070</v>
      </c>
      <c r="D60" s="25">
        <v>0.03</v>
      </c>
      <c r="E60" s="36">
        <v>2975</v>
      </c>
      <c r="F60" s="36">
        <v>2110</v>
      </c>
      <c r="G60" s="36">
        <v>810</v>
      </c>
      <c r="H60" s="36">
        <v>50</v>
      </c>
      <c r="I60" s="25">
        <v>0.71</v>
      </c>
      <c r="J60" s="25">
        <v>0.27</v>
      </c>
      <c r="K60" s="25">
        <v>0.02</v>
      </c>
      <c r="L60" s="32"/>
    </row>
    <row r="61" spans="1:12" x14ac:dyDescent="0.35">
      <c r="A61" s="35" t="s">
        <v>129</v>
      </c>
      <c r="B61" s="24" t="s">
        <v>243</v>
      </c>
      <c r="C61" s="36">
        <v>2280</v>
      </c>
      <c r="D61" s="25">
        <v>0.03</v>
      </c>
      <c r="E61" s="36">
        <v>2160</v>
      </c>
      <c r="F61" s="36">
        <v>1485</v>
      </c>
      <c r="G61" s="36">
        <v>515</v>
      </c>
      <c r="H61" s="36">
        <v>165</v>
      </c>
      <c r="I61" s="25">
        <v>0.69</v>
      </c>
      <c r="J61" s="25">
        <v>0.24</v>
      </c>
      <c r="K61" s="25">
        <v>0.08</v>
      </c>
      <c r="L61" s="32"/>
    </row>
    <row r="62" spans="1:12" x14ac:dyDescent="0.35">
      <c r="A62" s="35" t="s">
        <v>129</v>
      </c>
      <c r="B62" s="24" t="s">
        <v>244</v>
      </c>
      <c r="C62" s="36">
        <v>2310</v>
      </c>
      <c r="D62" s="25">
        <v>0.03</v>
      </c>
      <c r="E62" s="36">
        <v>2465</v>
      </c>
      <c r="F62" s="36">
        <v>1650</v>
      </c>
      <c r="G62" s="36">
        <v>750</v>
      </c>
      <c r="H62" s="36">
        <v>65</v>
      </c>
      <c r="I62" s="25">
        <v>0.67</v>
      </c>
      <c r="J62" s="25">
        <v>0.3</v>
      </c>
      <c r="K62" s="25">
        <v>0.03</v>
      </c>
      <c r="L62" s="32"/>
    </row>
    <row r="63" spans="1:12" x14ac:dyDescent="0.35">
      <c r="A63" s="35" t="s">
        <v>129</v>
      </c>
      <c r="B63" s="24" t="s">
        <v>245</v>
      </c>
      <c r="C63" s="36">
        <v>1410</v>
      </c>
      <c r="D63" s="25">
        <v>0.03</v>
      </c>
      <c r="E63" s="36">
        <v>1630</v>
      </c>
      <c r="F63" s="36">
        <v>960</v>
      </c>
      <c r="G63" s="36">
        <v>635</v>
      </c>
      <c r="H63" s="36">
        <v>30</v>
      </c>
      <c r="I63" s="25">
        <v>0.59</v>
      </c>
      <c r="J63" s="25">
        <v>0.39</v>
      </c>
      <c r="K63" s="25">
        <v>0.02</v>
      </c>
      <c r="L63" s="32"/>
    </row>
    <row r="64" spans="1:12" x14ac:dyDescent="0.35">
      <c r="A64" s="35" t="s">
        <v>129</v>
      </c>
      <c r="B64" s="24" t="s">
        <v>246</v>
      </c>
      <c r="C64" s="36">
        <v>1200</v>
      </c>
      <c r="D64" s="25">
        <v>0.03</v>
      </c>
      <c r="E64" s="36">
        <v>1220</v>
      </c>
      <c r="F64" s="36">
        <v>825</v>
      </c>
      <c r="G64" s="36">
        <v>385</v>
      </c>
      <c r="H64" s="36">
        <v>15</v>
      </c>
      <c r="I64" s="25">
        <v>0.68</v>
      </c>
      <c r="J64" s="25">
        <v>0.31</v>
      </c>
      <c r="K64" s="25">
        <v>0.01</v>
      </c>
      <c r="L64" s="32"/>
    </row>
    <row r="65" spans="1:12" x14ac:dyDescent="0.35">
      <c r="A65" s="35" t="s">
        <v>129</v>
      </c>
      <c r="B65" s="24" t="s">
        <v>247</v>
      </c>
      <c r="C65" s="36">
        <v>14020</v>
      </c>
      <c r="D65" s="25">
        <v>0.03</v>
      </c>
      <c r="E65" s="36">
        <v>13935</v>
      </c>
      <c r="F65" s="36">
        <v>9555</v>
      </c>
      <c r="G65" s="36">
        <v>3915</v>
      </c>
      <c r="H65" s="36">
        <v>465</v>
      </c>
      <c r="I65" s="25">
        <v>0.69</v>
      </c>
      <c r="J65" s="25">
        <v>0.28000000000000003</v>
      </c>
      <c r="K65" s="25">
        <v>0.03</v>
      </c>
      <c r="L65" s="32"/>
    </row>
    <row r="66" spans="1:12" x14ac:dyDescent="0.35">
      <c r="A66" s="35" t="s">
        <v>130</v>
      </c>
      <c r="B66" s="24" t="s">
        <v>240</v>
      </c>
      <c r="C66" s="36">
        <v>600</v>
      </c>
      <c r="D66" s="25">
        <v>0.03</v>
      </c>
      <c r="E66" s="36">
        <v>550</v>
      </c>
      <c r="F66" s="36">
        <v>435</v>
      </c>
      <c r="G66" s="36">
        <v>105</v>
      </c>
      <c r="H66" s="36">
        <v>5</v>
      </c>
      <c r="I66" s="25">
        <v>0.79</v>
      </c>
      <c r="J66" s="25">
        <v>0.19</v>
      </c>
      <c r="K66" s="25">
        <v>0.01</v>
      </c>
      <c r="L66" s="32"/>
    </row>
    <row r="67" spans="1:12" x14ac:dyDescent="0.35">
      <c r="A67" s="35" t="s">
        <v>130</v>
      </c>
      <c r="B67" s="24" t="s">
        <v>241</v>
      </c>
      <c r="C67" s="36">
        <v>4435</v>
      </c>
      <c r="D67" s="25">
        <v>0.03</v>
      </c>
      <c r="E67" s="36">
        <v>4200</v>
      </c>
      <c r="F67" s="36">
        <v>3000</v>
      </c>
      <c r="G67" s="36">
        <v>1020</v>
      </c>
      <c r="H67" s="36">
        <v>175</v>
      </c>
      <c r="I67" s="25">
        <v>0.72</v>
      </c>
      <c r="J67" s="25">
        <v>0.24</v>
      </c>
      <c r="K67" s="25">
        <v>0.04</v>
      </c>
      <c r="L67" s="32"/>
    </row>
    <row r="68" spans="1:12" x14ac:dyDescent="0.35">
      <c r="A68" s="35" t="s">
        <v>130</v>
      </c>
      <c r="B68" s="24" t="s">
        <v>242</v>
      </c>
      <c r="C68" s="36">
        <v>3670</v>
      </c>
      <c r="D68" s="25">
        <v>0.03</v>
      </c>
      <c r="E68" s="36">
        <v>3505</v>
      </c>
      <c r="F68" s="36">
        <v>2480</v>
      </c>
      <c r="G68" s="36">
        <v>945</v>
      </c>
      <c r="H68" s="36">
        <v>80</v>
      </c>
      <c r="I68" s="25">
        <v>0.71</v>
      </c>
      <c r="J68" s="25">
        <v>0.27</v>
      </c>
      <c r="K68" s="25">
        <v>0.02</v>
      </c>
      <c r="L68" s="32"/>
    </row>
    <row r="69" spans="1:12" x14ac:dyDescent="0.35">
      <c r="A69" s="35" t="s">
        <v>130</v>
      </c>
      <c r="B69" s="24" t="s">
        <v>243</v>
      </c>
      <c r="C69" s="36">
        <v>2890</v>
      </c>
      <c r="D69" s="25">
        <v>0.03</v>
      </c>
      <c r="E69" s="36">
        <v>2785</v>
      </c>
      <c r="F69" s="36">
        <v>1995</v>
      </c>
      <c r="G69" s="36">
        <v>590</v>
      </c>
      <c r="H69" s="36">
        <v>200</v>
      </c>
      <c r="I69" s="25">
        <v>0.72</v>
      </c>
      <c r="J69" s="25">
        <v>0.21</v>
      </c>
      <c r="K69" s="25">
        <v>7.0000000000000007E-2</v>
      </c>
      <c r="L69" s="32"/>
    </row>
    <row r="70" spans="1:12" x14ac:dyDescent="0.35">
      <c r="A70" s="35" t="s">
        <v>130</v>
      </c>
      <c r="B70" s="24" t="s">
        <v>244</v>
      </c>
      <c r="C70" s="36">
        <v>2860</v>
      </c>
      <c r="D70" s="25">
        <v>0.03</v>
      </c>
      <c r="E70" s="36">
        <v>3015</v>
      </c>
      <c r="F70" s="36">
        <v>2020</v>
      </c>
      <c r="G70" s="36">
        <v>905</v>
      </c>
      <c r="H70" s="36">
        <v>95</v>
      </c>
      <c r="I70" s="25">
        <v>0.67</v>
      </c>
      <c r="J70" s="25">
        <v>0.3</v>
      </c>
      <c r="K70" s="25">
        <v>0.03</v>
      </c>
      <c r="L70" s="32"/>
    </row>
    <row r="71" spans="1:12" x14ac:dyDescent="0.35">
      <c r="A71" s="35" t="s">
        <v>130</v>
      </c>
      <c r="B71" s="24" t="s">
        <v>245</v>
      </c>
      <c r="C71" s="36">
        <v>1845</v>
      </c>
      <c r="D71" s="25">
        <v>0.03</v>
      </c>
      <c r="E71" s="36">
        <v>2115</v>
      </c>
      <c r="F71" s="36">
        <v>1295</v>
      </c>
      <c r="G71" s="36">
        <v>780</v>
      </c>
      <c r="H71" s="36">
        <v>35</v>
      </c>
      <c r="I71" s="25">
        <v>0.61</v>
      </c>
      <c r="J71" s="25">
        <v>0.37</v>
      </c>
      <c r="K71" s="25">
        <v>0.02</v>
      </c>
      <c r="L71" s="32"/>
    </row>
    <row r="72" spans="1:12" x14ac:dyDescent="0.35">
      <c r="A72" s="35" t="s">
        <v>130</v>
      </c>
      <c r="B72" s="24" t="s">
        <v>246</v>
      </c>
      <c r="C72" s="36">
        <v>1455</v>
      </c>
      <c r="D72" s="25">
        <v>0.03</v>
      </c>
      <c r="E72" s="36">
        <v>1440</v>
      </c>
      <c r="F72" s="36">
        <v>980</v>
      </c>
      <c r="G72" s="36">
        <v>450</v>
      </c>
      <c r="H72" s="36">
        <v>10</v>
      </c>
      <c r="I72" s="25">
        <v>0.68</v>
      </c>
      <c r="J72" s="25">
        <v>0.31</v>
      </c>
      <c r="K72" s="25">
        <v>0.01</v>
      </c>
      <c r="L72" s="32"/>
    </row>
    <row r="73" spans="1:12" x14ac:dyDescent="0.35">
      <c r="A73" s="35" t="s">
        <v>130</v>
      </c>
      <c r="B73" s="24" t="s">
        <v>247</v>
      </c>
      <c r="C73" s="36">
        <v>17755</v>
      </c>
      <c r="D73" s="25">
        <v>0.03</v>
      </c>
      <c r="E73" s="36">
        <v>17610</v>
      </c>
      <c r="F73" s="36">
        <v>12205</v>
      </c>
      <c r="G73" s="36">
        <v>4800</v>
      </c>
      <c r="H73" s="36">
        <v>600</v>
      </c>
      <c r="I73" s="25">
        <v>0.69</v>
      </c>
      <c r="J73" s="25">
        <v>0.27</v>
      </c>
      <c r="K73" s="25">
        <v>0.03</v>
      </c>
      <c r="L73" s="32"/>
    </row>
    <row r="74" spans="1:12" x14ac:dyDescent="0.35">
      <c r="A74" s="35" t="s">
        <v>131</v>
      </c>
      <c r="B74" s="24" t="s">
        <v>240</v>
      </c>
      <c r="C74" s="36">
        <v>555</v>
      </c>
      <c r="D74" s="25">
        <v>0.03</v>
      </c>
      <c r="E74" s="36">
        <v>515</v>
      </c>
      <c r="F74" s="36">
        <v>355</v>
      </c>
      <c r="G74" s="36">
        <v>140</v>
      </c>
      <c r="H74" s="36">
        <v>20</v>
      </c>
      <c r="I74" s="25">
        <v>0.69</v>
      </c>
      <c r="J74" s="25">
        <v>0.27</v>
      </c>
      <c r="K74" s="25">
        <v>0.04</v>
      </c>
      <c r="L74" s="32"/>
    </row>
    <row r="75" spans="1:12" x14ac:dyDescent="0.35">
      <c r="A75" s="35" t="s">
        <v>131</v>
      </c>
      <c r="B75" s="24" t="s">
        <v>241</v>
      </c>
      <c r="C75" s="36">
        <v>3885</v>
      </c>
      <c r="D75" s="25">
        <v>0.03</v>
      </c>
      <c r="E75" s="36">
        <v>3655</v>
      </c>
      <c r="F75" s="36">
        <v>2585</v>
      </c>
      <c r="G75" s="36">
        <v>890</v>
      </c>
      <c r="H75" s="36">
        <v>180</v>
      </c>
      <c r="I75" s="25">
        <v>0.71</v>
      </c>
      <c r="J75" s="25">
        <v>0.24</v>
      </c>
      <c r="K75" s="25">
        <v>0.05</v>
      </c>
      <c r="L75" s="32"/>
    </row>
    <row r="76" spans="1:12" x14ac:dyDescent="0.35">
      <c r="A76" s="35" t="s">
        <v>131</v>
      </c>
      <c r="B76" s="24" t="s">
        <v>242</v>
      </c>
      <c r="C76" s="36">
        <v>3440</v>
      </c>
      <c r="D76" s="25">
        <v>0.03</v>
      </c>
      <c r="E76" s="36">
        <v>3260</v>
      </c>
      <c r="F76" s="36">
        <v>2325</v>
      </c>
      <c r="G76" s="36">
        <v>875</v>
      </c>
      <c r="H76" s="36">
        <v>55</v>
      </c>
      <c r="I76" s="25">
        <v>0.71</v>
      </c>
      <c r="J76" s="25">
        <v>0.27</v>
      </c>
      <c r="K76" s="25">
        <v>0.02</v>
      </c>
      <c r="L76" s="32"/>
    </row>
    <row r="77" spans="1:12" x14ac:dyDescent="0.35">
      <c r="A77" s="35" t="s">
        <v>131</v>
      </c>
      <c r="B77" s="24" t="s">
        <v>243</v>
      </c>
      <c r="C77" s="36">
        <v>2430</v>
      </c>
      <c r="D77" s="25">
        <v>0.03</v>
      </c>
      <c r="E77" s="36">
        <v>2430</v>
      </c>
      <c r="F77" s="36">
        <v>1740</v>
      </c>
      <c r="G77" s="36">
        <v>535</v>
      </c>
      <c r="H77" s="36">
        <v>155</v>
      </c>
      <c r="I77" s="25">
        <v>0.72</v>
      </c>
      <c r="J77" s="25">
        <v>0.22</v>
      </c>
      <c r="K77" s="25">
        <v>0.06</v>
      </c>
      <c r="L77" s="32"/>
    </row>
    <row r="78" spans="1:12" x14ac:dyDescent="0.35">
      <c r="A78" s="35" t="s">
        <v>131</v>
      </c>
      <c r="B78" s="24" t="s">
        <v>244</v>
      </c>
      <c r="C78" s="36">
        <v>2485</v>
      </c>
      <c r="D78" s="25">
        <v>0.03</v>
      </c>
      <c r="E78" s="36">
        <v>2590</v>
      </c>
      <c r="F78" s="36">
        <v>1750</v>
      </c>
      <c r="G78" s="36">
        <v>755</v>
      </c>
      <c r="H78" s="36">
        <v>80</v>
      </c>
      <c r="I78" s="25">
        <v>0.68</v>
      </c>
      <c r="J78" s="25">
        <v>0.28999999999999998</v>
      </c>
      <c r="K78" s="25">
        <v>0.03</v>
      </c>
      <c r="L78" s="32"/>
    </row>
    <row r="79" spans="1:12" x14ac:dyDescent="0.35">
      <c r="A79" s="35" t="s">
        <v>131</v>
      </c>
      <c r="B79" s="24" t="s">
        <v>245</v>
      </c>
      <c r="C79" s="36">
        <v>1565</v>
      </c>
      <c r="D79" s="25">
        <v>0.03</v>
      </c>
      <c r="E79" s="36">
        <v>1815</v>
      </c>
      <c r="F79" s="36">
        <v>1100</v>
      </c>
      <c r="G79" s="36">
        <v>690</v>
      </c>
      <c r="H79" s="36">
        <v>25</v>
      </c>
      <c r="I79" s="25">
        <v>0.61</v>
      </c>
      <c r="J79" s="25">
        <v>0.38</v>
      </c>
      <c r="K79" s="25">
        <v>0.01</v>
      </c>
      <c r="L79" s="32"/>
    </row>
    <row r="80" spans="1:12" x14ac:dyDescent="0.35">
      <c r="A80" s="35" t="s">
        <v>131</v>
      </c>
      <c r="B80" s="24" t="s">
        <v>246</v>
      </c>
      <c r="C80" s="36">
        <v>1330</v>
      </c>
      <c r="D80" s="25">
        <v>0.03</v>
      </c>
      <c r="E80" s="36">
        <v>1325</v>
      </c>
      <c r="F80" s="36">
        <v>900</v>
      </c>
      <c r="G80" s="36">
        <v>400</v>
      </c>
      <c r="H80" s="36">
        <v>25</v>
      </c>
      <c r="I80" s="25">
        <v>0.68</v>
      </c>
      <c r="J80" s="25">
        <v>0.3</v>
      </c>
      <c r="K80" s="25">
        <v>0.02</v>
      </c>
      <c r="L80" s="32"/>
    </row>
    <row r="81" spans="1:12" x14ac:dyDescent="0.35">
      <c r="A81" s="35" t="s">
        <v>131</v>
      </c>
      <c r="B81" s="24" t="s">
        <v>247</v>
      </c>
      <c r="C81" s="36">
        <v>15690</v>
      </c>
      <c r="D81" s="25">
        <v>0.03</v>
      </c>
      <c r="E81" s="36">
        <v>15585</v>
      </c>
      <c r="F81" s="36">
        <v>10755</v>
      </c>
      <c r="G81" s="36">
        <v>4285</v>
      </c>
      <c r="H81" s="36">
        <v>545</v>
      </c>
      <c r="I81" s="25">
        <v>0.69</v>
      </c>
      <c r="J81" s="25">
        <v>0.27</v>
      </c>
      <c r="K81" s="25">
        <v>0.03</v>
      </c>
      <c r="L81" s="32"/>
    </row>
    <row r="82" spans="1:12" x14ac:dyDescent="0.35">
      <c r="A82" s="35" t="s">
        <v>132</v>
      </c>
      <c r="B82" s="24" t="s">
        <v>240</v>
      </c>
      <c r="C82" s="36">
        <v>180</v>
      </c>
      <c r="D82" s="25">
        <v>0.01</v>
      </c>
      <c r="E82" s="36">
        <v>170</v>
      </c>
      <c r="F82" s="36">
        <v>125</v>
      </c>
      <c r="G82" s="36">
        <v>45</v>
      </c>
      <c r="H82" s="36">
        <v>5</v>
      </c>
      <c r="I82" s="25">
        <v>0.72</v>
      </c>
      <c r="J82" s="25">
        <v>0.25</v>
      </c>
      <c r="K82" s="25">
        <v>0.02</v>
      </c>
      <c r="L82" s="32"/>
    </row>
    <row r="83" spans="1:12" x14ac:dyDescent="0.35">
      <c r="A83" s="35" t="s">
        <v>132</v>
      </c>
      <c r="B83" s="24" t="s">
        <v>241</v>
      </c>
      <c r="C83" s="36">
        <v>1235</v>
      </c>
      <c r="D83" s="25">
        <v>0.01</v>
      </c>
      <c r="E83" s="36">
        <v>1145</v>
      </c>
      <c r="F83" s="36">
        <v>805</v>
      </c>
      <c r="G83" s="36">
        <v>310</v>
      </c>
      <c r="H83" s="36">
        <v>35</v>
      </c>
      <c r="I83" s="25">
        <v>0.7</v>
      </c>
      <c r="J83" s="25">
        <v>0.27</v>
      </c>
      <c r="K83" s="25">
        <v>0.03</v>
      </c>
      <c r="L83" s="32"/>
    </row>
    <row r="84" spans="1:12" x14ac:dyDescent="0.35">
      <c r="A84" s="35" t="s">
        <v>132</v>
      </c>
      <c r="B84" s="24" t="s">
        <v>242</v>
      </c>
      <c r="C84" s="36">
        <v>1260</v>
      </c>
      <c r="D84" s="25">
        <v>0.01</v>
      </c>
      <c r="E84" s="36">
        <v>1205</v>
      </c>
      <c r="F84" s="36">
        <v>825</v>
      </c>
      <c r="G84" s="36">
        <v>360</v>
      </c>
      <c r="H84" s="36">
        <v>20</v>
      </c>
      <c r="I84" s="25">
        <v>0.68</v>
      </c>
      <c r="J84" s="25">
        <v>0.3</v>
      </c>
      <c r="K84" s="25">
        <v>0.02</v>
      </c>
      <c r="L84" s="32"/>
    </row>
    <row r="85" spans="1:12" x14ac:dyDescent="0.35">
      <c r="A85" s="35" t="s">
        <v>132</v>
      </c>
      <c r="B85" s="24" t="s">
        <v>243</v>
      </c>
      <c r="C85" s="36">
        <v>925</v>
      </c>
      <c r="D85" s="25">
        <v>0.01</v>
      </c>
      <c r="E85" s="36">
        <v>890</v>
      </c>
      <c r="F85" s="36">
        <v>610</v>
      </c>
      <c r="G85" s="36">
        <v>230</v>
      </c>
      <c r="H85" s="36">
        <v>55</v>
      </c>
      <c r="I85" s="25">
        <v>0.68</v>
      </c>
      <c r="J85" s="25">
        <v>0.26</v>
      </c>
      <c r="K85" s="25">
        <v>0.06</v>
      </c>
      <c r="L85" s="32"/>
    </row>
    <row r="86" spans="1:12" x14ac:dyDescent="0.35">
      <c r="A86" s="35" t="s">
        <v>132</v>
      </c>
      <c r="B86" s="24" t="s">
        <v>244</v>
      </c>
      <c r="C86" s="36">
        <v>845</v>
      </c>
      <c r="D86" s="25">
        <v>0.01</v>
      </c>
      <c r="E86" s="36">
        <v>875</v>
      </c>
      <c r="F86" s="36">
        <v>535</v>
      </c>
      <c r="G86" s="36">
        <v>320</v>
      </c>
      <c r="H86" s="36">
        <v>25</v>
      </c>
      <c r="I86" s="25">
        <v>0.61</v>
      </c>
      <c r="J86" s="25">
        <v>0.36</v>
      </c>
      <c r="K86" s="25">
        <v>0.03</v>
      </c>
      <c r="L86" s="32"/>
    </row>
    <row r="87" spans="1:12" x14ac:dyDescent="0.35">
      <c r="A87" s="35" t="s">
        <v>132</v>
      </c>
      <c r="B87" s="24" t="s">
        <v>245</v>
      </c>
      <c r="C87" s="36">
        <v>560</v>
      </c>
      <c r="D87" s="25">
        <v>0.01</v>
      </c>
      <c r="E87" s="36">
        <v>660</v>
      </c>
      <c r="F87" s="36">
        <v>380</v>
      </c>
      <c r="G87" s="36">
        <v>275</v>
      </c>
      <c r="H87" s="36">
        <v>5</v>
      </c>
      <c r="I87" s="25">
        <v>0.56999999999999995</v>
      </c>
      <c r="J87" s="25">
        <v>0.42</v>
      </c>
      <c r="K87" s="25">
        <v>0.01</v>
      </c>
      <c r="L87" s="32"/>
    </row>
    <row r="88" spans="1:12" x14ac:dyDescent="0.35">
      <c r="A88" s="35" t="s">
        <v>132</v>
      </c>
      <c r="B88" s="24" t="s">
        <v>246</v>
      </c>
      <c r="C88" s="36">
        <v>465</v>
      </c>
      <c r="D88" s="25">
        <v>0.01</v>
      </c>
      <c r="E88" s="36">
        <v>480</v>
      </c>
      <c r="F88" s="36">
        <v>295</v>
      </c>
      <c r="G88" s="36">
        <v>175</v>
      </c>
      <c r="H88" s="36">
        <v>10</v>
      </c>
      <c r="I88" s="25">
        <v>0.61</v>
      </c>
      <c r="J88" s="25">
        <v>0.37</v>
      </c>
      <c r="K88" s="25">
        <v>0.02</v>
      </c>
      <c r="L88" s="32"/>
    </row>
    <row r="89" spans="1:12" x14ac:dyDescent="0.35">
      <c r="A89" s="35" t="s">
        <v>132</v>
      </c>
      <c r="B89" s="24" t="s">
        <v>247</v>
      </c>
      <c r="C89" s="36">
        <v>5470</v>
      </c>
      <c r="D89" s="25">
        <v>0.01</v>
      </c>
      <c r="E89" s="36">
        <v>5430</v>
      </c>
      <c r="F89" s="36">
        <v>3570</v>
      </c>
      <c r="G89" s="36">
        <v>1710</v>
      </c>
      <c r="H89" s="36">
        <v>150</v>
      </c>
      <c r="I89" s="25">
        <v>0.66</v>
      </c>
      <c r="J89" s="25">
        <v>0.31</v>
      </c>
      <c r="K89" s="25">
        <v>0.03</v>
      </c>
      <c r="L89" s="32"/>
    </row>
    <row r="90" spans="1:12" x14ac:dyDescent="0.35">
      <c r="A90" s="35" t="s">
        <v>133</v>
      </c>
      <c r="B90" s="24" t="s">
        <v>240</v>
      </c>
      <c r="C90" s="36">
        <v>305</v>
      </c>
      <c r="D90" s="25">
        <v>0.02</v>
      </c>
      <c r="E90" s="36">
        <v>275</v>
      </c>
      <c r="F90" s="36">
        <v>200</v>
      </c>
      <c r="G90" s="36">
        <v>70</v>
      </c>
      <c r="H90" s="36">
        <v>5</v>
      </c>
      <c r="I90" s="25">
        <v>0.73</v>
      </c>
      <c r="J90" s="25">
        <v>0.25</v>
      </c>
      <c r="K90" s="25">
        <v>0.02</v>
      </c>
      <c r="L90" s="32"/>
    </row>
    <row r="91" spans="1:12" x14ac:dyDescent="0.35">
      <c r="A91" s="35" t="s">
        <v>133</v>
      </c>
      <c r="B91" s="24" t="s">
        <v>241</v>
      </c>
      <c r="C91" s="36">
        <v>2130</v>
      </c>
      <c r="D91" s="25">
        <v>0.02</v>
      </c>
      <c r="E91" s="36">
        <v>2000</v>
      </c>
      <c r="F91" s="36">
        <v>1380</v>
      </c>
      <c r="G91" s="36">
        <v>540</v>
      </c>
      <c r="H91" s="36">
        <v>75</v>
      </c>
      <c r="I91" s="25">
        <v>0.69</v>
      </c>
      <c r="J91" s="25">
        <v>0.27</v>
      </c>
      <c r="K91" s="25">
        <v>0.04</v>
      </c>
      <c r="L91" s="32"/>
    </row>
    <row r="92" spans="1:12" x14ac:dyDescent="0.35">
      <c r="A92" s="35" t="s">
        <v>133</v>
      </c>
      <c r="B92" s="24" t="s">
        <v>242</v>
      </c>
      <c r="C92" s="36">
        <v>2015</v>
      </c>
      <c r="D92" s="25">
        <v>0.02</v>
      </c>
      <c r="E92" s="36">
        <v>1915</v>
      </c>
      <c r="F92" s="36">
        <v>1345</v>
      </c>
      <c r="G92" s="36">
        <v>555</v>
      </c>
      <c r="H92" s="36">
        <v>20</v>
      </c>
      <c r="I92" s="25">
        <v>0.7</v>
      </c>
      <c r="J92" s="25">
        <v>0.28999999999999998</v>
      </c>
      <c r="K92" s="25">
        <v>0.01</v>
      </c>
      <c r="L92" s="32"/>
    </row>
    <row r="93" spans="1:12" x14ac:dyDescent="0.35">
      <c r="A93" s="35" t="s">
        <v>133</v>
      </c>
      <c r="B93" s="24" t="s">
        <v>243</v>
      </c>
      <c r="C93" s="36">
        <v>1550</v>
      </c>
      <c r="D93" s="25">
        <v>0.02</v>
      </c>
      <c r="E93" s="36">
        <v>1500</v>
      </c>
      <c r="F93" s="36">
        <v>1075</v>
      </c>
      <c r="G93" s="36">
        <v>330</v>
      </c>
      <c r="H93" s="36">
        <v>95</v>
      </c>
      <c r="I93" s="25">
        <v>0.72</v>
      </c>
      <c r="J93" s="25">
        <v>0.22</v>
      </c>
      <c r="K93" s="25">
        <v>0.06</v>
      </c>
      <c r="L93" s="32"/>
    </row>
    <row r="94" spans="1:12" x14ac:dyDescent="0.35">
      <c r="A94" s="35" t="s">
        <v>133</v>
      </c>
      <c r="B94" s="24" t="s">
        <v>244</v>
      </c>
      <c r="C94" s="36">
        <v>1510</v>
      </c>
      <c r="D94" s="25">
        <v>0.02</v>
      </c>
      <c r="E94" s="36">
        <v>1615</v>
      </c>
      <c r="F94" s="36">
        <v>1090</v>
      </c>
      <c r="G94" s="36">
        <v>480</v>
      </c>
      <c r="H94" s="36">
        <v>45</v>
      </c>
      <c r="I94" s="25">
        <v>0.67</v>
      </c>
      <c r="J94" s="25">
        <v>0.3</v>
      </c>
      <c r="K94" s="25">
        <v>0.03</v>
      </c>
      <c r="L94" s="32"/>
    </row>
    <row r="95" spans="1:12" x14ac:dyDescent="0.35">
      <c r="A95" s="35" t="s">
        <v>133</v>
      </c>
      <c r="B95" s="24" t="s">
        <v>245</v>
      </c>
      <c r="C95" s="36">
        <v>930</v>
      </c>
      <c r="D95" s="25">
        <v>0.02</v>
      </c>
      <c r="E95" s="36">
        <v>1065</v>
      </c>
      <c r="F95" s="36">
        <v>615</v>
      </c>
      <c r="G95" s="36">
        <v>430</v>
      </c>
      <c r="H95" s="36">
        <v>20</v>
      </c>
      <c r="I95" s="25">
        <v>0.57999999999999996</v>
      </c>
      <c r="J95" s="25">
        <v>0.41</v>
      </c>
      <c r="K95" s="25">
        <v>0.02</v>
      </c>
      <c r="L95" s="32"/>
    </row>
    <row r="96" spans="1:12" x14ac:dyDescent="0.35">
      <c r="A96" s="35" t="s">
        <v>133</v>
      </c>
      <c r="B96" s="24" t="s">
        <v>246</v>
      </c>
      <c r="C96" s="36">
        <v>800</v>
      </c>
      <c r="D96" s="25">
        <v>0.02</v>
      </c>
      <c r="E96" s="36">
        <v>805</v>
      </c>
      <c r="F96" s="36">
        <v>520</v>
      </c>
      <c r="G96" s="36">
        <v>275</v>
      </c>
      <c r="H96" s="36">
        <v>10</v>
      </c>
      <c r="I96" s="25">
        <v>0.65</v>
      </c>
      <c r="J96" s="25">
        <v>0.34</v>
      </c>
      <c r="K96" s="25">
        <v>0.01</v>
      </c>
      <c r="L96" s="32"/>
    </row>
    <row r="97" spans="1:12" x14ac:dyDescent="0.35">
      <c r="A97" s="35" t="s">
        <v>133</v>
      </c>
      <c r="B97" s="24" t="s">
        <v>247</v>
      </c>
      <c r="C97" s="36">
        <v>9240</v>
      </c>
      <c r="D97" s="25">
        <v>0.02</v>
      </c>
      <c r="E97" s="36">
        <v>9175</v>
      </c>
      <c r="F97" s="36">
        <v>6225</v>
      </c>
      <c r="G97" s="36">
        <v>2685</v>
      </c>
      <c r="H97" s="36">
        <v>265</v>
      </c>
      <c r="I97" s="25">
        <v>0.68</v>
      </c>
      <c r="J97" s="25">
        <v>0.28999999999999998</v>
      </c>
      <c r="K97" s="25">
        <v>0.03</v>
      </c>
      <c r="L97" s="32"/>
    </row>
    <row r="98" spans="1:12" x14ac:dyDescent="0.35">
      <c r="A98" s="35" t="s">
        <v>134</v>
      </c>
      <c r="B98" s="24" t="s">
        <v>240</v>
      </c>
      <c r="C98" s="36">
        <v>200</v>
      </c>
      <c r="D98" s="25">
        <v>0.01</v>
      </c>
      <c r="E98" s="36">
        <v>185</v>
      </c>
      <c r="F98" s="36">
        <v>125</v>
      </c>
      <c r="G98" s="36">
        <v>50</v>
      </c>
      <c r="H98" s="36">
        <v>5</v>
      </c>
      <c r="I98" s="25">
        <v>0.68</v>
      </c>
      <c r="J98" s="25">
        <v>0.28000000000000003</v>
      </c>
      <c r="K98" s="25">
        <v>0.03</v>
      </c>
      <c r="L98" s="32"/>
    </row>
    <row r="99" spans="1:12" x14ac:dyDescent="0.35">
      <c r="A99" s="35" t="s">
        <v>134</v>
      </c>
      <c r="B99" s="24" t="s">
        <v>241</v>
      </c>
      <c r="C99" s="36">
        <v>1185</v>
      </c>
      <c r="D99" s="25">
        <v>0.01</v>
      </c>
      <c r="E99" s="36">
        <v>1120</v>
      </c>
      <c r="F99" s="36">
        <v>765</v>
      </c>
      <c r="G99" s="36">
        <v>320</v>
      </c>
      <c r="H99" s="36">
        <v>35</v>
      </c>
      <c r="I99" s="25">
        <v>0.68</v>
      </c>
      <c r="J99" s="25">
        <v>0.28000000000000003</v>
      </c>
      <c r="K99" s="25">
        <v>0.03</v>
      </c>
      <c r="L99" s="32"/>
    </row>
    <row r="100" spans="1:12" x14ac:dyDescent="0.35">
      <c r="A100" s="35" t="s">
        <v>134</v>
      </c>
      <c r="B100" s="24" t="s">
        <v>242</v>
      </c>
      <c r="C100" s="36">
        <v>1265</v>
      </c>
      <c r="D100" s="25">
        <v>0.01</v>
      </c>
      <c r="E100" s="36">
        <v>1190</v>
      </c>
      <c r="F100" s="36">
        <v>800</v>
      </c>
      <c r="G100" s="36">
        <v>370</v>
      </c>
      <c r="H100" s="36">
        <v>25</v>
      </c>
      <c r="I100" s="25">
        <v>0.67</v>
      </c>
      <c r="J100" s="25">
        <v>0.31</v>
      </c>
      <c r="K100" s="25">
        <v>0.02</v>
      </c>
      <c r="L100" s="32"/>
    </row>
    <row r="101" spans="1:12" x14ac:dyDescent="0.35">
      <c r="A101" s="35" t="s">
        <v>134</v>
      </c>
      <c r="B101" s="24" t="s">
        <v>243</v>
      </c>
      <c r="C101" s="36">
        <v>825</v>
      </c>
      <c r="D101" s="25">
        <v>0.01</v>
      </c>
      <c r="E101" s="36">
        <v>830</v>
      </c>
      <c r="F101" s="36">
        <v>565</v>
      </c>
      <c r="G101" s="36">
        <v>220</v>
      </c>
      <c r="H101" s="36">
        <v>45</v>
      </c>
      <c r="I101" s="25">
        <v>0.68</v>
      </c>
      <c r="J101" s="25">
        <v>0.27</v>
      </c>
      <c r="K101" s="25">
        <v>0.06</v>
      </c>
      <c r="L101" s="32"/>
    </row>
    <row r="102" spans="1:12" x14ac:dyDescent="0.35">
      <c r="A102" s="35" t="s">
        <v>134</v>
      </c>
      <c r="B102" s="24" t="s">
        <v>244</v>
      </c>
      <c r="C102" s="36">
        <v>870</v>
      </c>
      <c r="D102" s="25">
        <v>0.01</v>
      </c>
      <c r="E102" s="36">
        <v>885</v>
      </c>
      <c r="F102" s="36">
        <v>555</v>
      </c>
      <c r="G102" s="36">
        <v>300</v>
      </c>
      <c r="H102" s="36">
        <v>30</v>
      </c>
      <c r="I102" s="25">
        <v>0.63</v>
      </c>
      <c r="J102" s="25">
        <v>0.34</v>
      </c>
      <c r="K102" s="25">
        <v>0.03</v>
      </c>
      <c r="L102" s="32"/>
    </row>
    <row r="103" spans="1:12" x14ac:dyDescent="0.35">
      <c r="A103" s="35" t="s">
        <v>134</v>
      </c>
      <c r="B103" s="24" t="s">
        <v>245</v>
      </c>
      <c r="C103" s="36">
        <v>530</v>
      </c>
      <c r="D103" s="25">
        <v>0.01</v>
      </c>
      <c r="E103" s="36">
        <v>630</v>
      </c>
      <c r="F103" s="36">
        <v>345</v>
      </c>
      <c r="G103" s="36">
        <v>275</v>
      </c>
      <c r="H103" s="36">
        <v>15</v>
      </c>
      <c r="I103" s="25">
        <v>0.55000000000000004</v>
      </c>
      <c r="J103" s="25">
        <v>0.43</v>
      </c>
      <c r="K103" s="25">
        <v>0.02</v>
      </c>
      <c r="L103" s="32"/>
    </row>
    <row r="104" spans="1:12" x14ac:dyDescent="0.35">
      <c r="A104" s="35" t="s">
        <v>134</v>
      </c>
      <c r="B104" s="24" t="s">
        <v>246</v>
      </c>
      <c r="C104" s="36">
        <v>480</v>
      </c>
      <c r="D104" s="25">
        <v>0.01</v>
      </c>
      <c r="E104" s="36">
        <v>470</v>
      </c>
      <c r="F104" s="36">
        <v>280</v>
      </c>
      <c r="G104" s="36">
        <v>185</v>
      </c>
      <c r="H104" s="36">
        <v>5</v>
      </c>
      <c r="I104" s="25">
        <v>0.6</v>
      </c>
      <c r="J104" s="25">
        <v>0.39</v>
      </c>
      <c r="K104" s="25">
        <v>0.01</v>
      </c>
      <c r="L104" s="32"/>
    </row>
    <row r="105" spans="1:12" x14ac:dyDescent="0.35">
      <c r="A105" s="35" t="s">
        <v>134</v>
      </c>
      <c r="B105" s="24" t="s">
        <v>247</v>
      </c>
      <c r="C105" s="36">
        <v>5355</v>
      </c>
      <c r="D105" s="25">
        <v>0.01</v>
      </c>
      <c r="E105" s="36">
        <v>5310</v>
      </c>
      <c r="F105" s="36">
        <v>3440</v>
      </c>
      <c r="G105" s="36">
        <v>1715</v>
      </c>
      <c r="H105" s="36">
        <v>160</v>
      </c>
      <c r="I105" s="25">
        <v>0.65</v>
      </c>
      <c r="J105" s="25">
        <v>0.32</v>
      </c>
      <c r="K105" s="25">
        <v>0.03</v>
      </c>
      <c r="L105" s="32"/>
    </row>
    <row r="106" spans="1:12" x14ac:dyDescent="0.35">
      <c r="A106" s="35" t="s">
        <v>135</v>
      </c>
      <c r="B106" s="24" t="s">
        <v>240</v>
      </c>
      <c r="C106" s="36">
        <v>520</v>
      </c>
      <c r="D106" s="25">
        <v>0.03</v>
      </c>
      <c r="E106" s="36">
        <v>460</v>
      </c>
      <c r="F106" s="36">
        <v>325</v>
      </c>
      <c r="G106" s="36">
        <v>120</v>
      </c>
      <c r="H106" s="36">
        <v>15</v>
      </c>
      <c r="I106" s="25">
        <v>0.71</v>
      </c>
      <c r="J106" s="25">
        <v>0.26</v>
      </c>
      <c r="K106" s="25">
        <v>0.03</v>
      </c>
      <c r="L106" s="32"/>
    </row>
    <row r="107" spans="1:12" x14ac:dyDescent="0.35">
      <c r="A107" s="35" t="s">
        <v>135</v>
      </c>
      <c r="B107" s="24" t="s">
        <v>241</v>
      </c>
      <c r="C107" s="36">
        <v>3570</v>
      </c>
      <c r="D107" s="25">
        <v>0.03</v>
      </c>
      <c r="E107" s="36">
        <v>3385</v>
      </c>
      <c r="F107" s="36">
        <v>2435</v>
      </c>
      <c r="G107" s="36">
        <v>795</v>
      </c>
      <c r="H107" s="36">
        <v>160</v>
      </c>
      <c r="I107" s="25">
        <v>0.72</v>
      </c>
      <c r="J107" s="25">
        <v>0.23</v>
      </c>
      <c r="K107" s="25">
        <v>0.05</v>
      </c>
      <c r="L107" s="32"/>
    </row>
    <row r="108" spans="1:12" x14ac:dyDescent="0.35">
      <c r="A108" s="35" t="s">
        <v>135</v>
      </c>
      <c r="B108" s="24" t="s">
        <v>242</v>
      </c>
      <c r="C108" s="36">
        <v>3355</v>
      </c>
      <c r="D108" s="25">
        <v>0.03</v>
      </c>
      <c r="E108" s="36">
        <v>3190</v>
      </c>
      <c r="F108" s="36">
        <v>2275</v>
      </c>
      <c r="G108" s="36">
        <v>850</v>
      </c>
      <c r="H108" s="36">
        <v>60</v>
      </c>
      <c r="I108" s="25">
        <v>0.71</v>
      </c>
      <c r="J108" s="25">
        <v>0.27</v>
      </c>
      <c r="K108" s="25">
        <v>0.02</v>
      </c>
      <c r="L108" s="32"/>
    </row>
    <row r="109" spans="1:12" x14ac:dyDescent="0.35">
      <c r="A109" s="35" t="s">
        <v>135</v>
      </c>
      <c r="B109" s="24" t="s">
        <v>243</v>
      </c>
      <c r="C109" s="36">
        <v>2510</v>
      </c>
      <c r="D109" s="25">
        <v>0.03</v>
      </c>
      <c r="E109" s="36">
        <v>2440</v>
      </c>
      <c r="F109" s="36">
        <v>1705</v>
      </c>
      <c r="G109" s="36">
        <v>535</v>
      </c>
      <c r="H109" s="36">
        <v>200</v>
      </c>
      <c r="I109" s="25">
        <v>0.7</v>
      </c>
      <c r="J109" s="25">
        <v>0.22</v>
      </c>
      <c r="K109" s="25">
        <v>0.08</v>
      </c>
    </row>
    <row r="110" spans="1:12" x14ac:dyDescent="0.35">
      <c r="A110" s="35" t="s">
        <v>135</v>
      </c>
      <c r="B110" s="24" t="s">
        <v>244</v>
      </c>
      <c r="C110" s="36">
        <v>2690</v>
      </c>
      <c r="D110" s="25">
        <v>0.03</v>
      </c>
      <c r="E110" s="36">
        <v>2740</v>
      </c>
      <c r="F110" s="36">
        <v>1805</v>
      </c>
      <c r="G110" s="36">
        <v>855</v>
      </c>
      <c r="H110" s="36">
        <v>75</v>
      </c>
      <c r="I110" s="25">
        <v>0.66</v>
      </c>
      <c r="J110" s="25">
        <v>0.31</v>
      </c>
      <c r="K110" s="25">
        <v>0.03</v>
      </c>
    </row>
    <row r="111" spans="1:12" x14ac:dyDescent="0.35">
      <c r="A111" s="35" t="s">
        <v>135</v>
      </c>
      <c r="B111" s="24" t="s">
        <v>245</v>
      </c>
      <c r="C111" s="36">
        <v>1580</v>
      </c>
      <c r="D111" s="25">
        <v>0.03</v>
      </c>
      <c r="E111" s="36">
        <v>1895</v>
      </c>
      <c r="F111" s="36">
        <v>1050</v>
      </c>
      <c r="G111" s="36">
        <v>815</v>
      </c>
      <c r="H111" s="36">
        <v>30</v>
      </c>
      <c r="I111" s="25">
        <v>0.55000000000000004</v>
      </c>
      <c r="J111" s="25">
        <v>0.43</v>
      </c>
      <c r="K111" s="25">
        <v>0.02</v>
      </c>
    </row>
    <row r="112" spans="1:12" x14ac:dyDescent="0.35">
      <c r="A112" s="35" t="s">
        <v>135</v>
      </c>
      <c r="B112" s="24" t="s">
        <v>246</v>
      </c>
      <c r="C112" s="36">
        <v>1650</v>
      </c>
      <c r="D112" s="25">
        <v>0.03</v>
      </c>
      <c r="E112" s="36">
        <v>1660</v>
      </c>
      <c r="F112" s="36">
        <v>965</v>
      </c>
      <c r="G112" s="36">
        <v>670</v>
      </c>
      <c r="H112" s="36">
        <v>20</v>
      </c>
      <c r="I112" s="25">
        <v>0.57999999999999996</v>
      </c>
      <c r="J112" s="25">
        <v>0.4</v>
      </c>
      <c r="K112" s="25">
        <v>0.01</v>
      </c>
    </row>
    <row r="113" spans="1:11" x14ac:dyDescent="0.35">
      <c r="A113" s="35" t="s">
        <v>135</v>
      </c>
      <c r="B113" s="24" t="s">
        <v>247</v>
      </c>
      <c r="C113" s="36">
        <v>15875</v>
      </c>
      <c r="D113" s="25">
        <v>0.03</v>
      </c>
      <c r="E113" s="36">
        <v>15765</v>
      </c>
      <c r="F113" s="36">
        <v>10570</v>
      </c>
      <c r="G113" s="36">
        <v>4640</v>
      </c>
      <c r="H113" s="36">
        <v>555</v>
      </c>
      <c r="I113" s="25">
        <v>0.67</v>
      </c>
      <c r="J113" s="25">
        <v>0.28999999999999998</v>
      </c>
      <c r="K113" s="25">
        <v>0.04</v>
      </c>
    </row>
    <row r="114" spans="1:11" x14ac:dyDescent="0.35">
      <c r="A114" s="35" t="s">
        <v>136</v>
      </c>
      <c r="B114" s="24" t="s">
        <v>240</v>
      </c>
      <c r="C114" s="36">
        <v>1315</v>
      </c>
      <c r="D114" s="25">
        <v>7.0000000000000007E-2</v>
      </c>
      <c r="E114" s="36">
        <v>1220</v>
      </c>
      <c r="F114" s="36">
        <v>900</v>
      </c>
      <c r="G114" s="36">
        <v>305</v>
      </c>
      <c r="H114" s="36">
        <v>15</v>
      </c>
      <c r="I114" s="25">
        <v>0.74</v>
      </c>
      <c r="J114" s="25">
        <v>0.25</v>
      </c>
      <c r="K114" s="25">
        <v>0.01</v>
      </c>
    </row>
    <row r="115" spans="1:11" x14ac:dyDescent="0.35">
      <c r="A115" s="35" t="s">
        <v>136</v>
      </c>
      <c r="B115" s="24" t="s">
        <v>241</v>
      </c>
      <c r="C115" s="36">
        <v>9440</v>
      </c>
      <c r="D115" s="25">
        <v>7.0000000000000007E-2</v>
      </c>
      <c r="E115" s="36">
        <v>8840</v>
      </c>
      <c r="F115" s="36">
        <v>6270</v>
      </c>
      <c r="G115" s="36">
        <v>2165</v>
      </c>
      <c r="H115" s="36">
        <v>405</v>
      </c>
      <c r="I115" s="25">
        <v>0.71</v>
      </c>
      <c r="J115" s="25">
        <v>0.24</v>
      </c>
      <c r="K115" s="25">
        <v>0.05</v>
      </c>
    </row>
    <row r="116" spans="1:11" x14ac:dyDescent="0.35">
      <c r="A116" s="35" t="s">
        <v>136</v>
      </c>
      <c r="B116" s="24" t="s">
        <v>242</v>
      </c>
      <c r="C116" s="36">
        <v>8455</v>
      </c>
      <c r="D116" s="25">
        <v>7.0000000000000007E-2</v>
      </c>
      <c r="E116" s="36">
        <v>8070</v>
      </c>
      <c r="F116" s="36">
        <v>5775</v>
      </c>
      <c r="G116" s="36">
        <v>2185</v>
      </c>
      <c r="H116" s="36">
        <v>110</v>
      </c>
      <c r="I116" s="25">
        <v>0.72</v>
      </c>
      <c r="J116" s="25">
        <v>0.27</v>
      </c>
      <c r="K116" s="25">
        <v>0.01</v>
      </c>
    </row>
    <row r="117" spans="1:11" x14ac:dyDescent="0.35">
      <c r="A117" s="35" t="s">
        <v>136</v>
      </c>
      <c r="B117" s="24" t="s">
        <v>243</v>
      </c>
      <c r="C117" s="36">
        <v>6415</v>
      </c>
      <c r="D117" s="25">
        <v>0.08</v>
      </c>
      <c r="E117" s="36">
        <v>6355</v>
      </c>
      <c r="F117" s="36">
        <v>4605</v>
      </c>
      <c r="G117" s="36">
        <v>1355</v>
      </c>
      <c r="H117" s="36">
        <v>395</v>
      </c>
      <c r="I117" s="25">
        <v>0.72</v>
      </c>
      <c r="J117" s="25">
        <v>0.21</v>
      </c>
      <c r="K117" s="25">
        <v>0.06</v>
      </c>
    </row>
    <row r="118" spans="1:11" x14ac:dyDescent="0.35">
      <c r="A118" s="35" t="s">
        <v>136</v>
      </c>
      <c r="B118" s="24" t="s">
        <v>244</v>
      </c>
      <c r="C118" s="36">
        <v>6205</v>
      </c>
      <c r="D118" s="25">
        <v>7.0000000000000007E-2</v>
      </c>
      <c r="E118" s="36">
        <v>6470</v>
      </c>
      <c r="F118" s="36">
        <v>4425</v>
      </c>
      <c r="G118" s="36">
        <v>1840</v>
      </c>
      <c r="H118" s="36">
        <v>205</v>
      </c>
      <c r="I118" s="25">
        <v>0.68</v>
      </c>
      <c r="J118" s="25">
        <v>0.28000000000000003</v>
      </c>
      <c r="K118" s="25">
        <v>0.03</v>
      </c>
    </row>
    <row r="119" spans="1:11" x14ac:dyDescent="0.35">
      <c r="A119" s="35" t="s">
        <v>136</v>
      </c>
      <c r="B119" s="24" t="s">
        <v>245</v>
      </c>
      <c r="C119" s="36">
        <v>3845</v>
      </c>
      <c r="D119" s="25">
        <v>7.0000000000000007E-2</v>
      </c>
      <c r="E119" s="36">
        <v>4415</v>
      </c>
      <c r="F119" s="36">
        <v>2600</v>
      </c>
      <c r="G119" s="36">
        <v>1735</v>
      </c>
      <c r="H119" s="36">
        <v>75</v>
      </c>
      <c r="I119" s="25">
        <v>0.59</v>
      </c>
      <c r="J119" s="25">
        <v>0.39</v>
      </c>
      <c r="K119" s="25">
        <v>0.02</v>
      </c>
    </row>
    <row r="120" spans="1:11" x14ac:dyDescent="0.35">
      <c r="A120" s="35" t="s">
        <v>136</v>
      </c>
      <c r="B120" s="24" t="s">
        <v>246</v>
      </c>
      <c r="C120" s="36">
        <v>3245</v>
      </c>
      <c r="D120" s="25">
        <v>7.0000000000000007E-2</v>
      </c>
      <c r="E120" s="36">
        <v>3260</v>
      </c>
      <c r="F120" s="36">
        <v>2200</v>
      </c>
      <c r="G120" s="36">
        <v>1025</v>
      </c>
      <c r="H120" s="36">
        <v>35</v>
      </c>
      <c r="I120" s="25">
        <v>0.68</v>
      </c>
      <c r="J120" s="25">
        <v>0.31</v>
      </c>
      <c r="K120" s="25">
        <v>0.01</v>
      </c>
    </row>
    <row r="121" spans="1:11" x14ac:dyDescent="0.35">
      <c r="A121" s="35" t="s">
        <v>136</v>
      </c>
      <c r="B121" s="24" t="s">
        <v>247</v>
      </c>
      <c r="C121" s="36">
        <v>38915</v>
      </c>
      <c r="D121" s="25">
        <v>7.0000000000000007E-2</v>
      </c>
      <c r="E121" s="36">
        <v>38635</v>
      </c>
      <c r="F121" s="36">
        <v>26780</v>
      </c>
      <c r="G121" s="36">
        <v>10610</v>
      </c>
      <c r="H121" s="36">
        <v>1245</v>
      </c>
      <c r="I121" s="25">
        <v>0.69</v>
      </c>
      <c r="J121" s="25">
        <v>0.27</v>
      </c>
      <c r="K121" s="25">
        <v>0.03</v>
      </c>
    </row>
    <row r="122" spans="1:11" x14ac:dyDescent="0.35">
      <c r="A122" s="35" t="s">
        <v>137</v>
      </c>
      <c r="B122" s="24" t="s">
        <v>240</v>
      </c>
      <c r="C122" s="36">
        <v>2590</v>
      </c>
      <c r="D122" s="25">
        <v>0.13</v>
      </c>
      <c r="E122" s="36">
        <v>2330</v>
      </c>
      <c r="F122" s="36">
        <v>1760</v>
      </c>
      <c r="G122" s="36">
        <v>510</v>
      </c>
      <c r="H122" s="36">
        <v>55</v>
      </c>
      <c r="I122" s="25">
        <v>0.76</v>
      </c>
      <c r="J122" s="25">
        <v>0.22</v>
      </c>
      <c r="K122" s="25">
        <v>0.02</v>
      </c>
    </row>
    <row r="123" spans="1:11" x14ac:dyDescent="0.35">
      <c r="A123" s="35" t="s">
        <v>137</v>
      </c>
      <c r="B123" s="24" t="s">
        <v>241</v>
      </c>
      <c r="C123" s="36">
        <v>20770</v>
      </c>
      <c r="D123" s="25">
        <v>0.16</v>
      </c>
      <c r="E123" s="36">
        <v>19475</v>
      </c>
      <c r="F123" s="36">
        <v>13285</v>
      </c>
      <c r="G123" s="36">
        <v>5275</v>
      </c>
      <c r="H123" s="36">
        <v>915</v>
      </c>
      <c r="I123" s="25">
        <v>0.68</v>
      </c>
      <c r="J123" s="25">
        <v>0.27</v>
      </c>
      <c r="K123" s="25">
        <v>0.05</v>
      </c>
    </row>
    <row r="124" spans="1:11" x14ac:dyDescent="0.35">
      <c r="A124" s="35" t="s">
        <v>137</v>
      </c>
      <c r="B124" s="24" t="s">
        <v>242</v>
      </c>
      <c r="C124" s="36">
        <v>18835</v>
      </c>
      <c r="D124" s="25">
        <v>0.16</v>
      </c>
      <c r="E124" s="36">
        <v>17895</v>
      </c>
      <c r="F124" s="36">
        <v>12090</v>
      </c>
      <c r="G124" s="36">
        <v>5465</v>
      </c>
      <c r="H124" s="36">
        <v>340</v>
      </c>
      <c r="I124" s="25">
        <v>0.68</v>
      </c>
      <c r="J124" s="25">
        <v>0.31</v>
      </c>
      <c r="K124" s="25">
        <v>0.02</v>
      </c>
    </row>
    <row r="125" spans="1:11" x14ac:dyDescent="0.35">
      <c r="A125" s="35" t="s">
        <v>137</v>
      </c>
      <c r="B125" s="24" t="s">
        <v>243</v>
      </c>
      <c r="C125" s="36">
        <v>13610</v>
      </c>
      <c r="D125" s="25">
        <v>0.16</v>
      </c>
      <c r="E125" s="36">
        <v>13515</v>
      </c>
      <c r="F125" s="36">
        <v>9200</v>
      </c>
      <c r="G125" s="36">
        <v>3435</v>
      </c>
      <c r="H125" s="36">
        <v>880</v>
      </c>
      <c r="I125" s="25">
        <v>0.68</v>
      </c>
      <c r="J125" s="25">
        <v>0.25</v>
      </c>
      <c r="K125" s="25">
        <v>7.0000000000000007E-2</v>
      </c>
    </row>
    <row r="126" spans="1:11" x14ac:dyDescent="0.35">
      <c r="A126" s="35" t="s">
        <v>137</v>
      </c>
      <c r="B126" s="24" t="s">
        <v>244</v>
      </c>
      <c r="C126" s="36">
        <v>13975</v>
      </c>
      <c r="D126" s="25">
        <v>0.16</v>
      </c>
      <c r="E126" s="36">
        <v>14230</v>
      </c>
      <c r="F126" s="36">
        <v>9280</v>
      </c>
      <c r="G126" s="36">
        <v>4525</v>
      </c>
      <c r="H126" s="36">
        <v>420</v>
      </c>
      <c r="I126" s="25">
        <v>0.65</v>
      </c>
      <c r="J126" s="25">
        <v>0.32</v>
      </c>
      <c r="K126" s="25">
        <v>0.03</v>
      </c>
    </row>
    <row r="127" spans="1:11" x14ac:dyDescent="0.35">
      <c r="A127" s="35" t="s">
        <v>137</v>
      </c>
      <c r="B127" s="24" t="s">
        <v>245</v>
      </c>
      <c r="C127" s="36">
        <v>9035</v>
      </c>
      <c r="D127" s="25">
        <v>0.17</v>
      </c>
      <c r="E127" s="36">
        <v>10555</v>
      </c>
      <c r="F127" s="36">
        <v>6255</v>
      </c>
      <c r="G127" s="36">
        <v>4085</v>
      </c>
      <c r="H127" s="36">
        <v>215</v>
      </c>
      <c r="I127" s="25">
        <v>0.59</v>
      </c>
      <c r="J127" s="25">
        <v>0.39</v>
      </c>
      <c r="K127" s="25">
        <v>0.02</v>
      </c>
    </row>
    <row r="128" spans="1:11" x14ac:dyDescent="0.35">
      <c r="A128" s="35" t="s">
        <v>137</v>
      </c>
      <c r="B128" s="24" t="s">
        <v>246</v>
      </c>
      <c r="C128" s="36">
        <v>8505</v>
      </c>
      <c r="D128" s="25">
        <v>0.18</v>
      </c>
      <c r="E128" s="36">
        <v>8535</v>
      </c>
      <c r="F128" s="36">
        <v>5555</v>
      </c>
      <c r="G128" s="36">
        <v>2810</v>
      </c>
      <c r="H128" s="36">
        <v>170</v>
      </c>
      <c r="I128" s="25">
        <v>0.65</v>
      </c>
      <c r="J128" s="25">
        <v>0.33</v>
      </c>
      <c r="K128" s="25">
        <v>0.02</v>
      </c>
    </row>
    <row r="129" spans="1:11" x14ac:dyDescent="0.35">
      <c r="A129" s="35" t="s">
        <v>137</v>
      </c>
      <c r="B129" s="24" t="s">
        <v>247</v>
      </c>
      <c r="C129" s="36">
        <v>87315</v>
      </c>
      <c r="D129" s="25">
        <v>0.16</v>
      </c>
      <c r="E129" s="36">
        <v>86545</v>
      </c>
      <c r="F129" s="36">
        <v>57435</v>
      </c>
      <c r="G129" s="36">
        <v>26110</v>
      </c>
      <c r="H129" s="36">
        <v>3000</v>
      </c>
      <c r="I129" s="25">
        <v>0.66</v>
      </c>
      <c r="J129" s="25">
        <v>0.3</v>
      </c>
      <c r="K129" s="25">
        <v>0.03</v>
      </c>
    </row>
    <row r="130" spans="1:11" x14ac:dyDescent="0.35">
      <c r="A130" s="35" t="s">
        <v>138</v>
      </c>
      <c r="B130" s="24" t="s">
        <v>240</v>
      </c>
      <c r="C130" s="36">
        <v>620</v>
      </c>
      <c r="D130" s="25">
        <v>0.03</v>
      </c>
      <c r="E130" s="36">
        <v>575</v>
      </c>
      <c r="F130" s="36">
        <v>390</v>
      </c>
      <c r="G130" s="36">
        <v>175</v>
      </c>
      <c r="H130" s="36">
        <v>10</v>
      </c>
      <c r="I130" s="25">
        <v>0.68</v>
      </c>
      <c r="J130" s="25">
        <v>0.3</v>
      </c>
      <c r="K130" s="25">
        <v>0.02</v>
      </c>
    </row>
    <row r="131" spans="1:11" x14ac:dyDescent="0.35">
      <c r="A131" s="35" t="s">
        <v>138</v>
      </c>
      <c r="B131" s="24" t="s">
        <v>241</v>
      </c>
      <c r="C131" s="36">
        <v>3785</v>
      </c>
      <c r="D131" s="25">
        <v>0.03</v>
      </c>
      <c r="E131" s="36">
        <v>3555</v>
      </c>
      <c r="F131" s="36">
        <v>2515</v>
      </c>
      <c r="G131" s="36">
        <v>885</v>
      </c>
      <c r="H131" s="36">
        <v>155</v>
      </c>
      <c r="I131" s="25">
        <v>0.71</v>
      </c>
      <c r="J131" s="25">
        <v>0.25</v>
      </c>
      <c r="K131" s="25">
        <v>0.04</v>
      </c>
    </row>
    <row r="132" spans="1:11" x14ac:dyDescent="0.35">
      <c r="A132" s="35" t="s">
        <v>138</v>
      </c>
      <c r="B132" s="24" t="s">
        <v>242</v>
      </c>
      <c r="C132" s="36">
        <v>4120</v>
      </c>
      <c r="D132" s="25">
        <v>0.03</v>
      </c>
      <c r="E132" s="36">
        <v>3800</v>
      </c>
      <c r="F132" s="36">
        <v>2645</v>
      </c>
      <c r="G132" s="36">
        <v>1075</v>
      </c>
      <c r="H132" s="36">
        <v>75</v>
      </c>
      <c r="I132" s="25">
        <v>0.7</v>
      </c>
      <c r="J132" s="25">
        <v>0.28000000000000003</v>
      </c>
      <c r="K132" s="25">
        <v>0.02</v>
      </c>
    </row>
    <row r="133" spans="1:11" x14ac:dyDescent="0.35">
      <c r="A133" s="35" t="s">
        <v>138</v>
      </c>
      <c r="B133" s="24" t="s">
        <v>243</v>
      </c>
      <c r="C133" s="36">
        <v>2950</v>
      </c>
      <c r="D133" s="25">
        <v>0.04</v>
      </c>
      <c r="E133" s="36">
        <v>2935</v>
      </c>
      <c r="F133" s="36">
        <v>1990</v>
      </c>
      <c r="G133" s="36">
        <v>750</v>
      </c>
      <c r="H133" s="36">
        <v>195</v>
      </c>
      <c r="I133" s="25">
        <v>0.68</v>
      </c>
      <c r="J133" s="25">
        <v>0.26</v>
      </c>
      <c r="K133" s="25">
        <v>7.0000000000000007E-2</v>
      </c>
    </row>
    <row r="134" spans="1:11" x14ac:dyDescent="0.35">
      <c r="A134" s="35" t="s">
        <v>138</v>
      </c>
      <c r="B134" s="24" t="s">
        <v>244</v>
      </c>
      <c r="C134" s="36">
        <v>2885</v>
      </c>
      <c r="D134" s="25">
        <v>0.03</v>
      </c>
      <c r="E134" s="36">
        <v>3035</v>
      </c>
      <c r="F134" s="36">
        <v>1970</v>
      </c>
      <c r="G134" s="36">
        <v>970</v>
      </c>
      <c r="H134" s="36">
        <v>95</v>
      </c>
      <c r="I134" s="25">
        <v>0.65</v>
      </c>
      <c r="J134" s="25">
        <v>0.32</v>
      </c>
      <c r="K134" s="25">
        <v>0.03</v>
      </c>
    </row>
    <row r="135" spans="1:11" x14ac:dyDescent="0.35">
      <c r="A135" s="35" t="s">
        <v>138</v>
      </c>
      <c r="B135" s="24" t="s">
        <v>245</v>
      </c>
      <c r="C135" s="36">
        <v>1880</v>
      </c>
      <c r="D135" s="25">
        <v>0.04</v>
      </c>
      <c r="E135" s="36">
        <v>2205</v>
      </c>
      <c r="F135" s="36">
        <v>1215</v>
      </c>
      <c r="G135" s="36">
        <v>950</v>
      </c>
      <c r="H135" s="36">
        <v>40</v>
      </c>
      <c r="I135" s="25">
        <v>0.55000000000000004</v>
      </c>
      <c r="J135" s="25">
        <v>0.43</v>
      </c>
      <c r="K135" s="25">
        <v>0.02</v>
      </c>
    </row>
    <row r="136" spans="1:11" x14ac:dyDescent="0.35">
      <c r="A136" s="35" t="s">
        <v>138</v>
      </c>
      <c r="B136" s="24" t="s">
        <v>246</v>
      </c>
      <c r="C136" s="36">
        <v>1600</v>
      </c>
      <c r="D136" s="25">
        <v>0.03</v>
      </c>
      <c r="E136" s="36">
        <v>1605</v>
      </c>
      <c r="F136" s="36">
        <v>1040</v>
      </c>
      <c r="G136" s="36">
        <v>550</v>
      </c>
      <c r="H136" s="36">
        <v>10</v>
      </c>
      <c r="I136" s="25">
        <v>0.65</v>
      </c>
      <c r="J136" s="25">
        <v>0.34</v>
      </c>
      <c r="K136" s="25">
        <v>0.01</v>
      </c>
    </row>
    <row r="137" spans="1:11" x14ac:dyDescent="0.35">
      <c r="A137" s="35" t="s">
        <v>138</v>
      </c>
      <c r="B137" s="24" t="s">
        <v>247</v>
      </c>
      <c r="C137" s="36">
        <v>17840</v>
      </c>
      <c r="D137" s="25">
        <v>0.03</v>
      </c>
      <c r="E137" s="36">
        <v>17705</v>
      </c>
      <c r="F137" s="36">
        <v>11765</v>
      </c>
      <c r="G137" s="36">
        <v>5355</v>
      </c>
      <c r="H137" s="36">
        <v>580</v>
      </c>
      <c r="I137" s="25">
        <v>0.66</v>
      </c>
      <c r="J137" s="25">
        <v>0.3</v>
      </c>
      <c r="K137" s="25">
        <v>0.03</v>
      </c>
    </row>
    <row r="138" spans="1:11" x14ac:dyDescent="0.35">
      <c r="A138" s="35" t="s">
        <v>139</v>
      </c>
      <c r="B138" s="24" t="s">
        <v>240</v>
      </c>
      <c r="C138" s="36">
        <v>340</v>
      </c>
      <c r="D138" s="25">
        <v>0.02</v>
      </c>
      <c r="E138" s="36">
        <v>320</v>
      </c>
      <c r="F138" s="36">
        <v>235</v>
      </c>
      <c r="G138" s="36">
        <v>75</v>
      </c>
      <c r="H138" s="36">
        <v>5</v>
      </c>
      <c r="I138" s="25">
        <v>0.75</v>
      </c>
      <c r="J138" s="25">
        <v>0.24</v>
      </c>
      <c r="K138" s="25">
        <v>0.02</v>
      </c>
    </row>
    <row r="139" spans="1:11" x14ac:dyDescent="0.35">
      <c r="A139" s="35" t="s">
        <v>139</v>
      </c>
      <c r="B139" s="24" t="s">
        <v>241</v>
      </c>
      <c r="C139" s="36">
        <v>2325</v>
      </c>
      <c r="D139" s="25">
        <v>0.02</v>
      </c>
      <c r="E139" s="36">
        <v>2220</v>
      </c>
      <c r="F139" s="36">
        <v>1525</v>
      </c>
      <c r="G139" s="36">
        <v>620</v>
      </c>
      <c r="H139" s="36">
        <v>75</v>
      </c>
      <c r="I139" s="25">
        <v>0.69</v>
      </c>
      <c r="J139" s="25">
        <v>0.28000000000000003</v>
      </c>
      <c r="K139" s="25">
        <v>0.03</v>
      </c>
    </row>
    <row r="140" spans="1:11" x14ac:dyDescent="0.35">
      <c r="A140" s="35" t="s">
        <v>139</v>
      </c>
      <c r="B140" s="24" t="s">
        <v>242</v>
      </c>
      <c r="C140" s="36">
        <v>1855</v>
      </c>
      <c r="D140" s="25">
        <v>0.02</v>
      </c>
      <c r="E140" s="36">
        <v>1780</v>
      </c>
      <c r="F140" s="36">
        <v>1240</v>
      </c>
      <c r="G140" s="36">
        <v>510</v>
      </c>
      <c r="H140" s="36">
        <v>30</v>
      </c>
      <c r="I140" s="25">
        <v>0.7</v>
      </c>
      <c r="J140" s="25">
        <v>0.28999999999999998</v>
      </c>
      <c r="K140" s="25">
        <v>0.02</v>
      </c>
    </row>
    <row r="141" spans="1:11" x14ac:dyDescent="0.35">
      <c r="A141" s="35" t="s">
        <v>139</v>
      </c>
      <c r="B141" s="24" t="s">
        <v>243</v>
      </c>
      <c r="C141" s="36">
        <v>1310</v>
      </c>
      <c r="D141" s="25">
        <v>0.02</v>
      </c>
      <c r="E141" s="36">
        <v>1285</v>
      </c>
      <c r="F141" s="36">
        <v>905</v>
      </c>
      <c r="G141" s="36">
        <v>285</v>
      </c>
      <c r="H141" s="36">
        <v>95</v>
      </c>
      <c r="I141" s="25">
        <v>0.7</v>
      </c>
      <c r="J141" s="25">
        <v>0.22</v>
      </c>
      <c r="K141" s="25">
        <v>7.0000000000000007E-2</v>
      </c>
    </row>
    <row r="142" spans="1:11" x14ac:dyDescent="0.35">
      <c r="A142" s="35" t="s">
        <v>139</v>
      </c>
      <c r="B142" s="24" t="s">
        <v>244</v>
      </c>
      <c r="C142" s="36">
        <v>1370</v>
      </c>
      <c r="D142" s="25">
        <v>0.02</v>
      </c>
      <c r="E142" s="36">
        <v>1400</v>
      </c>
      <c r="F142" s="36">
        <v>970</v>
      </c>
      <c r="G142" s="36">
        <v>375</v>
      </c>
      <c r="H142" s="36">
        <v>55</v>
      </c>
      <c r="I142" s="25">
        <v>0.69</v>
      </c>
      <c r="J142" s="25">
        <v>0.27</v>
      </c>
      <c r="K142" s="25">
        <v>0.04</v>
      </c>
    </row>
    <row r="143" spans="1:11" x14ac:dyDescent="0.35">
      <c r="A143" s="35" t="s">
        <v>139</v>
      </c>
      <c r="B143" s="24" t="s">
        <v>245</v>
      </c>
      <c r="C143" s="36">
        <v>815</v>
      </c>
      <c r="D143" s="25">
        <v>0.02</v>
      </c>
      <c r="E143" s="36">
        <v>960</v>
      </c>
      <c r="F143" s="36">
        <v>570</v>
      </c>
      <c r="G143" s="36">
        <v>380</v>
      </c>
      <c r="H143" s="36">
        <v>15</v>
      </c>
      <c r="I143" s="25">
        <v>0.59</v>
      </c>
      <c r="J143" s="25">
        <v>0.39</v>
      </c>
      <c r="K143" s="25">
        <v>0.02</v>
      </c>
    </row>
    <row r="144" spans="1:11" x14ac:dyDescent="0.35">
      <c r="A144" s="35" t="s">
        <v>139</v>
      </c>
      <c r="B144" s="24" t="s">
        <v>246</v>
      </c>
      <c r="C144" s="36">
        <v>685</v>
      </c>
      <c r="D144" s="25">
        <v>0.01</v>
      </c>
      <c r="E144" s="36">
        <v>680</v>
      </c>
      <c r="F144" s="36">
        <v>445</v>
      </c>
      <c r="G144" s="36">
        <v>225</v>
      </c>
      <c r="H144" s="36">
        <v>10</v>
      </c>
      <c r="I144" s="25">
        <v>0.65</v>
      </c>
      <c r="J144" s="25">
        <v>0.33</v>
      </c>
      <c r="K144" s="25">
        <v>0.01</v>
      </c>
    </row>
    <row r="145" spans="1:11" x14ac:dyDescent="0.35">
      <c r="A145" s="35" t="s">
        <v>139</v>
      </c>
      <c r="B145" s="24" t="s">
        <v>247</v>
      </c>
      <c r="C145" s="36">
        <v>8695</v>
      </c>
      <c r="D145" s="25">
        <v>0.02</v>
      </c>
      <c r="E145" s="36">
        <v>8640</v>
      </c>
      <c r="F145" s="36">
        <v>5890</v>
      </c>
      <c r="G145" s="36">
        <v>2470</v>
      </c>
      <c r="H145" s="36">
        <v>280</v>
      </c>
      <c r="I145" s="25">
        <v>0.68</v>
      </c>
      <c r="J145" s="25">
        <v>0.28999999999999998</v>
      </c>
      <c r="K145" s="25">
        <v>0.03</v>
      </c>
    </row>
    <row r="146" spans="1:11" x14ac:dyDescent="0.35">
      <c r="A146" s="35" t="s">
        <v>140</v>
      </c>
      <c r="B146" s="24" t="s">
        <v>240</v>
      </c>
      <c r="C146" s="36">
        <v>360</v>
      </c>
      <c r="D146" s="25">
        <v>0.02</v>
      </c>
      <c r="E146" s="36">
        <v>330</v>
      </c>
      <c r="F146" s="36">
        <v>230</v>
      </c>
      <c r="G146" s="36">
        <v>90</v>
      </c>
      <c r="H146" s="36">
        <v>5</v>
      </c>
      <c r="I146" s="25">
        <v>0.7</v>
      </c>
      <c r="J146" s="25">
        <v>0.28000000000000003</v>
      </c>
      <c r="K146" s="25">
        <v>0.02</v>
      </c>
    </row>
    <row r="147" spans="1:11" x14ac:dyDescent="0.35">
      <c r="A147" s="35" t="s">
        <v>140</v>
      </c>
      <c r="B147" s="24" t="s">
        <v>241</v>
      </c>
      <c r="C147" s="36">
        <v>2275</v>
      </c>
      <c r="D147" s="25">
        <v>0.02</v>
      </c>
      <c r="E147" s="36">
        <v>2120</v>
      </c>
      <c r="F147" s="36">
        <v>1510</v>
      </c>
      <c r="G147" s="36">
        <v>530</v>
      </c>
      <c r="H147" s="36">
        <v>80</v>
      </c>
      <c r="I147" s="25">
        <v>0.71</v>
      </c>
      <c r="J147" s="25">
        <v>0.25</v>
      </c>
      <c r="K147" s="25">
        <v>0.04</v>
      </c>
    </row>
    <row r="148" spans="1:11" x14ac:dyDescent="0.35">
      <c r="A148" s="35" t="s">
        <v>140</v>
      </c>
      <c r="B148" s="24" t="s">
        <v>242</v>
      </c>
      <c r="C148" s="36">
        <v>2265</v>
      </c>
      <c r="D148" s="25">
        <v>0.02</v>
      </c>
      <c r="E148" s="36">
        <v>2140</v>
      </c>
      <c r="F148" s="36">
        <v>1505</v>
      </c>
      <c r="G148" s="36">
        <v>605</v>
      </c>
      <c r="H148" s="36">
        <v>30</v>
      </c>
      <c r="I148" s="25">
        <v>0.7</v>
      </c>
      <c r="J148" s="25">
        <v>0.28000000000000003</v>
      </c>
      <c r="K148" s="25">
        <v>0.01</v>
      </c>
    </row>
    <row r="149" spans="1:11" x14ac:dyDescent="0.35">
      <c r="A149" s="35" t="s">
        <v>140</v>
      </c>
      <c r="B149" s="24" t="s">
        <v>243</v>
      </c>
      <c r="C149" s="36">
        <v>1750</v>
      </c>
      <c r="D149" s="25">
        <v>0.02</v>
      </c>
      <c r="E149" s="36">
        <v>1755</v>
      </c>
      <c r="F149" s="36">
        <v>1195</v>
      </c>
      <c r="G149" s="36">
        <v>405</v>
      </c>
      <c r="H149" s="36">
        <v>155</v>
      </c>
      <c r="I149" s="25">
        <v>0.68</v>
      </c>
      <c r="J149" s="25">
        <v>0.23</v>
      </c>
      <c r="K149" s="25">
        <v>0.09</v>
      </c>
    </row>
    <row r="150" spans="1:11" x14ac:dyDescent="0.35">
      <c r="A150" s="35" t="s">
        <v>140</v>
      </c>
      <c r="B150" s="24" t="s">
        <v>244</v>
      </c>
      <c r="C150" s="36">
        <v>1595</v>
      </c>
      <c r="D150" s="25">
        <v>0.02</v>
      </c>
      <c r="E150" s="36">
        <v>1645</v>
      </c>
      <c r="F150" s="36">
        <v>1085</v>
      </c>
      <c r="G150" s="36">
        <v>510</v>
      </c>
      <c r="H150" s="36">
        <v>50</v>
      </c>
      <c r="I150" s="25">
        <v>0.66</v>
      </c>
      <c r="J150" s="25">
        <v>0.31</v>
      </c>
      <c r="K150" s="25">
        <v>0.03</v>
      </c>
    </row>
    <row r="151" spans="1:11" x14ac:dyDescent="0.35">
      <c r="A151" s="35" t="s">
        <v>140</v>
      </c>
      <c r="B151" s="24" t="s">
        <v>245</v>
      </c>
      <c r="C151" s="36">
        <v>1080</v>
      </c>
      <c r="D151" s="25">
        <v>0.02</v>
      </c>
      <c r="E151" s="36">
        <v>1255</v>
      </c>
      <c r="F151" s="36">
        <v>705</v>
      </c>
      <c r="G151" s="36">
        <v>525</v>
      </c>
      <c r="H151" s="36">
        <v>30</v>
      </c>
      <c r="I151" s="25">
        <v>0.56000000000000005</v>
      </c>
      <c r="J151" s="25">
        <v>0.42</v>
      </c>
      <c r="K151" s="25">
        <v>0.02</v>
      </c>
    </row>
    <row r="152" spans="1:11" x14ac:dyDescent="0.35">
      <c r="A152" s="35" t="s">
        <v>140</v>
      </c>
      <c r="B152" s="24" t="s">
        <v>246</v>
      </c>
      <c r="C152" s="36">
        <v>890</v>
      </c>
      <c r="D152" s="25">
        <v>0.02</v>
      </c>
      <c r="E152" s="36">
        <v>875</v>
      </c>
      <c r="F152" s="36">
        <v>550</v>
      </c>
      <c r="G152" s="36">
        <v>315</v>
      </c>
      <c r="H152" s="36">
        <v>10</v>
      </c>
      <c r="I152" s="25">
        <v>0.63</v>
      </c>
      <c r="J152" s="25">
        <v>0.36</v>
      </c>
      <c r="K152" s="25">
        <v>0.01</v>
      </c>
    </row>
    <row r="153" spans="1:11" x14ac:dyDescent="0.35">
      <c r="A153" s="35" t="s">
        <v>140</v>
      </c>
      <c r="B153" s="24" t="s">
        <v>247</v>
      </c>
      <c r="C153" s="36">
        <v>10215</v>
      </c>
      <c r="D153" s="25">
        <v>0.02</v>
      </c>
      <c r="E153" s="36">
        <v>10120</v>
      </c>
      <c r="F153" s="36">
        <v>6780</v>
      </c>
      <c r="G153" s="36">
        <v>2985</v>
      </c>
      <c r="H153" s="36">
        <v>360</v>
      </c>
      <c r="I153" s="25">
        <v>0.67</v>
      </c>
      <c r="J153" s="25">
        <v>0.28999999999999998</v>
      </c>
      <c r="K153" s="25">
        <v>0.04</v>
      </c>
    </row>
    <row r="154" spans="1:11" x14ac:dyDescent="0.35">
      <c r="A154" s="35" t="s">
        <v>141</v>
      </c>
      <c r="B154" s="24" t="s">
        <v>240</v>
      </c>
      <c r="C154" s="36">
        <v>280</v>
      </c>
      <c r="D154" s="25">
        <v>0.01</v>
      </c>
      <c r="E154" s="36">
        <v>255</v>
      </c>
      <c r="F154" s="36">
        <v>165</v>
      </c>
      <c r="G154" s="36">
        <v>85</v>
      </c>
      <c r="H154" s="36">
        <v>5</v>
      </c>
      <c r="I154" s="25">
        <v>0.65</v>
      </c>
      <c r="J154" s="25">
        <v>0.33</v>
      </c>
      <c r="K154" s="25">
        <v>0.03</v>
      </c>
    </row>
    <row r="155" spans="1:11" x14ac:dyDescent="0.35">
      <c r="A155" s="35" t="s">
        <v>141</v>
      </c>
      <c r="B155" s="24" t="s">
        <v>241</v>
      </c>
      <c r="C155" s="36">
        <v>1620</v>
      </c>
      <c r="D155" s="25">
        <v>0.01</v>
      </c>
      <c r="E155" s="36">
        <v>1510</v>
      </c>
      <c r="F155" s="36">
        <v>1060</v>
      </c>
      <c r="G155" s="36">
        <v>395</v>
      </c>
      <c r="H155" s="36">
        <v>55</v>
      </c>
      <c r="I155" s="25">
        <v>0.7</v>
      </c>
      <c r="J155" s="25">
        <v>0.26</v>
      </c>
      <c r="K155" s="25">
        <v>0.04</v>
      </c>
    </row>
    <row r="156" spans="1:11" x14ac:dyDescent="0.35">
      <c r="A156" s="35" t="s">
        <v>141</v>
      </c>
      <c r="B156" s="24" t="s">
        <v>242</v>
      </c>
      <c r="C156" s="36">
        <v>1680</v>
      </c>
      <c r="D156" s="25">
        <v>0.01</v>
      </c>
      <c r="E156" s="36">
        <v>1595</v>
      </c>
      <c r="F156" s="36">
        <v>1120</v>
      </c>
      <c r="G156" s="36">
        <v>455</v>
      </c>
      <c r="H156" s="36">
        <v>20</v>
      </c>
      <c r="I156" s="25">
        <v>0.7</v>
      </c>
      <c r="J156" s="25">
        <v>0.28999999999999998</v>
      </c>
      <c r="K156" s="25">
        <v>0.01</v>
      </c>
    </row>
    <row r="157" spans="1:11" x14ac:dyDescent="0.35">
      <c r="A157" s="35" t="s">
        <v>141</v>
      </c>
      <c r="B157" s="24" t="s">
        <v>243</v>
      </c>
      <c r="C157" s="36">
        <v>1200</v>
      </c>
      <c r="D157" s="25">
        <v>0.01</v>
      </c>
      <c r="E157" s="36">
        <v>1195</v>
      </c>
      <c r="F157" s="36">
        <v>840</v>
      </c>
      <c r="G157" s="36">
        <v>295</v>
      </c>
      <c r="H157" s="36">
        <v>65</v>
      </c>
      <c r="I157" s="25">
        <v>0.7</v>
      </c>
      <c r="J157" s="25">
        <v>0.25</v>
      </c>
      <c r="K157" s="25">
        <v>0.05</v>
      </c>
    </row>
    <row r="158" spans="1:11" x14ac:dyDescent="0.35">
      <c r="A158" s="35" t="s">
        <v>141</v>
      </c>
      <c r="B158" s="24" t="s">
        <v>244</v>
      </c>
      <c r="C158" s="36">
        <v>1235</v>
      </c>
      <c r="D158" s="25">
        <v>0.01</v>
      </c>
      <c r="E158" s="36">
        <v>1255</v>
      </c>
      <c r="F158" s="36">
        <v>825</v>
      </c>
      <c r="G158" s="36">
        <v>390</v>
      </c>
      <c r="H158" s="36">
        <v>40</v>
      </c>
      <c r="I158" s="25">
        <v>0.66</v>
      </c>
      <c r="J158" s="25">
        <v>0.31</v>
      </c>
      <c r="K158" s="25">
        <v>0.03</v>
      </c>
    </row>
    <row r="159" spans="1:11" x14ac:dyDescent="0.35">
      <c r="A159" s="35" t="s">
        <v>141</v>
      </c>
      <c r="B159" s="24" t="s">
        <v>245</v>
      </c>
      <c r="C159" s="36">
        <v>745</v>
      </c>
      <c r="D159" s="25">
        <v>0.01</v>
      </c>
      <c r="E159" s="36">
        <v>900</v>
      </c>
      <c r="F159" s="36">
        <v>490</v>
      </c>
      <c r="G159" s="36">
        <v>390</v>
      </c>
      <c r="H159" s="36">
        <v>20</v>
      </c>
      <c r="I159" s="25">
        <v>0.55000000000000004</v>
      </c>
      <c r="J159" s="25">
        <v>0.43</v>
      </c>
      <c r="K159" s="25">
        <v>0.02</v>
      </c>
    </row>
    <row r="160" spans="1:11" x14ac:dyDescent="0.35">
      <c r="A160" s="35" t="s">
        <v>141</v>
      </c>
      <c r="B160" s="24" t="s">
        <v>246</v>
      </c>
      <c r="C160" s="36">
        <v>680</v>
      </c>
      <c r="D160" s="25">
        <v>0.01</v>
      </c>
      <c r="E160" s="36">
        <v>675</v>
      </c>
      <c r="F160" s="36">
        <v>430</v>
      </c>
      <c r="G160" s="36">
        <v>230</v>
      </c>
      <c r="H160" s="36">
        <v>10</v>
      </c>
      <c r="I160" s="25">
        <v>0.64</v>
      </c>
      <c r="J160" s="25">
        <v>0.34</v>
      </c>
      <c r="K160" s="25">
        <v>0.01</v>
      </c>
    </row>
    <row r="161" spans="1:11" x14ac:dyDescent="0.35">
      <c r="A161" s="35" t="s">
        <v>141</v>
      </c>
      <c r="B161" s="24" t="s">
        <v>247</v>
      </c>
      <c r="C161" s="36">
        <v>7440</v>
      </c>
      <c r="D161" s="25">
        <v>0.01</v>
      </c>
      <c r="E161" s="36">
        <v>7385</v>
      </c>
      <c r="F161" s="36">
        <v>4930</v>
      </c>
      <c r="G161" s="36">
        <v>2245</v>
      </c>
      <c r="H161" s="36">
        <v>215</v>
      </c>
      <c r="I161" s="25">
        <v>0.67</v>
      </c>
      <c r="J161" s="25">
        <v>0.3</v>
      </c>
      <c r="K161" s="25">
        <v>0.03</v>
      </c>
    </row>
    <row r="162" spans="1:11" x14ac:dyDescent="0.35">
      <c r="A162" s="35" t="s">
        <v>142</v>
      </c>
      <c r="B162" s="24" t="s">
        <v>240</v>
      </c>
      <c r="C162" s="36">
        <v>55</v>
      </c>
      <c r="D162" s="25">
        <v>0</v>
      </c>
      <c r="E162" s="36">
        <v>55</v>
      </c>
      <c r="F162" s="36">
        <v>35</v>
      </c>
      <c r="G162" s="36">
        <v>20</v>
      </c>
      <c r="H162" s="36">
        <v>0</v>
      </c>
      <c r="I162" s="25">
        <v>0.64</v>
      </c>
      <c r="J162" s="25">
        <v>0.36</v>
      </c>
      <c r="K162" s="25">
        <v>0</v>
      </c>
    </row>
    <row r="163" spans="1:11" x14ac:dyDescent="0.35">
      <c r="A163" s="35" t="s">
        <v>142</v>
      </c>
      <c r="B163" s="24" t="s">
        <v>241</v>
      </c>
      <c r="C163" s="36">
        <v>335</v>
      </c>
      <c r="D163" s="25">
        <v>0</v>
      </c>
      <c r="E163" s="36">
        <v>320</v>
      </c>
      <c r="F163" s="36">
        <v>220</v>
      </c>
      <c r="G163" s="36">
        <v>95</v>
      </c>
      <c r="H163" s="36">
        <v>10</v>
      </c>
      <c r="I163" s="25">
        <v>0.69</v>
      </c>
      <c r="J163" s="25">
        <v>0.28999999999999998</v>
      </c>
      <c r="K163" s="25">
        <v>0.02</v>
      </c>
    </row>
    <row r="164" spans="1:11" x14ac:dyDescent="0.35">
      <c r="A164" s="35" t="s">
        <v>142</v>
      </c>
      <c r="B164" s="24" t="s">
        <v>242</v>
      </c>
      <c r="C164" s="36">
        <v>355</v>
      </c>
      <c r="D164" s="25">
        <v>0</v>
      </c>
      <c r="E164" s="36">
        <v>340</v>
      </c>
      <c r="F164" s="36">
        <v>220</v>
      </c>
      <c r="G164" s="36">
        <v>115</v>
      </c>
      <c r="H164" s="36">
        <v>5</v>
      </c>
      <c r="I164" s="25">
        <v>0.65</v>
      </c>
      <c r="J164" s="25">
        <v>0.33</v>
      </c>
      <c r="K164" s="25">
        <v>0.02</v>
      </c>
    </row>
    <row r="165" spans="1:11" x14ac:dyDescent="0.35">
      <c r="A165" s="35" t="s">
        <v>142</v>
      </c>
      <c r="B165" s="24" t="s">
        <v>243</v>
      </c>
      <c r="C165" s="36">
        <v>210</v>
      </c>
      <c r="D165" s="25">
        <v>0</v>
      </c>
      <c r="E165" s="36">
        <v>200</v>
      </c>
      <c r="F165" s="36">
        <v>145</v>
      </c>
      <c r="G165" s="36">
        <v>45</v>
      </c>
      <c r="H165" s="36">
        <v>10</v>
      </c>
      <c r="I165" s="25">
        <v>0.71</v>
      </c>
      <c r="J165" s="25">
        <v>0.23</v>
      </c>
      <c r="K165" s="25">
        <v>0.05</v>
      </c>
    </row>
    <row r="166" spans="1:11" x14ac:dyDescent="0.35">
      <c r="A166" s="35" t="s">
        <v>142</v>
      </c>
      <c r="B166" s="24" t="s">
        <v>244</v>
      </c>
      <c r="C166" s="36">
        <v>240</v>
      </c>
      <c r="D166" s="25">
        <v>0</v>
      </c>
      <c r="E166" s="36">
        <v>240</v>
      </c>
      <c r="F166" s="36">
        <v>140</v>
      </c>
      <c r="G166" s="36">
        <v>90</v>
      </c>
      <c r="H166" s="36">
        <v>5</v>
      </c>
      <c r="I166" s="25">
        <v>0.59</v>
      </c>
      <c r="J166" s="25">
        <v>0.38</v>
      </c>
      <c r="K166" s="25">
        <v>0.03</v>
      </c>
    </row>
    <row r="167" spans="1:11" x14ac:dyDescent="0.35">
      <c r="A167" s="35" t="s">
        <v>142</v>
      </c>
      <c r="B167" s="24" t="s">
        <v>245</v>
      </c>
      <c r="C167" s="36">
        <v>150</v>
      </c>
      <c r="D167" s="25">
        <v>0</v>
      </c>
      <c r="E167" s="36">
        <v>190</v>
      </c>
      <c r="F167" s="36">
        <v>90</v>
      </c>
      <c r="G167" s="36">
        <v>90</v>
      </c>
      <c r="H167" s="36">
        <v>5</v>
      </c>
      <c r="I167" s="25">
        <v>0.49</v>
      </c>
      <c r="J167" s="25">
        <v>0.48</v>
      </c>
      <c r="K167" s="25">
        <v>0.03</v>
      </c>
    </row>
    <row r="168" spans="1:11" x14ac:dyDescent="0.35">
      <c r="A168" s="35" t="s">
        <v>142</v>
      </c>
      <c r="B168" s="24" t="s">
        <v>246</v>
      </c>
      <c r="C168" s="36">
        <v>135</v>
      </c>
      <c r="D168" s="25">
        <v>0</v>
      </c>
      <c r="E168" s="36">
        <v>130</v>
      </c>
      <c r="F168" s="36">
        <v>70</v>
      </c>
      <c r="G168" s="36">
        <v>60</v>
      </c>
      <c r="H168" s="36" t="s">
        <v>318</v>
      </c>
      <c r="I168" s="25">
        <v>0.52</v>
      </c>
      <c r="J168" s="36" t="s">
        <v>318</v>
      </c>
      <c r="K168" s="36" t="s">
        <v>318</v>
      </c>
    </row>
    <row r="169" spans="1:11" x14ac:dyDescent="0.35">
      <c r="A169" s="35" t="s">
        <v>142</v>
      </c>
      <c r="B169" s="24" t="s">
        <v>247</v>
      </c>
      <c r="C169" s="36">
        <v>1485</v>
      </c>
      <c r="D169" s="25">
        <v>0</v>
      </c>
      <c r="E169" s="36">
        <v>1475</v>
      </c>
      <c r="F169" s="36">
        <v>920</v>
      </c>
      <c r="G169" s="36">
        <v>520</v>
      </c>
      <c r="H169" s="36">
        <v>35</v>
      </c>
      <c r="I169" s="25">
        <v>0.62</v>
      </c>
      <c r="J169" s="25">
        <v>0.35</v>
      </c>
      <c r="K169" s="25">
        <v>0.03</v>
      </c>
    </row>
    <row r="170" spans="1:11" x14ac:dyDescent="0.35">
      <c r="A170" s="35" t="s">
        <v>143</v>
      </c>
      <c r="B170" s="24" t="s">
        <v>240</v>
      </c>
      <c r="C170" s="36">
        <v>515</v>
      </c>
      <c r="D170" s="25">
        <v>0.03</v>
      </c>
      <c r="E170" s="36">
        <v>475</v>
      </c>
      <c r="F170" s="36">
        <v>365</v>
      </c>
      <c r="G170" s="36">
        <v>105</v>
      </c>
      <c r="H170" s="36">
        <v>10</v>
      </c>
      <c r="I170" s="25">
        <v>0.77</v>
      </c>
      <c r="J170" s="25">
        <v>0.22</v>
      </c>
      <c r="K170" s="25">
        <v>0.02</v>
      </c>
    </row>
    <row r="171" spans="1:11" x14ac:dyDescent="0.35">
      <c r="A171" s="35" t="s">
        <v>143</v>
      </c>
      <c r="B171" s="24" t="s">
        <v>241</v>
      </c>
      <c r="C171" s="36">
        <v>4455</v>
      </c>
      <c r="D171" s="25">
        <v>0.03</v>
      </c>
      <c r="E171" s="36">
        <v>4200</v>
      </c>
      <c r="F171" s="36">
        <v>2980</v>
      </c>
      <c r="G171" s="36">
        <v>1030</v>
      </c>
      <c r="H171" s="36">
        <v>190</v>
      </c>
      <c r="I171" s="25">
        <v>0.71</v>
      </c>
      <c r="J171" s="25">
        <v>0.25</v>
      </c>
      <c r="K171" s="25">
        <v>0.05</v>
      </c>
    </row>
    <row r="172" spans="1:11" x14ac:dyDescent="0.35">
      <c r="A172" s="35" t="s">
        <v>143</v>
      </c>
      <c r="B172" s="24" t="s">
        <v>242</v>
      </c>
      <c r="C172" s="36">
        <v>3755</v>
      </c>
      <c r="D172" s="25">
        <v>0.03</v>
      </c>
      <c r="E172" s="36">
        <v>3600</v>
      </c>
      <c r="F172" s="36">
        <v>2560</v>
      </c>
      <c r="G172" s="36">
        <v>980</v>
      </c>
      <c r="H172" s="36">
        <v>55</v>
      </c>
      <c r="I172" s="25">
        <v>0.71</v>
      </c>
      <c r="J172" s="25">
        <v>0.27</v>
      </c>
      <c r="K172" s="25">
        <v>0.02</v>
      </c>
    </row>
    <row r="173" spans="1:11" x14ac:dyDescent="0.35">
      <c r="A173" s="35" t="s">
        <v>143</v>
      </c>
      <c r="B173" s="24" t="s">
        <v>243</v>
      </c>
      <c r="C173" s="36">
        <v>2720</v>
      </c>
      <c r="D173" s="25">
        <v>0.03</v>
      </c>
      <c r="E173" s="36">
        <v>2715</v>
      </c>
      <c r="F173" s="36">
        <v>1945</v>
      </c>
      <c r="G173" s="36">
        <v>560</v>
      </c>
      <c r="H173" s="36">
        <v>210</v>
      </c>
      <c r="I173" s="25">
        <v>0.72</v>
      </c>
      <c r="J173" s="25">
        <v>0.21</v>
      </c>
      <c r="K173" s="25">
        <v>0.08</v>
      </c>
    </row>
    <row r="174" spans="1:11" x14ac:dyDescent="0.35">
      <c r="A174" s="35" t="s">
        <v>143</v>
      </c>
      <c r="B174" s="24" t="s">
        <v>244</v>
      </c>
      <c r="C174" s="36">
        <v>2825</v>
      </c>
      <c r="D174" s="25">
        <v>0.03</v>
      </c>
      <c r="E174" s="36">
        <v>2905</v>
      </c>
      <c r="F174" s="36">
        <v>1995</v>
      </c>
      <c r="G174" s="36">
        <v>830</v>
      </c>
      <c r="H174" s="36">
        <v>85</v>
      </c>
      <c r="I174" s="25">
        <v>0.69</v>
      </c>
      <c r="J174" s="25">
        <v>0.28000000000000003</v>
      </c>
      <c r="K174" s="25">
        <v>0.03</v>
      </c>
    </row>
    <row r="175" spans="1:11" x14ac:dyDescent="0.35">
      <c r="A175" s="35" t="s">
        <v>143</v>
      </c>
      <c r="B175" s="24" t="s">
        <v>245</v>
      </c>
      <c r="C175" s="36">
        <v>1545</v>
      </c>
      <c r="D175" s="25">
        <v>0.03</v>
      </c>
      <c r="E175" s="36">
        <v>1820</v>
      </c>
      <c r="F175" s="36">
        <v>1080</v>
      </c>
      <c r="G175" s="36">
        <v>705</v>
      </c>
      <c r="H175" s="36">
        <v>35</v>
      </c>
      <c r="I175" s="25">
        <v>0.59</v>
      </c>
      <c r="J175" s="25">
        <v>0.39</v>
      </c>
      <c r="K175" s="25">
        <v>0.02</v>
      </c>
    </row>
    <row r="176" spans="1:11" x14ac:dyDescent="0.35">
      <c r="A176" s="35" t="s">
        <v>143</v>
      </c>
      <c r="B176" s="24" t="s">
        <v>246</v>
      </c>
      <c r="C176" s="36">
        <v>1485</v>
      </c>
      <c r="D176" s="25">
        <v>0.03</v>
      </c>
      <c r="E176" s="36">
        <v>1460</v>
      </c>
      <c r="F176" s="36">
        <v>985</v>
      </c>
      <c r="G176" s="36">
        <v>465</v>
      </c>
      <c r="H176" s="36">
        <v>10</v>
      </c>
      <c r="I176" s="25">
        <v>0.68</v>
      </c>
      <c r="J176" s="25">
        <v>0.32</v>
      </c>
      <c r="K176" s="25">
        <v>0.01</v>
      </c>
    </row>
    <row r="177" spans="1:11" x14ac:dyDescent="0.35">
      <c r="A177" s="35" t="s">
        <v>143</v>
      </c>
      <c r="B177" s="24" t="s">
        <v>247</v>
      </c>
      <c r="C177" s="36">
        <v>17305</v>
      </c>
      <c r="D177" s="25">
        <v>0.03</v>
      </c>
      <c r="E177" s="36">
        <v>17185</v>
      </c>
      <c r="F177" s="36">
        <v>11910</v>
      </c>
      <c r="G177" s="36">
        <v>4675</v>
      </c>
      <c r="H177" s="36">
        <v>600</v>
      </c>
      <c r="I177" s="25">
        <v>0.69</v>
      </c>
      <c r="J177" s="25">
        <v>0.27</v>
      </c>
      <c r="K177" s="25">
        <v>0.03</v>
      </c>
    </row>
    <row r="178" spans="1:11" x14ac:dyDescent="0.35">
      <c r="A178" s="35" t="s">
        <v>144</v>
      </c>
      <c r="B178" s="24" t="s">
        <v>240</v>
      </c>
      <c r="C178" s="36">
        <v>1445</v>
      </c>
      <c r="D178" s="25">
        <v>7.0000000000000007E-2</v>
      </c>
      <c r="E178" s="36">
        <v>1310</v>
      </c>
      <c r="F178" s="36">
        <v>965</v>
      </c>
      <c r="G178" s="36">
        <v>320</v>
      </c>
      <c r="H178" s="36">
        <v>20</v>
      </c>
      <c r="I178" s="25">
        <v>0.74</v>
      </c>
      <c r="J178" s="25">
        <v>0.25</v>
      </c>
      <c r="K178" s="25">
        <v>0.02</v>
      </c>
    </row>
    <row r="179" spans="1:11" x14ac:dyDescent="0.35">
      <c r="A179" s="35" t="s">
        <v>144</v>
      </c>
      <c r="B179" s="24" t="s">
        <v>241</v>
      </c>
      <c r="C179" s="36">
        <v>10030</v>
      </c>
      <c r="D179" s="25">
        <v>0.08</v>
      </c>
      <c r="E179" s="36">
        <v>9510</v>
      </c>
      <c r="F179" s="36">
        <v>6600</v>
      </c>
      <c r="G179" s="36">
        <v>2505</v>
      </c>
      <c r="H179" s="36">
        <v>405</v>
      </c>
      <c r="I179" s="25">
        <v>0.69</v>
      </c>
      <c r="J179" s="25">
        <v>0.26</v>
      </c>
      <c r="K179" s="25">
        <v>0.04</v>
      </c>
    </row>
    <row r="180" spans="1:11" x14ac:dyDescent="0.35">
      <c r="A180" s="35" t="s">
        <v>144</v>
      </c>
      <c r="B180" s="24" t="s">
        <v>242</v>
      </c>
      <c r="C180" s="36">
        <v>9555</v>
      </c>
      <c r="D180" s="25">
        <v>0.08</v>
      </c>
      <c r="E180" s="36">
        <v>9040</v>
      </c>
      <c r="F180" s="36">
        <v>6265</v>
      </c>
      <c r="G180" s="36">
        <v>2605</v>
      </c>
      <c r="H180" s="36">
        <v>170</v>
      </c>
      <c r="I180" s="25">
        <v>0.69</v>
      </c>
      <c r="J180" s="25">
        <v>0.28999999999999998</v>
      </c>
      <c r="K180" s="25">
        <v>0.02</v>
      </c>
    </row>
    <row r="181" spans="1:11" x14ac:dyDescent="0.35">
      <c r="A181" s="35" t="s">
        <v>144</v>
      </c>
      <c r="B181" s="24" t="s">
        <v>243</v>
      </c>
      <c r="C181" s="36">
        <v>6675</v>
      </c>
      <c r="D181" s="25">
        <v>0.08</v>
      </c>
      <c r="E181" s="36">
        <v>6425</v>
      </c>
      <c r="F181" s="36">
        <v>4525</v>
      </c>
      <c r="G181" s="36">
        <v>1500</v>
      </c>
      <c r="H181" s="36">
        <v>400</v>
      </c>
      <c r="I181" s="25">
        <v>0.7</v>
      </c>
      <c r="J181" s="25">
        <v>0.23</v>
      </c>
      <c r="K181" s="25">
        <v>0.06</v>
      </c>
    </row>
    <row r="182" spans="1:11" x14ac:dyDescent="0.35">
      <c r="A182" s="35" t="s">
        <v>144</v>
      </c>
      <c r="B182" s="24" t="s">
        <v>244</v>
      </c>
      <c r="C182" s="36">
        <v>6505</v>
      </c>
      <c r="D182" s="25">
        <v>0.08</v>
      </c>
      <c r="E182" s="36">
        <v>6950</v>
      </c>
      <c r="F182" s="36">
        <v>4600</v>
      </c>
      <c r="G182" s="36">
        <v>2145</v>
      </c>
      <c r="H182" s="36">
        <v>205</v>
      </c>
      <c r="I182" s="25">
        <v>0.66</v>
      </c>
      <c r="J182" s="25">
        <v>0.31</v>
      </c>
      <c r="K182" s="25">
        <v>0.03</v>
      </c>
    </row>
    <row r="183" spans="1:11" x14ac:dyDescent="0.35">
      <c r="A183" s="35" t="s">
        <v>144</v>
      </c>
      <c r="B183" s="24" t="s">
        <v>245</v>
      </c>
      <c r="C183" s="36">
        <v>4120</v>
      </c>
      <c r="D183" s="25">
        <v>0.08</v>
      </c>
      <c r="E183" s="36">
        <v>4795</v>
      </c>
      <c r="F183" s="36">
        <v>2840</v>
      </c>
      <c r="G183" s="36">
        <v>1860</v>
      </c>
      <c r="H183" s="36">
        <v>90</v>
      </c>
      <c r="I183" s="25">
        <v>0.59</v>
      </c>
      <c r="J183" s="25">
        <v>0.39</v>
      </c>
      <c r="K183" s="25">
        <v>0.02</v>
      </c>
    </row>
    <row r="184" spans="1:11" x14ac:dyDescent="0.35">
      <c r="A184" s="35" t="s">
        <v>144</v>
      </c>
      <c r="B184" s="24" t="s">
        <v>246</v>
      </c>
      <c r="C184" s="36">
        <v>3750</v>
      </c>
      <c r="D184" s="25">
        <v>0.08</v>
      </c>
      <c r="E184" s="36">
        <v>3775</v>
      </c>
      <c r="F184" s="36">
        <v>2440</v>
      </c>
      <c r="G184" s="36">
        <v>1285</v>
      </c>
      <c r="H184" s="36">
        <v>50</v>
      </c>
      <c r="I184" s="25">
        <v>0.65</v>
      </c>
      <c r="J184" s="25">
        <v>0.34</v>
      </c>
      <c r="K184" s="25">
        <v>0.01</v>
      </c>
    </row>
    <row r="185" spans="1:11" x14ac:dyDescent="0.35">
      <c r="A185" s="35" t="s">
        <v>144</v>
      </c>
      <c r="B185" s="24" t="s">
        <v>247</v>
      </c>
      <c r="C185" s="36">
        <v>42075</v>
      </c>
      <c r="D185" s="25">
        <v>0.08</v>
      </c>
      <c r="E185" s="36">
        <v>41805</v>
      </c>
      <c r="F185" s="36">
        <v>28240</v>
      </c>
      <c r="G185" s="36">
        <v>12225</v>
      </c>
      <c r="H185" s="36">
        <v>1345</v>
      </c>
      <c r="I185" s="25">
        <v>0.68</v>
      </c>
      <c r="J185" s="25">
        <v>0.28999999999999998</v>
      </c>
      <c r="K185" s="25">
        <v>0.03</v>
      </c>
    </row>
    <row r="186" spans="1:11" x14ac:dyDescent="0.35">
      <c r="A186" s="35" t="s">
        <v>145</v>
      </c>
      <c r="B186" s="24" t="s">
        <v>240</v>
      </c>
      <c r="C186" s="36">
        <v>55</v>
      </c>
      <c r="D186" s="25">
        <v>0</v>
      </c>
      <c r="E186" s="36">
        <v>55</v>
      </c>
      <c r="F186" s="36">
        <v>30</v>
      </c>
      <c r="G186" s="36">
        <v>25</v>
      </c>
      <c r="H186" s="36">
        <v>0</v>
      </c>
      <c r="I186" s="25">
        <v>0.53</v>
      </c>
      <c r="J186" s="25">
        <v>0.47</v>
      </c>
      <c r="K186" s="25">
        <v>0</v>
      </c>
    </row>
    <row r="187" spans="1:11" x14ac:dyDescent="0.35">
      <c r="A187" s="35" t="s">
        <v>145</v>
      </c>
      <c r="B187" s="24" t="s">
        <v>241</v>
      </c>
      <c r="C187" s="36">
        <v>210</v>
      </c>
      <c r="D187" s="25">
        <v>0</v>
      </c>
      <c r="E187" s="36">
        <v>195</v>
      </c>
      <c r="F187" s="36">
        <v>135</v>
      </c>
      <c r="G187" s="36">
        <v>55</v>
      </c>
      <c r="H187" s="36">
        <v>5</v>
      </c>
      <c r="I187" s="25">
        <v>0.68</v>
      </c>
      <c r="J187" s="25">
        <v>0.28999999999999998</v>
      </c>
      <c r="K187" s="25">
        <v>0.04</v>
      </c>
    </row>
    <row r="188" spans="1:11" x14ac:dyDescent="0.35">
      <c r="A188" s="35" t="s">
        <v>145</v>
      </c>
      <c r="B188" s="24" t="s">
        <v>242</v>
      </c>
      <c r="C188" s="36">
        <v>275</v>
      </c>
      <c r="D188" s="25">
        <v>0</v>
      </c>
      <c r="E188" s="36">
        <v>260</v>
      </c>
      <c r="F188" s="36">
        <v>175</v>
      </c>
      <c r="G188" s="36">
        <v>80</v>
      </c>
      <c r="H188" s="36">
        <v>5</v>
      </c>
      <c r="I188" s="25">
        <v>0.68</v>
      </c>
      <c r="J188" s="25">
        <v>0.31</v>
      </c>
      <c r="K188" s="25">
        <v>0.01</v>
      </c>
    </row>
    <row r="189" spans="1:11" x14ac:dyDescent="0.35">
      <c r="A189" s="35" t="s">
        <v>145</v>
      </c>
      <c r="B189" s="24" t="s">
        <v>243</v>
      </c>
      <c r="C189" s="36">
        <v>140</v>
      </c>
      <c r="D189" s="25">
        <v>0</v>
      </c>
      <c r="E189" s="36">
        <v>150</v>
      </c>
      <c r="F189" s="36">
        <v>95</v>
      </c>
      <c r="G189" s="36">
        <v>50</v>
      </c>
      <c r="H189" s="36">
        <v>10</v>
      </c>
      <c r="I189" s="25">
        <v>0.62</v>
      </c>
      <c r="J189" s="25">
        <v>0.32</v>
      </c>
      <c r="K189" s="25">
        <v>7.0000000000000007E-2</v>
      </c>
    </row>
    <row r="190" spans="1:11" x14ac:dyDescent="0.35">
      <c r="A190" s="35" t="s">
        <v>145</v>
      </c>
      <c r="B190" s="24" t="s">
        <v>244</v>
      </c>
      <c r="C190" s="36">
        <v>205</v>
      </c>
      <c r="D190" s="25">
        <v>0</v>
      </c>
      <c r="E190" s="36">
        <v>200</v>
      </c>
      <c r="F190" s="36">
        <v>125</v>
      </c>
      <c r="G190" s="36">
        <v>70</v>
      </c>
      <c r="H190" s="36">
        <v>5</v>
      </c>
      <c r="I190" s="25">
        <v>0.63</v>
      </c>
      <c r="J190" s="25">
        <v>0.35</v>
      </c>
      <c r="K190" s="25">
        <v>0.02</v>
      </c>
    </row>
    <row r="191" spans="1:11" x14ac:dyDescent="0.35">
      <c r="A191" s="35" t="s">
        <v>145</v>
      </c>
      <c r="B191" s="24" t="s">
        <v>245</v>
      </c>
      <c r="C191" s="36">
        <v>125</v>
      </c>
      <c r="D191" s="25">
        <v>0</v>
      </c>
      <c r="E191" s="36">
        <v>145</v>
      </c>
      <c r="F191" s="36">
        <v>65</v>
      </c>
      <c r="G191" s="36">
        <v>80</v>
      </c>
      <c r="H191" s="36" t="s">
        <v>318</v>
      </c>
      <c r="I191" s="36" t="s">
        <v>318</v>
      </c>
      <c r="J191" s="25">
        <v>0.53</v>
      </c>
      <c r="K191" s="36" t="s">
        <v>318</v>
      </c>
    </row>
    <row r="192" spans="1:11" x14ac:dyDescent="0.35">
      <c r="A192" s="35" t="s">
        <v>145</v>
      </c>
      <c r="B192" s="24" t="s">
        <v>246</v>
      </c>
      <c r="C192" s="36">
        <v>90</v>
      </c>
      <c r="D192" s="25">
        <v>0</v>
      </c>
      <c r="E192" s="36">
        <v>85</v>
      </c>
      <c r="F192" s="36">
        <v>45</v>
      </c>
      <c r="G192" s="36">
        <v>40</v>
      </c>
      <c r="H192" s="36">
        <v>0</v>
      </c>
      <c r="I192" s="25">
        <v>0.52</v>
      </c>
      <c r="J192" s="25">
        <v>0.48</v>
      </c>
      <c r="K192" s="25">
        <v>0</v>
      </c>
    </row>
    <row r="193" spans="1:11" x14ac:dyDescent="0.35">
      <c r="A193" s="35" t="s">
        <v>145</v>
      </c>
      <c r="B193" s="24" t="s">
        <v>247</v>
      </c>
      <c r="C193" s="36">
        <v>1105</v>
      </c>
      <c r="D193" s="25">
        <v>0</v>
      </c>
      <c r="E193" s="36">
        <v>1090</v>
      </c>
      <c r="F193" s="36">
        <v>665</v>
      </c>
      <c r="G193" s="36">
        <v>400</v>
      </c>
      <c r="H193" s="36">
        <v>25</v>
      </c>
      <c r="I193" s="25">
        <v>0.61</v>
      </c>
      <c r="J193" s="25">
        <v>0.36</v>
      </c>
      <c r="K193" s="25">
        <v>0.02</v>
      </c>
    </row>
    <row r="194" spans="1:11" x14ac:dyDescent="0.35">
      <c r="A194" s="35" t="s">
        <v>146</v>
      </c>
      <c r="B194" s="24" t="s">
        <v>240</v>
      </c>
      <c r="C194" s="36">
        <v>410</v>
      </c>
      <c r="D194" s="25">
        <v>0.02</v>
      </c>
      <c r="E194" s="36">
        <v>375</v>
      </c>
      <c r="F194" s="36">
        <v>250</v>
      </c>
      <c r="G194" s="36">
        <v>120</v>
      </c>
      <c r="H194" s="36">
        <v>5</v>
      </c>
      <c r="I194" s="25">
        <v>0.67</v>
      </c>
      <c r="J194" s="25">
        <v>0.32</v>
      </c>
      <c r="K194" s="25">
        <v>0.01</v>
      </c>
    </row>
    <row r="195" spans="1:11" x14ac:dyDescent="0.35">
      <c r="A195" s="35" t="s">
        <v>146</v>
      </c>
      <c r="B195" s="24" t="s">
        <v>241</v>
      </c>
      <c r="C195" s="36">
        <v>2245</v>
      </c>
      <c r="D195" s="25">
        <v>0.02</v>
      </c>
      <c r="E195" s="36">
        <v>2115</v>
      </c>
      <c r="F195" s="36">
        <v>1475</v>
      </c>
      <c r="G195" s="36">
        <v>550</v>
      </c>
      <c r="H195" s="36">
        <v>85</v>
      </c>
      <c r="I195" s="25">
        <v>0.7</v>
      </c>
      <c r="J195" s="25">
        <v>0.26</v>
      </c>
      <c r="K195" s="25">
        <v>0.04</v>
      </c>
    </row>
    <row r="196" spans="1:11" x14ac:dyDescent="0.35">
      <c r="A196" s="35" t="s">
        <v>146</v>
      </c>
      <c r="B196" s="24" t="s">
        <v>242</v>
      </c>
      <c r="C196" s="36">
        <v>2475</v>
      </c>
      <c r="D196" s="25">
        <v>0.02</v>
      </c>
      <c r="E196" s="36">
        <v>2265</v>
      </c>
      <c r="F196" s="36">
        <v>1610</v>
      </c>
      <c r="G196" s="36">
        <v>625</v>
      </c>
      <c r="H196" s="36">
        <v>30</v>
      </c>
      <c r="I196" s="25">
        <v>0.71</v>
      </c>
      <c r="J196" s="25">
        <v>0.28000000000000003</v>
      </c>
      <c r="K196" s="25">
        <v>0.01</v>
      </c>
    </row>
    <row r="197" spans="1:11" x14ac:dyDescent="0.35">
      <c r="A197" s="35" t="s">
        <v>146</v>
      </c>
      <c r="B197" s="24" t="s">
        <v>243</v>
      </c>
      <c r="C197" s="36">
        <v>1710</v>
      </c>
      <c r="D197" s="25">
        <v>0.02</v>
      </c>
      <c r="E197" s="36">
        <v>1755</v>
      </c>
      <c r="F197" s="36">
        <v>1240</v>
      </c>
      <c r="G197" s="36">
        <v>425</v>
      </c>
      <c r="H197" s="36">
        <v>90</v>
      </c>
      <c r="I197" s="25">
        <v>0.71</v>
      </c>
      <c r="J197" s="25">
        <v>0.24</v>
      </c>
      <c r="K197" s="25">
        <v>0.05</v>
      </c>
    </row>
    <row r="198" spans="1:11" x14ac:dyDescent="0.35">
      <c r="A198" s="35" t="s">
        <v>146</v>
      </c>
      <c r="B198" s="24" t="s">
        <v>244</v>
      </c>
      <c r="C198" s="36">
        <v>1960</v>
      </c>
      <c r="D198" s="25">
        <v>0.02</v>
      </c>
      <c r="E198" s="36">
        <v>1960</v>
      </c>
      <c r="F198" s="36">
        <v>1230</v>
      </c>
      <c r="G198" s="36">
        <v>660</v>
      </c>
      <c r="H198" s="36">
        <v>70</v>
      </c>
      <c r="I198" s="25">
        <v>0.63</v>
      </c>
      <c r="J198" s="25">
        <v>0.34</v>
      </c>
      <c r="K198" s="25">
        <v>0.04</v>
      </c>
    </row>
    <row r="199" spans="1:11" x14ac:dyDescent="0.35">
      <c r="A199" s="35" t="s">
        <v>146</v>
      </c>
      <c r="B199" s="24" t="s">
        <v>245</v>
      </c>
      <c r="C199" s="36">
        <v>1270</v>
      </c>
      <c r="D199" s="25">
        <v>0.02</v>
      </c>
      <c r="E199" s="36">
        <v>1510</v>
      </c>
      <c r="F199" s="36">
        <v>810</v>
      </c>
      <c r="G199" s="36">
        <v>670</v>
      </c>
      <c r="H199" s="36">
        <v>35</v>
      </c>
      <c r="I199" s="25">
        <v>0.54</v>
      </c>
      <c r="J199" s="25">
        <v>0.44</v>
      </c>
      <c r="K199" s="25">
        <v>0.02</v>
      </c>
    </row>
    <row r="200" spans="1:11" x14ac:dyDescent="0.35">
      <c r="A200" s="35" t="s">
        <v>146</v>
      </c>
      <c r="B200" s="24" t="s">
        <v>246</v>
      </c>
      <c r="C200" s="36">
        <v>1040</v>
      </c>
      <c r="D200" s="25">
        <v>0.02</v>
      </c>
      <c r="E200" s="36">
        <v>1040</v>
      </c>
      <c r="F200" s="36">
        <v>680</v>
      </c>
      <c r="G200" s="36">
        <v>355</v>
      </c>
      <c r="H200" s="36">
        <v>5</v>
      </c>
      <c r="I200" s="25">
        <v>0.65</v>
      </c>
      <c r="J200" s="25">
        <v>0.34</v>
      </c>
      <c r="K200" s="25">
        <v>0.01</v>
      </c>
    </row>
    <row r="201" spans="1:11" x14ac:dyDescent="0.35">
      <c r="A201" s="35" t="s">
        <v>146</v>
      </c>
      <c r="B201" s="24" t="s">
        <v>247</v>
      </c>
      <c r="C201" s="36">
        <v>11105</v>
      </c>
      <c r="D201" s="25">
        <v>0.02</v>
      </c>
      <c r="E201" s="36">
        <v>11025</v>
      </c>
      <c r="F201" s="36">
        <v>7295</v>
      </c>
      <c r="G201" s="36">
        <v>3405</v>
      </c>
      <c r="H201" s="36">
        <v>325</v>
      </c>
      <c r="I201" s="25">
        <v>0.66</v>
      </c>
      <c r="J201" s="25">
        <v>0.31</v>
      </c>
      <c r="K201" s="25">
        <v>0.03</v>
      </c>
    </row>
    <row r="202" spans="1:11" x14ac:dyDescent="0.35">
      <c r="A202" s="35" t="s">
        <v>147</v>
      </c>
      <c r="B202" s="24" t="s">
        <v>240</v>
      </c>
      <c r="C202" s="36">
        <v>630</v>
      </c>
      <c r="D202" s="25">
        <v>0.03</v>
      </c>
      <c r="E202" s="36">
        <v>585</v>
      </c>
      <c r="F202" s="36">
        <v>430</v>
      </c>
      <c r="G202" s="36">
        <v>145</v>
      </c>
      <c r="H202" s="36">
        <v>10</v>
      </c>
      <c r="I202" s="25">
        <v>0.74</v>
      </c>
      <c r="J202" s="25">
        <v>0.25</v>
      </c>
      <c r="K202" s="25">
        <v>0.01</v>
      </c>
    </row>
    <row r="203" spans="1:11" x14ac:dyDescent="0.35">
      <c r="A203" s="35" t="s">
        <v>147</v>
      </c>
      <c r="B203" s="24" t="s">
        <v>241</v>
      </c>
      <c r="C203" s="36">
        <v>4180</v>
      </c>
      <c r="D203" s="25">
        <v>0.03</v>
      </c>
      <c r="E203" s="36">
        <v>3980</v>
      </c>
      <c r="F203" s="36">
        <v>2715</v>
      </c>
      <c r="G203" s="36">
        <v>1095</v>
      </c>
      <c r="H203" s="36">
        <v>170</v>
      </c>
      <c r="I203" s="25">
        <v>0.68</v>
      </c>
      <c r="J203" s="25">
        <v>0.28000000000000003</v>
      </c>
      <c r="K203" s="25">
        <v>0.04</v>
      </c>
    </row>
    <row r="204" spans="1:11" x14ac:dyDescent="0.35">
      <c r="A204" s="35" t="s">
        <v>147</v>
      </c>
      <c r="B204" s="24" t="s">
        <v>242</v>
      </c>
      <c r="C204" s="36">
        <v>3860</v>
      </c>
      <c r="D204" s="25">
        <v>0.03</v>
      </c>
      <c r="E204" s="36">
        <v>3580</v>
      </c>
      <c r="F204" s="36">
        <v>2500</v>
      </c>
      <c r="G204" s="36">
        <v>990</v>
      </c>
      <c r="H204" s="36">
        <v>90</v>
      </c>
      <c r="I204" s="25">
        <v>0.7</v>
      </c>
      <c r="J204" s="25">
        <v>0.28000000000000003</v>
      </c>
      <c r="K204" s="25">
        <v>0.03</v>
      </c>
    </row>
    <row r="205" spans="1:11" x14ac:dyDescent="0.35">
      <c r="A205" s="35" t="s">
        <v>147</v>
      </c>
      <c r="B205" s="24" t="s">
        <v>243</v>
      </c>
      <c r="C205" s="36">
        <v>2630</v>
      </c>
      <c r="D205" s="25">
        <v>0.03</v>
      </c>
      <c r="E205" s="36">
        <v>2615</v>
      </c>
      <c r="F205" s="36">
        <v>1790</v>
      </c>
      <c r="G205" s="36">
        <v>680</v>
      </c>
      <c r="H205" s="36">
        <v>145</v>
      </c>
      <c r="I205" s="25">
        <v>0.68</v>
      </c>
      <c r="J205" s="25">
        <v>0.26</v>
      </c>
      <c r="K205" s="25">
        <v>0.06</v>
      </c>
    </row>
    <row r="206" spans="1:11" x14ac:dyDescent="0.35">
      <c r="A206" s="35" t="s">
        <v>147</v>
      </c>
      <c r="B206" s="24" t="s">
        <v>244</v>
      </c>
      <c r="C206" s="36">
        <v>2880</v>
      </c>
      <c r="D206" s="25">
        <v>0.03</v>
      </c>
      <c r="E206" s="36">
        <v>2990</v>
      </c>
      <c r="F206" s="36">
        <v>1935</v>
      </c>
      <c r="G206" s="36">
        <v>965</v>
      </c>
      <c r="H206" s="36">
        <v>90</v>
      </c>
      <c r="I206" s="25">
        <v>0.65</v>
      </c>
      <c r="J206" s="25">
        <v>0.32</v>
      </c>
      <c r="K206" s="25">
        <v>0.03</v>
      </c>
    </row>
    <row r="207" spans="1:11" x14ac:dyDescent="0.35">
      <c r="A207" s="35" t="s">
        <v>147</v>
      </c>
      <c r="B207" s="24" t="s">
        <v>245</v>
      </c>
      <c r="C207" s="36">
        <v>1815</v>
      </c>
      <c r="D207" s="25">
        <v>0.03</v>
      </c>
      <c r="E207" s="36">
        <v>2120</v>
      </c>
      <c r="F207" s="36">
        <v>1180</v>
      </c>
      <c r="G207" s="36">
        <v>905</v>
      </c>
      <c r="H207" s="36">
        <v>35</v>
      </c>
      <c r="I207" s="25">
        <v>0.56000000000000005</v>
      </c>
      <c r="J207" s="25">
        <v>0.43</v>
      </c>
      <c r="K207" s="25">
        <v>0.02</v>
      </c>
    </row>
    <row r="208" spans="1:11" x14ac:dyDescent="0.35">
      <c r="A208" s="35" t="s">
        <v>147</v>
      </c>
      <c r="B208" s="24" t="s">
        <v>246</v>
      </c>
      <c r="C208" s="36">
        <v>1545</v>
      </c>
      <c r="D208" s="25">
        <v>0.03</v>
      </c>
      <c r="E208" s="36">
        <v>1540</v>
      </c>
      <c r="F208" s="36">
        <v>1015</v>
      </c>
      <c r="G208" s="36">
        <v>500</v>
      </c>
      <c r="H208" s="36">
        <v>25</v>
      </c>
      <c r="I208" s="25">
        <v>0.66</v>
      </c>
      <c r="J208" s="25">
        <v>0.33</v>
      </c>
      <c r="K208" s="25">
        <v>0.02</v>
      </c>
    </row>
    <row r="209" spans="1:11" x14ac:dyDescent="0.35">
      <c r="A209" s="35" t="s">
        <v>147</v>
      </c>
      <c r="B209" s="24" t="s">
        <v>247</v>
      </c>
      <c r="C209" s="36">
        <v>17535</v>
      </c>
      <c r="D209" s="25">
        <v>0.03</v>
      </c>
      <c r="E209" s="36">
        <v>17415</v>
      </c>
      <c r="F209" s="36">
        <v>11565</v>
      </c>
      <c r="G209" s="36">
        <v>5285</v>
      </c>
      <c r="H209" s="36">
        <v>565</v>
      </c>
      <c r="I209" s="25">
        <v>0.66</v>
      </c>
      <c r="J209" s="25">
        <v>0.3</v>
      </c>
      <c r="K209" s="25">
        <v>0.03</v>
      </c>
    </row>
    <row r="210" spans="1:11" x14ac:dyDescent="0.35">
      <c r="A210" s="35" t="s">
        <v>148</v>
      </c>
      <c r="B210" s="24" t="s">
        <v>240</v>
      </c>
      <c r="C210" s="36">
        <v>300</v>
      </c>
      <c r="D210" s="25">
        <v>0.02</v>
      </c>
      <c r="E210" s="36">
        <v>285</v>
      </c>
      <c r="F210" s="36">
        <v>205</v>
      </c>
      <c r="G210" s="36">
        <v>65</v>
      </c>
      <c r="H210" s="36">
        <v>10</v>
      </c>
      <c r="I210" s="25">
        <v>0.73</v>
      </c>
      <c r="J210" s="25">
        <v>0.23</v>
      </c>
      <c r="K210" s="25">
        <v>0.04</v>
      </c>
    </row>
    <row r="211" spans="1:11" x14ac:dyDescent="0.35">
      <c r="A211" s="35" t="s">
        <v>148</v>
      </c>
      <c r="B211" s="24" t="s">
        <v>241</v>
      </c>
      <c r="C211" s="36">
        <v>1880</v>
      </c>
      <c r="D211" s="25">
        <v>0.01</v>
      </c>
      <c r="E211" s="36">
        <v>1750</v>
      </c>
      <c r="F211" s="36">
        <v>1290</v>
      </c>
      <c r="G211" s="36">
        <v>390</v>
      </c>
      <c r="H211" s="36">
        <v>70</v>
      </c>
      <c r="I211" s="25">
        <v>0.74</v>
      </c>
      <c r="J211" s="25">
        <v>0.22</v>
      </c>
      <c r="K211" s="25">
        <v>0.04</v>
      </c>
    </row>
    <row r="212" spans="1:11" x14ac:dyDescent="0.35">
      <c r="A212" s="35" t="s">
        <v>148</v>
      </c>
      <c r="B212" s="24" t="s">
        <v>242</v>
      </c>
      <c r="C212" s="36">
        <v>2020</v>
      </c>
      <c r="D212" s="25">
        <v>0.02</v>
      </c>
      <c r="E212" s="36">
        <v>1920</v>
      </c>
      <c r="F212" s="36">
        <v>1355</v>
      </c>
      <c r="G212" s="36">
        <v>535</v>
      </c>
      <c r="H212" s="36">
        <v>30</v>
      </c>
      <c r="I212" s="25">
        <v>0.71</v>
      </c>
      <c r="J212" s="25">
        <v>0.28000000000000003</v>
      </c>
      <c r="K212" s="25">
        <v>0.02</v>
      </c>
    </row>
    <row r="213" spans="1:11" x14ac:dyDescent="0.35">
      <c r="A213" s="35" t="s">
        <v>148</v>
      </c>
      <c r="B213" s="24" t="s">
        <v>243</v>
      </c>
      <c r="C213" s="36">
        <v>1465</v>
      </c>
      <c r="D213" s="25">
        <v>0.02</v>
      </c>
      <c r="E213" s="36">
        <v>1420</v>
      </c>
      <c r="F213" s="36">
        <v>995</v>
      </c>
      <c r="G213" s="36">
        <v>350</v>
      </c>
      <c r="H213" s="36">
        <v>75</v>
      </c>
      <c r="I213" s="25">
        <v>0.7</v>
      </c>
      <c r="J213" s="25">
        <v>0.25</v>
      </c>
      <c r="K213" s="25">
        <v>0.05</v>
      </c>
    </row>
    <row r="214" spans="1:11" x14ac:dyDescent="0.35">
      <c r="A214" s="35" t="s">
        <v>148</v>
      </c>
      <c r="B214" s="24" t="s">
        <v>244</v>
      </c>
      <c r="C214" s="36">
        <v>1435</v>
      </c>
      <c r="D214" s="25">
        <v>0.02</v>
      </c>
      <c r="E214" s="36">
        <v>1495</v>
      </c>
      <c r="F214" s="36">
        <v>1005</v>
      </c>
      <c r="G214" s="36">
        <v>450</v>
      </c>
      <c r="H214" s="36">
        <v>40</v>
      </c>
      <c r="I214" s="25">
        <v>0.67</v>
      </c>
      <c r="J214" s="25">
        <v>0.3</v>
      </c>
      <c r="K214" s="25">
        <v>0.03</v>
      </c>
    </row>
    <row r="215" spans="1:11" x14ac:dyDescent="0.35">
      <c r="A215" s="35" t="s">
        <v>148</v>
      </c>
      <c r="B215" s="24" t="s">
        <v>245</v>
      </c>
      <c r="C215" s="36">
        <v>890</v>
      </c>
      <c r="D215" s="25">
        <v>0.02</v>
      </c>
      <c r="E215" s="36">
        <v>1075</v>
      </c>
      <c r="F215" s="36">
        <v>630</v>
      </c>
      <c r="G215" s="36">
        <v>430</v>
      </c>
      <c r="H215" s="36">
        <v>15</v>
      </c>
      <c r="I215" s="25">
        <v>0.57999999999999996</v>
      </c>
      <c r="J215" s="25">
        <v>0.4</v>
      </c>
      <c r="K215" s="25">
        <v>0.01</v>
      </c>
    </row>
    <row r="216" spans="1:11" x14ac:dyDescent="0.35">
      <c r="A216" s="35" t="s">
        <v>148</v>
      </c>
      <c r="B216" s="24" t="s">
        <v>246</v>
      </c>
      <c r="C216" s="36">
        <v>790</v>
      </c>
      <c r="D216" s="25">
        <v>0.02</v>
      </c>
      <c r="E216" s="36">
        <v>760</v>
      </c>
      <c r="F216" s="36">
        <v>510</v>
      </c>
      <c r="G216" s="36">
        <v>245</v>
      </c>
      <c r="H216" s="36">
        <v>10</v>
      </c>
      <c r="I216" s="25">
        <v>0.67</v>
      </c>
      <c r="J216" s="25">
        <v>0.32</v>
      </c>
      <c r="K216" s="25">
        <v>0.01</v>
      </c>
    </row>
    <row r="217" spans="1:11" x14ac:dyDescent="0.35">
      <c r="A217" s="35" t="s">
        <v>148</v>
      </c>
      <c r="B217" s="24" t="s">
        <v>247</v>
      </c>
      <c r="C217" s="36">
        <v>8785</v>
      </c>
      <c r="D217" s="25">
        <v>0.02</v>
      </c>
      <c r="E217" s="36">
        <v>8705</v>
      </c>
      <c r="F217" s="36">
        <v>5990</v>
      </c>
      <c r="G217" s="36">
        <v>2470</v>
      </c>
      <c r="H217" s="36">
        <v>245</v>
      </c>
      <c r="I217" s="25">
        <v>0.69</v>
      </c>
      <c r="J217" s="25">
        <v>0.28000000000000003</v>
      </c>
      <c r="K217" s="25">
        <v>0.03</v>
      </c>
    </row>
    <row r="218" spans="1:11" x14ac:dyDescent="0.35">
      <c r="A218" s="35" t="s">
        <v>149</v>
      </c>
      <c r="B218" s="24" t="s">
        <v>240</v>
      </c>
      <c r="C218" s="36">
        <v>40</v>
      </c>
      <c r="D218" s="25">
        <v>0</v>
      </c>
      <c r="E218" s="36">
        <v>35</v>
      </c>
      <c r="F218" s="36">
        <v>25</v>
      </c>
      <c r="G218" s="36">
        <v>10</v>
      </c>
      <c r="H218" s="36" t="s">
        <v>318</v>
      </c>
      <c r="I218" s="25">
        <v>0.73</v>
      </c>
      <c r="J218" s="36" t="s">
        <v>318</v>
      </c>
      <c r="K218" s="36" t="s">
        <v>318</v>
      </c>
    </row>
    <row r="219" spans="1:11" x14ac:dyDescent="0.35">
      <c r="A219" s="35" t="s">
        <v>149</v>
      </c>
      <c r="B219" s="24" t="s">
        <v>241</v>
      </c>
      <c r="C219" s="36">
        <v>245</v>
      </c>
      <c r="D219" s="25">
        <v>0</v>
      </c>
      <c r="E219" s="36">
        <v>230</v>
      </c>
      <c r="F219" s="36">
        <v>155</v>
      </c>
      <c r="G219" s="36">
        <v>70</v>
      </c>
      <c r="H219" s="36">
        <v>10</v>
      </c>
      <c r="I219" s="25">
        <v>0.67</v>
      </c>
      <c r="J219" s="25">
        <v>0.3</v>
      </c>
      <c r="K219" s="25">
        <v>0.04</v>
      </c>
    </row>
    <row r="220" spans="1:11" x14ac:dyDescent="0.35">
      <c r="A220" s="35" t="s">
        <v>149</v>
      </c>
      <c r="B220" s="24" t="s">
        <v>242</v>
      </c>
      <c r="C220" s="36">
        <v>235</v>
      </c>
      <c r="D220" s="25">
        <v>0</v>
      </c>
      <c r="E220" s="36">
        <v>220</v>
      </c>
      <c r="F220" s="36">
        <v>155</v>
      </c>
      <c r="G220" s="36">
        <v>65</v>
      </c>
      <c r="H220" s="36">
        <v>5</v>
      </c>
      <c r="I220" s="25">
        <v>0.69</v>
      </c>
      <c r="J220" s="25">
        <v>0.28999999999999998</v>
      </c>
      <c r="K220" s="25">
        <v>0.02</v>
      </c>
    </row>
    <row r="221" spans="1:11" x14ac:dyDescent="0.35">
      <c r="A221" s="35" t="s">
        <v>149</v>
      </c>
      <c r="B221" s="24" t="s">
        <v>243</v>
      </c>
      <c r="C221" s="36">
        <v>185</v>
      </c>
      <c r="D221" s="25">
        <v>0</v>
      </c>
      <c r="E221" s="36">
        <v>170</v>
      </c>
      <c r="F221" s="36">
        <v>110</v>
      </c>
      <c r="G221" s="36">
        <v>55</v>
      </c>
      <c r="H221" s="36">
        <v>10</v>
      </c>
      <c r="I221" s="25">
        <v>0.64</v>
      </c>
      <c r="J221" s="25">
        <v>0.31</v>
      </c>
      <c r="K221" s="25">
        <v>0.05</v>
      </c>
    </row>
    <row r="222" spans="1:11" x14ac:dyDescent="0.35">
      <c r="A222" s="35" t="s">
        <v>149</v>
      </c>
      <c r="B222" s="24" t="s">
        <v>244</v>
      </c>
      <c r="C222" s="36">
        <v>195</v>
      </c>
      <c r="D222" s="25">
        <v>0</v>
      </c>
      <c r="E222" s="36">
        <v>215</v>
      </c>
      <c r="F222" s="36">
        <v>135</v>
      </c>
      <c r="G222" s="36">
        <v>75</v>
      </c>
      <c r="H222" s="36">
        <v>5</v>
      </c>
      <c r="I222" s="25">
        <v>0.63</v>
      </c>
      <c r="J222" s="25">
        <v>0.35</v>
      </c>
      <c r="K222" s="25">
        <v>0.02</v>
      </c>
    </row>
    <row r="223" spans="1:11" x14ac:dyDescent="0.35">
      <c r="A223" s="35" t="s">
        <v>149</v>
      </c>
      <c r="B223" s="24" t="s">
        <v>245</v>
      </c>
      <c r="C223" s="36">
        <v>145</v>
      </c>
      <c r="D223" s="25">
        <v>0</v>
      </c>
      <c r="E223" s="36">
        <v>165</v>
      </c>
      <c r="F223" s="36">
        <v>75</v>
      </c>
      <c r="G223" s="36">
        <v>85</v>
      </c>
      <c r="H223" s="36">
        <v>5</v>
      </c>
      <c r="I223" s="25">
        <v>0.45</v>
      </c>
      <c r="J223" s="25">
        <v>0.52</v>
      </c>
      <c r="K223" s="25">
        <v>0.03</v>
      </c>
    </row>
    <row r="224" spans="1:11" x14ac:dyDescent="0.35">
      <c r="A224" s="35" t="s">
        <v>149</v>
      </c>
      <c r="B224" s="24" t="s">
        <v>246</v>
      </c>
      <c r="C224" s="36">
        <v>140</v>
      </c>
      <c r="D224" s="25">
        <v>0</v>
      </c>
      <c r="E224" s="36">
        <v>140</v>
      </c>
      <c r="F224" s="36">
        <v>80</v>
      </c>
      <c r="G224" s="36">
        <v>55</v>
      </c>
      <c r="H224" s="36">
        <v>5</v>
      </c>
      <c r="I224" s="25">
        <v>0.56999999999999995</v>
      </c>
      <c r="J224" s="25">
        <v>0.41</v>
      </c>
      <c r="K224" s="25">
        <v>0.02</v>
      </c>
    </row>
    <row r="225" spans="1:11" x14ac:dyDescent="0.35">
      <c r="A225" s="35" t="s">
        <v>149</v>
      </c>
      <c r="B225" s="24" t="s">
        <v>247</v>
      </c>
      <c r="C225" s="36">
        <v>1185</v>
      </c>
      <c r="D225" s="25">
        <v>0</v>
      </c>
      <c r="E225" s="36">
        <v>1175</v>
      </c>
      <c r="F225" s="36">
        <v>730</v>
      </c>
      <c r="G225" s="36">
        <v>410</v>
      </c>
      <c r="H225" s="36">
        <v>35</v>
      </c>
      <c r="I225" s="25">
        <v>0.62</v>
      </c>
      <c r="J225" s="25">
        <v>0.35</v>
      </c>
      <c r="K225" s="25">
        <v>0.03</v>
      </c>
    </row>
    <row r="226" spans="1:11" x14ac:dyDescent="0.35">
      <c r="A226" s="35" t="s">
        <v>150</v>
      </c>
      <c r="B226" s="24" t="s">
        <v>240</v>
      </c>
      <c r="C226" s="36">
        <v>325</v>
      </c>
      <c r="D226" s="25">
        <v>0.02</v>
      </c>
      <c r="E226" s="36">
        <v>300</v>
      </c>
      <c r="F226" s="36">
        <v>225</v>
      </c>
      <c r="G226" s="36">
        <v>70</v>
      </c>
      <c r="H226" s="36">
        <v>5</v>
      </c>
      <c r="I226" s="25">
        <v>0.75</v>
      </c>
      <c r="J226" s="25">
        <v>0.23</v>
      </c>
      <c r="K226" s="25">
        <v>0.01</v>
      </c>
    </row>
    <row r="227" spans="1:11" x14ac:dyDescent="0.35">
      <c r="A227" s="35" t="s">
        <v>150</v>
      </c>
      <c r="B227" s="24" t="s">
        <v>241</v>
      </c>
      <c r="C227" s="36">
        <v>2455</v>
      </c>
      <c r="D227" s="25">
        <v>0.02</v>
      </c>
      <c r="E227" s="36">
        <v>2290</v>
      </c>
      <c r="F227" s="36">
        <v>1635</v>
      </c>
      <c r="G227" s="36">
        <v>555</v>
      </c>
      <c r="H227" s="36">
        <v>100</v>
      </c>
      <c r="I227" s="25">
        <v>0.71</v>
      </c>
      <c r="J227" s="25">
        <v>0.24</v>
      </c>
      <c r="K227" s="25">
        <v>0.04</v>
      </c>
    </row>
    <row r="228" spans="1:11" x14ac:dyDescent="0.35">
      <c r="A228" s="35" t="s">
        <v>150</v>
      </c>
      <c r="B228" s="24" t="s">
        <v>242</v>
      </c>
      <c r="C228" s="36">
        <v>2390</v>
      </c>
      <c r="D228" s="25">
        <v>0.02</v>
      </c>
      <c r="E228" s="36">
        <v>2300</v>
      </c>
      <c r="F228" s="36">
        <v>1595</v>
      </c>
      <c r="G228" s="36">
        <v>670</v>
      </c>
      <c r="H228" s="36">
        <v>35</v>
      </c>
      <c r="I228" s="25">
        <v>0.69</v>
      </c>
      <c r="J228" s="25">
        <v>0.28999999999999998</v>
      </c>
      <c r="K228" s="25">
        <v>0.01</v>
      </c>
    </row>
    <row r="229" spans="1:11" x14ac:dyDescent="0.35">
      <c r="A229" s="35" t="s">
        <v>150</v>
      </c>
      <c r="B229" s="24" t="s">
        <v>243</v>
      </c>
      <c r="C229" s="36">
        <v>1645</v>
      </c>
      <c r="D229" s="25">
        <v>0.02</v>
      </c>
      <c r="E229" s="36">
        <v>1565</v>
      </c>
      <c r="F229" s="36">
        <v>1125</v>
      </c>
      <c r="G229" s="36">
        <v>335</v>
      </c>
      <c r="H229" s="36">
        <v>105</v>
      </c>
      <c r="I229" s="25">
        <v>0.72</v>
      </c>
      <c r="J229" s="25">
        <v>0.21</v>
      </c>
      <c r="K229" s="25">
        <v>7.0000000000000007E-2</v>
      </c>
    </row>
    <row r="230" spans="1:11" x14ac:dyDescent="0.35">
      <c r="A230" s="35" t="s">
        <v>150</v>
      </c>
      <c r="B230" s="24" t="s">
        <v>244</v>
      </c>
      <c r="C230" s="36">
        <v>1550</v>
      </c>
      <c r="D230" s="25">
        <v>0.02</v>
      </c>
      <c r="E230" s="36">
        <v>1675</v>
      </c>
      <c r="F230" s="36">
        <v>1095</v>
      </c>
      <c r="G230" s="36">
        <v>525</v>
      </c>
      <c r="H230" s="36">
        <v>55</v>
      </c>
      <c r="I230" s="25">
        <v>0.65</v>
      </c>
      <c r="J230" s="25">
        <v>0.31</v>
      </c>
      <c r="K230" s="25">
        <v>0.03</v>
      </c>
    </row>
    <row r="231" spans="1:11" x14ac:dyDescent="0.35">
      <c r="A231" s="35" t="s">
        <v>150</v>
      </c>
      <c r="B231" s="24" t="s">
        <v>245</v>
      </c>
      <c r="C231" s="36">
        <v>1025</v>
      </c>
      <c r="D231" s="25">
        <v>0.02</v>
      </c>
      <c r="E231" s="36">
        <v>1185</v>
      </c>
      <c r="F231" s="36">
        <v>725</v>
      </c>
      <c r="G231" s="36">
        <v>445</v>
      </c>
      <c r="H231" s="36">
        <v>15</v>
      </c>
      <c r="I231" s="25">
        <v>0.61</v>
      </c>
      <c r="J231" s="25">
        <v>0.37</v>
      </c>
      <c r="K231" s="25">
        <v>0.01</v>
      </c>
    </row>
    <row r="232" spans="1:11" x14ac:dyDescent="0.35">
      <c r="A232" s="35" t="s">
        <v>150</v>
      </c>
      <c r="B232" s="24" t="s">
        <v>246</v>
      </c>
      <c r="C232" s="36">
        <v>870</v>
      </c>
      <c r="D232" s="25">
        <v>0.02</v>
      </c>
      <c r="E232" s="36">
        <v>860</v>
      </c>
      <c r="F232" s="36">
        <v>545</v>
      </c>
      <c r="G232" s="36">
        <v>305</v>
      </c>
      <c r="H232" s="36">
        <v>5</v>
      </c>
      <c r="I232" s="25">
        <v>0.64</v>
      </c>
      <c r="J232" s="25">
        <v>0.36</v>
      </c>
      <c r="K232" s="25">
        <v>0.01</v>
      </c>
    </row>
    <row r="233" spans="1:11" x14ac:dyDescent="0.35">
      <c r="A233" s="35" t="s">
        <v>150</v>
      </c>
      <c r="B233" s="24" t="s">
        <v>247</v>
      </c>
      <c r="C233" s="36">
        <v>10255</v>
      </c>
      <c r="D233" s="25">
        <v>0.02</v>
      </c>
      <c r="E233" s="36">
        <v>10175</v>
      </c>
      <c r="F233" s="36">
        <v>6945</v>
      </c>
      <c r="G233" s="36">
        <v>2905</v>
      </c>
      <c r="H233" s="36">
        <v>325</v>
      </c>
      <c r="I233" s="25">
        <v>0.68</v>
      </c>
      <c r="J233" s="25">
        <v>0.28999999999999998</v>
      </c>
      <c r="K233" s="25">
        <v>0.03</v>
      </c>
    </row>
    <row r="234" spans="1:11" x14ac:dyDescent="0.35">
      <c r="A234" s="35" t="s">
        <v>151</v>
      </c>
      <c r="B234" s="24" t="s">
        <v>240</v>
      </c>
      <c r="C234" s="36">
        <v>1135</v>
      </c>
      <c r="D234" s="25">
        <v>0.06</v>
      </c>
      <c r="E234" s="36">
        <v>1035</v>
      </c>
      <c r="F234" s="36">
        <v>715</v>
      </c>
      <c r="G234" s="36">
        <v>300</v>
      </c>
      <c r="H234" s="36">
        <v>20</v>
      </c>
      <c r="I234" s="25">
        <v>0.69</v>
      </c>
      <c r="J234" s="25">
        <v>0.28999999999999998</v>
      </c>
      <c r="K234" s="25">
        <v>0.02</v>
      </c>
    </row>
    <row r="235" spans="1:11" x14ac:dyDescent="0.35">
      <c r="A235" s="35" t="s">
        <v>151</v>
      </c>
      <c r="B235" s="24" t="s">
        <v>241</v>
      </c>
      <c r="C235" s="36">
        <v>7410</v>
      </c>
      <c r="D235" s="25">
        <v>0.06</v>
      </c>
      <c r="E235" s="36">
        <v>6975</v>
      </c>
      <c r="F235" s="36">
        <v>4885</v>
      </c>
      <c r="G235" s="36">
        <v>1765</v>
      </c>
      <c r="H235" s="36">
        <v>325</v>
      </c>
      <c r="I235" s="25">
        <v>0.7</v>
      </c>
      <c r="J235" s="25">
        <v>0.25</v>
      </c>
      <c r="K235" s="25">
        <v>0.05</v>
      </c>
    </row>
    <row r="236" spans="1:11" x14ac:dyDescent="0.35">
      <c r="A236" s="35" t="s">
        <v>151</v>
      </c>
      <c r="B236" s="24" t="s">
        <v>242</v>
      </c>
      <c r="C236" s="36">
        <v>7145</v>
      </c>
      <c r="D236" s="25">
        <v>0.06</v>
      </c>
      <c r="E236" s="36">
        <v>6780</v>
      </c>
      <c r="F236" s="36">
        <v>4705</v>
      </c>
      <c r="G236" s="36">
        <v>1970</v>
      </c>
      <c r="H236" s="36">
        <v>105</v>
      </c>
      <c r="I236" s="25">
        <v>0.69</v>
      </c>
      <c r="J236" s="25">
        <v>0.28999999999999998</v>
      </c>
      <c r="K236" s="25">
        <v>0.02</v>
      </c>
    </row>
    <row r="237" spans="1:11" x14ac:dyDescent="0.35">
      <c r="A237" s="35" t="s">
        <v>151</v>
      </c>
      <c r="B237" s="24" t="s">
        <v>243</v>
      </c>
      <c r="C237" s="36">
        <v>5015</v>
      </c>
      <c r="D237" s="25">
        <v>0.06</v>
      </c>
      <c r="E237" s="36">
        <v>4915</v>
      </c>
      <c r="F237" s="36">
        <v>3410</v>
      </c>
      <c r="G237" s="36">
        <v>1195</v>
      </c>
      <c r="H237" s="36">
        <v>310</v>
      </c>
      <c r="I237" s="25">
        <v>0.69</v>
      </c>
      <c r="J237" s="25">
        <v>0.24</v>
      </c>
      <c r="K237" s="25">
        <v>0.06</v>
      </c>
    </row>
    <row r="238" spans="1:11" x14ac:dyDescent="0.35">
      <c r="A238" s="35" t="s">
        <v>151</v>
      </c>
      <c r="B238" s="24" t="s">
        <v>244</v>
      </c>
      <c r="C238" s="36">
        <v>5115</v>
      </c>
      <c r="D238" s="25">
        <v>0.06</v>
      </c>
      <c r="E238" s="36">
        <v>5375</v>
      </c>
      <c r="F238" s="36">
        <v>3560</v>
      </c>
      <c r="G238" s="36">
        <v>1640</v>
      </c>
      <c r="H238" s="36">
        <v>170</v>
      </c>
      <c r="I238" s="25">
        <v>0.66</v>
      </c>
      <c r="J238" s="25">
        <v>0.31</v>
      </c>
      <c r="K238" s="25">
        <v>0.03</v>
      </c>
    </row>
    <row r="239" spans="1:11" x14ac:dyDescent="0.35">
      <c r="A239" s="35" t="s">
        <v>151</v>
      </c>
      <c r="B239" s="24" t="s">
        <v>245</v>
      </c>
      <c r="C239" s="36">
        <v>3150</v>
      </c>
      <c r="D239" s="25">
        <v>0.06</v>
      </c>
      <c r="E239" s="36">
        <v>3645</v>
      </c>
      <c r="F239" s="36">
        <v>2135</v>
      </c>
      <c r="G239" s="36">
        <v>1435</v>
      </c>
      <c r="H239" s="36">
        <v>75</v>
      </c>
      <c r="I239" s="25">
        <v>0.59</v>
      </c>
      <c r="J239" s="25">
        <v>0.39</v>
      </c>
      <c r="K239" s="25">
        <v>0.02</v>
      </c>
    </row>
    <row r="240" spans="1:11" x14ac:dyDescent="0.35">
      <c r="A240" s="35" t="s">
        <v>151</v>
      </c>
      <c r="B240" s="24" t="s">
        <v>246</v>
      </c>
      <c r="C240" s="36">
        <v>2840</v>
      </c>
      <c r="D240" s="25">
        <v>0.06</v>
      </c>
      <c r="E240" s="36">
        <v>2855</v>
      </c>
      <c r="F240" s="36">
        <v>1870</v>
      </c>
      <c r="G240" s="36">
        <v>950</v>
      </c>
      <c r="H240" s="36">
        <v>35</v>
      </c>
      <c r="I240" s="25">
        <v>0.65</v>
      </c>
      <c r="J240" s="25">
        <v>0.33</v>
      </c>
      <c r="K240" s="25">
        <v>0.01</v>
      </c>
    </row>
    <row r="241" spans="1:11" x14ac:dyDescent="0.35">
      <c r="A241" s="35" t="s">
        <v>151</v>
      </c>
      <c r="B241" s="24" t="s">
        <v>247</v>
      </c>
      <c r="C241" s="36">
        <v>31815</v>
      </c>
      <c r="D241" s="25">
        <v>0.06</v>
      </c>
      <c r="E241" s="36">
        <v>31580</v>
      </c>
      <c r="F241" s="36">
        <v>21280</v>
      </c>
      <c r="G241" s="36">
        <v>9255</v>
      </c>
      <c r="H241" s="36">
        <v>1045</v>
      </c>
      <c r="I241" s="25">
        <v>0.67</v>
      </c>
      <c r="J241" s="25">
        <v>0.28999999999999998</v>
      </c>
      <c r="K241" s="25">
        <v>0.03</v>
      </c>
    </row>
    <row r="242" spans="1:11" x14ac:dyDescent="0.35">
      <c r="A242" s="35" t="s">
        <v>152</v>
      </c>
      <c r="B242" s="24" t="s">
        <v>240</v>
      </c>
      <c r="C242" s="36">
        <v>210</v>
      </c>
      <c r="D242" s="25">
        <v>0.01</v>
      </c>
      <c r="E242" s="36">
        <v>190</v>
      </c>
      <c r="F242" s="36">
        <v>130</v>
      </c>
      <c r="G242" s="36">
        <v>60</v>
      </c>
      <c r="H242" s="36">
        <v>5</v>
      </c>
      <c r="I242" s="25">
        <v>0.67</v>
      </c>
      <c r="J242" s="25">
        <v>0.31</v>
      </c>
      <c r="K242" s="25">
        <v>0.02</v>
      </c>
    </row>
    <row r="243" spans="1:11" x14ac:dyDescent="0.35">
      <c r="A243" s="35" t="s">
        <v>152</v>
      </c>
      <c r="B243" s="24" t="s">
        <v>241</v>
      </c>
      <c r="C243" s="36">
        <v>1385</v>
      </c>
      <c r="D243" s="25">
        <v>0.01</v>
      </c>
      <c r="E243" s="36">
        <v>1300</v>
      </c>
      <c r="F243" s="36">
        <v>930</v>
      </c>
      <c r="G243" s="36">
        <v>315</v>
      </c>
      <c r="H243" s="36">
        <v>55</v>
      </c>
      <c r="I243" s="25">
        <v>0.72</v>
      </c>
      <c r="J243" s="25">
        <v>0.24</v>
      </c>
      <c r="K243" s="25">
        <v>0.04</v>
      </c>
    </row>
    <row r="244" spans="1:11" x14ac:dyDescent="0.35">
      <c r="A244" s="35" t="s">
        <v>152</v>
      </c>
      <c r="B244" s="24" t="s">
        <v>242</v>
      </c>
      <c r="C244" s="36">
        <v>1335</v>
      </c>
      <c r="D244" s="25">
        <v>0.01</v>
      </c>
      <c r="E244" s="36">
        <v>1280</v>
      </c>
      <c r="F244" s="36">
        <v>935</v>
      </c>
      <c r="G244" s="36">
        <v>330</v>
      </c>
      <c r="H244" s="36">
        <v>15</v>
      </c>
      <c r="I244" s="25">
        <v>0.73</v>
      </c>
      <c r="J244" s="25">
        <v>0.26</v>
      </c>
      <c r="K244" s="25">
        <v>0.01</v>
      </c>
    </row>
    <row r="245" spans="1:11" x14ac:dyDescent="0.35">
      <c r="A245" s="35" t="s">
        <v>152</v>
      </c>
      <c r="B245" s="24" t="s">
        <v>243</v>
      </c>
      <c r="C245" s="36">
        <v>1040</v>
      </c>
      <c r="D245" s="25">
        <v>0.01</v>
      </c>
      <c r="E245" s="36">
        <v>995</v>
      </c>
      <c r="F245" s="36">
        <v>675</v>
      </c>
      <c r="G245" s="36">
        <v>255</v>
      </c>
      <c r="H245" s="36">
        <v>65</v>
      </c>
      <c r="I245" s="25">
        <v>0.68</v>
      </c>
      <c r="J245" s="25">
        <v>0.26</v>
      </c>
      <c r="K245" s="25">
        <v>0.06</v>
      </c>
    </row>
    <row r="246" spans="1:11" x14ac:dyDescent="0.35">
      <c r="A246" s="35" t="s">
        <v>152</v>
      </c>
      <c r="B246" s="24" t="s">
        <v>244</v>
      </c>
      <c r="C246" s="36">
        <v>955</v>
      </c>
      <c r="D246" s="25">
        <v>0.01</v>
      </c>
      <c r="E246" s="36">
        <v>1030</v>
      </c>
      <c r="F246" s="36">
        <v>685</v>
      </c>
      <c r="G246" s="36">
        <v>315</v>
      </c>
      <c r="H246" s="36">
        <v>30</v>
      </c>
      <c r="I246" s="25">
        <v>0.67</v>
      </c>
      <c r="J246" s="25">
        <v>0.31</v>
      </c>
      <c r="K246" s="25">
        <v>0.03</v>
      </c>
    </row>
    <row r="247" spans="1:11" x14ac:dyDescent="0.35">
      <c r="A247" s="35" t="s">
        <v>152</v>
      </c>
      <c r="B247" s="24" t="s">
        <v>245</v>
      </c>
      <c r="C247" s="36">
        <v>680</v>
      </c>
      <c r="D247" s="25">
        <v>0.01</v>
      </c>
      <c r="E247" s="36">
        <v>755</v>
      </c>
      <c r="F247" s="36">
        <v>460</v>
      </c>
      <c r="G247" s="36">
        <v>285</v>
      </c>
      <c r="H247" s="36">
        <v>10</v>
      </c>
      <c r="I247" s="25">
        <v>0.61</v>
      </c>
      <c r="J247" s="25">
        <v>0.38</v>
      </c>
      <c r="K247" s="25">
        <v>0.02</v>
      </c>
    </row>
    <row r="248" spans="1:11" x14ac:dyDescent="0.35">
      <c r="A248" s="35" t="s">
        <v>152</v>
      </c>
      <c r="B248" s="24" t="s">
        <v>246</v>
      </c>
      <c r="C248" s="36">
        <v>575</v>
      </c>
      <c r="D248" s="25">
        <v>0.01</v>
      </c>
      <c r="E248" s="36">
        <v>575</v>
      </c>
      <c r="F248" s="36">
        <v>360</v>
      </c>
      <c r="G248" s="36">
        <v>210</v>
      </c>
      <c r="H248" s="36">
        <v>5</v>
      </c>
      <c r="I248" s="25">
        <v>0.63</v>
      </c>
      <c r="J248" s="25">
        <v>0.36</v>
      </c>
      <c r="K248" s="25">
        <v>0.01</v>
      </c>
    </row>
    <row r="249" spans="1:11" x14ac:dyDescent="0.35">
      <c r="A249" s="35" t="s">
        <v>152</v>
      </c>
      <c r="B249" s="24" t="s">
        <v>247</v>
      </c>
      <c r="C249" s="36">
        <v>6175</v>
      </c>
      <c r="D249" s="25">
        <v>0.01</v>
      </c>
      <c r="E249" s="36">
        <v>6125</v>
      </c>
      <c r="F249" s="36">
        <v>4175</v>
      </c>
      <c r="G249" s="36">
        <v>1765</v>
      </c>
      <c r="H249" s="36">
        <v>185</v>
      </c>
      <c r="I249" s="25">
        <v>0.68</v>
      </c>
      <c r="J249" s="25">
        <v>0.28999999999999998</v>
      </c>
      <c r="K249" s="25">
        <v>0.03</v>
      </c>
    </row>
    <row r="250" spans="1:11" x14ac:dyDescent="0.35">
      <c r="A250" s="35" t="s">
        <v>153</v>
      </c>
      <c r="B250" s="24" t="s">
        <v>240</v>
      </c>
      <c r="C250" s="36">
        <v>465</v>
      </c>
      <c r="D250" s="25">
        <v>0.02</v>
      </c>
      <c r="E250" s="36">
        <v>425</v>
      </c>
      <c r="F250" s="36">
        <v>320</v>
      </c>
      <c r="G250" s="36">
        <v>100</v>
      </c>
      <c r="H250" s="36">
        <v>10</v>
      </c>
      <c r="I250" s="25">
        <v>0.75</v>
      </c>
      <c r="J250" s="25">
        <v>0.23</v>
      </c>
      <c r="K250" s="25">
        <v>0.02</v>
      </c>
    </row>
    <row r="251" spans="1:11" x14ac:dyDescent="0.35">
      <c r="A251" s="35" t="s">
        <v>153</v>
      </c>
      <c r="B251" s="24" t="s">
        <v>241</v>
      </c>
      <c r="C251" s="36">
        <v>3200</v>
      </c>
      <c r="D251" s="25">
        <v>0.02</v>
      </c>
      <c r="E251" s="36">
        <v>2980</v>
      </c>
      <c r="F251" s="36">
        <v>2035</v>
      </c>
      <c r="G251" s="36">
        <v>815</v>
      </c>
      <c r="H251" s="36">
        <v>130</v>
      </c>
      <c r="I251" s="25">
        <v>0.68</v>
      </c>
      <c r="J251" s="25">
        <v>0.27</v>
      </c>
      <c r="K251" s="25">
        <v>0.04</v>
      </c>
    </row>
    <row r="252" spans="1:11" x14ac:dyDescent="0.35">
      <c r="A252" s="35" t="s">
        <v>153</v>
      </c>
      <c r="B252" s="24" t="s">
        <v>242</v>
      </c>
      <c r="C252" s="36">
        <v>2735</v>
      </c>
      <c r="D252" s="25">
        <v>0.02</v>
      </c>
      <c r="E252" s="36">
        <v>2670</v>
      </c>
      <c r="F252" s="36">
        <v>1845</v>
      </c>
      <c r="G252" s="36">
        <v>775</v>
      </c>
      <c r="H252" s="36">
        <v>45</v>
      </c>
      <c r="I252" s="25">
        <v>0.69</v>
      </c>
      <c r="J252" s="25">
        <v>0.28999999999999998</v>
      </c>
      <c r="K252" s="25">
        <v>0.02</v>
      </c>
    </row>
    <row r="253" spans="1:11" x14ac:dyDescent="0.35">
      <c r="A253" s="35" t="s">
        <v>153</v>
      </c>
      <c r="B253" s="24" t="s">
        <v>243</v>
      </c>
      <c r="C253" s="36">
        <v>2050</v>
      </c>
      <c r="D253" s="25">
        <v>0.02</v>
      </c>
      <c r="E253" s="36">
        <v>1955</v>
      </c>
      <c r="F253" s="36">
        <v>1375</v>
      </c>
      <c r="G253" s="36">
        <v>435</v>
      </c>
      <c r="H253" s="36">
        <v>145</v>
      </c>
      <c r="I253" s="25">
        <v>0.7</v>
      </c>
      <c r="J253" s="25">
        <v>0.22</v>
      </c>
      <c r="K253" s="25">
        <v>7.0000000000000007E-2</v>
      </c>
    </row>
    <row r="254" spans="1:11" x14ac:dyDescent="0.35">
      <c r="A254" s="35" t="s">
        <v>153</v>
      </c>
      <c r="B254" s="24" t="s">
        <v>244</v>
      </c>
      <c r="C254" s="36">
        <v>1980</v>
      </c>
      <c r="D254" s="25">
        <v>0.02</v>
      </c>
      <c r="E254" s="36">
        <v>2115</v>
      </c>
      <c r="F254" s="36">
        <v>1430</v>
      </c>
      <c r="G254" s="36">
        <v>625</v>
      </c>
      <c r="H254" s="36">
        <v>65</v>
      </c>
      <c r="I254" s="25">
        <v>0.68</v>
      </c>
      <c r="J254" s="25">
        <v>0.3</v>
      </c>
      <c r="K254" s="25">
        <v>0.03</v>
      </c>
    </row>
    <row r="255" spans="1:11" x14ac:dyDescent="0.35">
      <c r="A255" s="35" t="s">
        <v>153</v>
      </c>
      <c r="B255" s="24" t="s">
        <v>245</v>
      </c>
      <c r="C255" s="36">
        <v>1255</v>
      </c>
      <c r="D255" s="25">
        <v>0.02</v>
      </c>
      <c r="E255" s="36">
        <v>1440</v>
      </c>
      <c r="F255" s="36">
        <v>890</v>
      </c>
      <c r="G255" s="36">
        <v>520</v>
      </c>
      <c r="H255" s="36">
        <v>25</v>
      </c>
      <c r="I255" s="25">
        <v>0.62</v>
      </c>
      <c r="J255" s="25">
        <v>0.36</v>
      </c>
      <c r="K255" s="25">
        <v>0.02</v>
      </c>
    </row>
    <row r="256" spans="1:11" x14ac:dyDescent="0.35">
      <c r="A256" s="35" t="s">
        <v>153</v>
      </c>
      <c r="B256" s="24" t="s">
        <v>246</v>
      </c>
      <c r="C256" s="36">
        <v>1125</v>
      </c>
      <c r="D256" s="25">
        <v>0.02</v>
      </c>
      <c r="E256" s="36">
        <v>1140</v>
      </c>
      <c r="F256" s="36">
        <v>765</v>
      </c>
      <c r="G256" s="36">
        <v>370</v>
      </c>
      <c r="H256" s="36">
        <v>10</v>
      </c>
      <c r="I256" s="25">
        <v>0.67</v>
      </c>
      <c r="J256" s="25">
        <v>0.32</v>
      </c>
      <c r="K256" s="25">
        <v>0.01</v>
      </c>
    </row>
    <row r="257" spans="1:11" x14ac:dyDescent="0.35">
      <c r="A257" s="35" t="s">
        <v>153</v>
      </c>
      <c r="B257" s="24" t="s">
        <v>247</v>
      </c>
      <c r="C257" s="36">
        <v>12810</v>
      </c>
      <c r="D257" s="25">
        <v>0.02</v>
      </c>
      <c r="E257" s="36">
        <v>12725</v>
      </c>
      <c r="F257" s="36">
        <v>8655</v>
      </c>
      <c r="G257" s="36">
        <v>3640</v>
      </c>
      <c r="H257" s="36">
        <v>430</v>
      </c>
      <c r="I257" s="25">
        <v>0.68</v>
      </c>
      <c r="J257" s="25">
        <v>0.28999999999999998</v>
      </c>
      <c r="K257" s="25">
        <v>0.03</v>
      </c>
    </row>
    <row r="258" spans="1:11" x14ac:dyDescent="0.35">
      <c r="A258" s="35" t="s">
        <v>154</v>
      </c>
      <c r="B258" s="24" t="s">
        <v>240</v>
      </c>
      <c r="C258" s="36">
        <v>685</v>
      </c>
      <c r="D258" s="25">
        <v>0.04</v>
      </c>
      <c r="E258" s="36">
        <v>620</v>
      </c>
      <c r="F258" s="36">
        <v>450</v>
      </c>
      <c r="G258" s="36">
        <v>160</v>
      </c>
      <c r="H258" s="36">
        <v>10</v>
      </c>
      <c r="I258" s="25">
        <v>0.73</v>
      </c>
      <c r="J258" s="25">
        <v>0.26</v>
      </c>
      <c r="K258" s="25">
        <v>0.01</v>
      </c>
    </row>
    <row r="259" spans="1:11" x14ac:dyDescent="0.35">
      <c r="A259" s="35" t="s">
        <v>154</v>
      </c>
      <c r="B259" s="24" t="s">
        <v>241</v>
      </c>
      <c r="C259" s="36">
        <v>4890</v>
      </c>
      <c r="D259" s="25">
        <v>0.04</v>
      </c>
      <c r="E259" s="36">
        <v>4625</v>
      </c>
      <c r="F259" s="36">
        <v>3170</v>
      </c>
      <c r="G259" s="36">
        <v>1255</v>
      </c>
      <c r="H259" s="36">
        <v>200</v>
      </c>
      <c r="I259" s="25">
        <v>0.69</v>
      </c>
      <c r="J259" s="25">
        <v>0.27</v>
      </c>
      <c r="K259" s="25">
        <v>0.04</v>
      </c>
    </row>
    <row r="260" spans="1:11" x14ac:dyDescent="0.35">
      <c r="A260" s="35" t="s">
        <v>154</v>
      </c>
      <c r="B260" s="24" t="s">
        <v>242</v>
      </c>
      <c r="C260" s="36">
        <v>4490</v>
      </c>
      <c r="D260" s="25">
        <v>0.04</v>
      </c>
      <c r="E260" s="36">
        <v>4245</v>
      </c>
      <c r="F260" s="36">
        <v>2960</v>
      </c>
      <c r="G260" s="36">
        <v>1190</v>
      </c>
      <c r="H260" s="36">
        <v>90</v>
      </c>
      <c r="I260" s="25">
        <v>0.7</v>
      </c>
      <c r="J260" s="25">
        <v>0.28000000000000003</v>
      </c>
      <c r="K260" s="25">
        <v>0.02</v>
      </c>
    </row>
    <row r="261" spans="1:11" x14ac:dyDescent="0.35">
      <c r="A261" s="35" t="s">
        <v>154</v>
      </c>
      <c r="B261" s="24" t="s">
        <v>243</v>
      </c>
      <c r="C261" s="36">
        <v>3260</v>
      </c>
      <c r="D261" s="25">
        <v>0.04</v>
      </c>
      <c r="E261" s="36">
        <v>3265</v>
      </c>
      <c r="F261" s="36">
        <v>2155</v>
      </c>
      <c r="G261" s="36">
        <v>810</v>
      </c>
      <c r="H261" s="36">
        <v>305</v>
      </c>
      <c r="I261" s="25">
        <v>0.66</v>
      </c>
      <c r="J261" s="25">
        <v>0.25</v>
      </c>
      <c r="K261" s="25">
        <v>0.09</v>
      </c>
    </row>
    <row r="262" spans="1:11" x14ac:dyDescent="0.35">
      <c r="A262" s="35" t="s">
        <v>154</v>
      </c>
      <c r="B262" s="24" t="s">
        <v>244</v>
      </c>
      <c r="C262" s="36">
        <v>3395</v>
      </c>
      <c r="D262" s="25">
        <v>0.04</v>
      </c>
      <c r="E262" s="36">
        <v>3505</v>
      </c>
      <c r="F262" s="36">
        <v>2265</v>
      </c>
      <c r="G262" s="36">
        <v>1105</v>
      </c>
      <c r="H262" s="36">
        <v>130</v>
      </c>
      <c r="I262" s="25">
        <v>0.65</v>
      </c>
      <c r="J262" s="25">
        <v>0.32</v>
      </c>
      <c r="K262" s="25">
        <v>0.04</v>
      </c>
    </row>
    <row r="263" spans="1:11" x14ac:dyDescent="0.35">
      <c r="A263" s="35" t="s">
        <v>154</v>
      </c>
      <c r="B263" s="24" t="s">
        <v>245</v>
      </c>
      <c r="C263" s="36">
        <v>1920</v>
      </c>
      <c r="D263" s="25">
        <v>0.04</v>
      </c>
      <c r="E263" s="36">
        <v>2275</v>
      </c>
      <c r="F263" s="36">
        <v>1345</v>
      </c>
      <c r="G263" s="36">
        <v>900</v>
      </c>
      <c r="H263" s="36">
        <v>25</v>
      </c>
      <c r="I263" s="25">
        <v>0.59</v>
      </c>
      <c r="J263" s="25">
        <v>0.4</v>
      </c>
      <c r="K263" s="25">
        <v>0.01</v>
      </c>
    </row>
    <row r="264" spans="1:11" x14ac:dyDescent="0.35">
      <c r="A264" s="35" t="s">
        <v>154</v>
      </c>
      <c r="B264" s="24" t="s">
        <v>246</v>
      </c>
      <c r="C264" s="36">
        <v>1800</v>
      </c>
      <c r="D264" s="25">
        <v>0.04</v>
      </c>
      <c r="E264" s="36">
        <v>1745</v>
      </c>
      <c r="F264" s="36">
        <v>1190</v>
      </c>
      <c r="G264" s="36">
        <v>535</v>
      </c>
      <c r="H264" s="36">
        <v>20</v>
      </c>
      <c r="I264" s="25">
        <v>0.68</v>
      </c>
      <c r="J264" s="25">
        <v>0.31</v>
      </c>
      <c r="K264" s="25">
        <v>0.01</v>
      </c>
    </row>
    <row r="265" spans="1:11" x14ac:dyDescent="0.35">
      <c r="A265" s="35" t="s">
        <v>154</v>
      </c>
      <c r="B265" s="24" t="s">
        <v>247</v>
      </c>
      <c r="C265" s="36">
        <v>20435</v>
      </c>
      <c r="D265" s="25">
        <v>0.04</v>
      </c>
      <c r="E265" s="36">
        <v>20280</v>
      </c>
      <c r="F265" s="36">
        <v>13540</v>
      </c>
      <c r="G265" s="36">
        <v>5960</v>
      </c>
      <c r="H265" s="36">
        <v>775</v>
      </c>
      <c r="I265" s="25">
        <v>0.67</v>
      </c>
      <c r="J265" s="25">
        <v>0.28999999999999998</v>
      </c>
      <c r="K265" s="25">
        <v>0.04</v>
      </c>
    </row>
    <row r="266" spans="1:11" x14ac:dyDescent="0.35">
      <c r="A266" s="35" t="s">
        <v>155</v>
      </c>
      <c r="B266" s="24" t="s">
        <v>240</v>
      </c>
      <c r="C266" s="36">
        <v>10</v>
      </c>
      <c r="D266" s="25">
        <v>0</v>
      </c>
      <c r="E266" s="36">
        <v>10</v>
      </c>
      <c r="F266" s="36">
        <v>5</v>
      </c>
      <c r="G266" s="36">
        <v>5</v>
      </c>
      <c r="H266" s="36">
        <v>0</v>
      </c>
      <c r="I266" s="25">
        <v>0.6</v>
      </c>
      <c r="J266" s="25">
        <v>0.4</v>
      </c>
      <c r="K266" s="25">
        <v>0</v>
      </c>
    </row>
    <row r="267" spans="1:11" x14ac:dyDescent="0.35">
      <c r="A267" s="35" t="s">
        <v>155</v>
      </c>
      <c r="B267" s="24" t="s">
        <v>241</v>
      </c>
      <c r="C267" s="36">
        <v>80</v>
      </c>
      <c r="D267" s="25">
        <v>0</v>
      </c>
      <c r="E267" s="36">
        <v>80</v>
      </c>
      <c r="F267" s="36">
        <v>55</v>
      </c>
      <c r="G267" s="36">
        <v>15</v>
      </c>
      <c r="H267" s="36">
        <v>5</v>
      </c>
      <c r="I267" s="25">
        <v>0.71</v>
      </c>
      <c r="J267" s="25">
        <v>0.21</v>
      </c>
      <c r="K267" s="25">
        <v>0.08</v>
      </c>
    </row>
    <row r="268" spans="1:11" x14ac:dyDescent="0.35">
      <c r="A268" s="35" t="s">
        <v>155</v>
      </c>
      <c r="B268" s="24" t="s">
        <v>242</v>
      </c>
      <c r="C268" s="36">
        <v>75</v>
      </c>
      <c r="D268" s="25">
        <v>0</v>
      </c>
      <c r="E268" s="36">
        <v>65</v>
      </c>
      <c r="F268" s="36">
        <v>45</v>
      </c>
      <c r="G268" s="36">
        <v>20</v>
      </c>
      <c r="H268" s="36" t="s">
        <v>318</v>
      </c>
      <c r="I268" s="25">
        <v>0.71</v>
      </c>
      <c r="J268" s="36" t="s">
        <v>318</v>
      </c>
      <c r="K268" s="36" t="s">
        <v>318</v>
      </c>
    </row>
    <row r="269" spans="1:11" x14ac:dyDescent="0.35">
      <c r="A269" s="35" t="s">
        <v>155</v>
      </c>
      <c r="B269" s="24" t="s">
        <v>243</v>
      </c>
      <c r="C269" s="36">
        <v>65</v>
      </c>
      <c r="D269" s="25">
        <v>0</v>
      </c>
      <c r="E269" s="36">
        <v>60</v>
      </c>
      <c r="F269" s="36">
        <v>45</v>
      </c>
      <c r="G269" s="36">
        <v>15</v>
      </c>
      <c r="H269" s="36" t="s">
        <v>318</v>
      </c>
      <c r="I269" s="25">
        <v>0.74</v>
      </c>
      <c r="J269" s="36" t="s">
        <v>318</v>
      </c>
      <c r="K269" s="36" t="s">
        <v>318</v>
      </c>
    </row>
    <row r="270" spans="1:11" x14ac:dyDescent="0.35">
      <c r="A270" s="35" t="s">
        <v>155</v>
      </c>
      <c r="B270" s="24" t="s">
        <v>244</v>
      </c>
      <c r="C270" s="36">
        <v>65</v>
      </c>
      <c r="D270" s="25">
        <v>0</v>
      </c>
      <c r="E270" s="36">
        <v>70</v>
      </c>
      <c r="F270" s="36">
        <v>45</v>
      </c>
      <c r="G270" s="36">
        <v>20</v>
      </c>
      <c r="H270" s="36">
        <v>5</v>
      </c>
      <c r="I270" s="25">
        <v>0.65</v>
      </c>
      <c r="J270" s="25">
        <v>0.31</v>
      </c>
      <c r="K270" s="25">
        <v>0.04</v>
      </c>
    </row>
    <row r="271" spans="1:11" x14ac:dyDescent="0.35">
      <c r="A271" s="35" t="s">
        <v>155</v>
      </c>
      <c r="B271" s="24" t="s">
        <v>245</v>
      </c>
      <c r="C271" s="36">
        <v>50</v>
      </c>
      <c r="D271" s="25">
        <v>0</v>
      </c>
      <c r="E271" s="36">
        <v>45</v>
      </c>
      <c r="F271" s="36">
        <v>30</v>
      </c>
      <c r="G271" s="36">
        <v>15</v>
      </c>
      <c r="H271" s="36" t="s">
        <v>318</v>
      </c>
      <c r="I271" s="25">
        <v>0.67</v>
      </c>
      <c r="J271" s="36" t="s">
        <v>318</v>
      </c>
      <c r="K271" s="36" t="s">
        <v>318</v>
      </c>
    </row>
    <row r="272" spans="1:11" x14ac:dyDescent="0.35">
      <c r="A272" s="35" t="s">
        <v>155</v>
      </c>
      <c r="B272" s="24" t="s">
        <v>246</v>
      </c>
      <c r="C272" s="36">
        <v>55</v>
      </c>
      <c r="D272" s="25">
        <v>0</v>
      </c>
      <c r="E272" s="36">
        <v>55</v>
      </c>
      <c r="F272" s="36">
        <v>35</v>
      </c>
      <c r="G272" s="36">
        <v>20</v>
      </c>
      <c r="H272" s="36">
        <v>0</v>
      </c>
      <c r="I272" s="25">
        <v>0.65</v>
      </c>
      <c r="J272" s="25">
        <v>0.35</v>
      </c>
      <c r="K272" s="25">
        <v>0</v>
      </c>
    </row>
    <row r="273" spans="1:11" x14ac:dyDescent="0.35">
      <c r="A273" s="35" t="s">
        <v>155</v>
      </c>
      <c r="B273" s="24" t="s">
        <v>247</v>
      </c>
      <c r="C273" s="36">
        <v>400</v>
      </c>
      <c r="D273" s="25">
        <v>0</v>
      </c>
      <c r="E273" s="36">
        <v>390</v>
      </c>
      <c r="F273" s="36">
        <v>265</v>
      </c>
      <c r="G273" s="36">
        <v>110</v>
      </c>
      <c r="H273" s="36">
        <v>15</v>
      </c>
      <c r="I273" s="25">
        <v>0.69</v>
      </c>
      <c r="J273" s="25">
        <v>0.28000000000000003</v>
      </c>
      <c r="K273" s="25">
        <v>0.03</v>
      </c>
    </row>
    <row r="274" spans="1:11" x14ac:dyDescent="0.35">
      <c r="A274" s="35" t="s">
        <v>156</v>
      </c>
      <c r="B274" s="24" t="s">
        <v>240</v>
      </c>
      <c r="C274" s="36">
        <v>1970</v>
      </c>
      <c r="D274" s="25">
        <v>0.1</v>
      </c>
      <c r="E274" s="36">
        <v>1925</v>
      </c>
      <c r="F274" s="36">
        <v>70</v>
      </c>
      <c r="G274" s="36">
        <v>1850</v>
      </c>
      <c r="H274" s="36">
        <v>5</v>
      </c>
      <c r="I274" s="25">
        <v>0.04</v>
      </c>
      <c r="J274" s="25">
        <v>0.96</v>
      </c>
      <c r="K274" s="25">
        <v>0</v>
      </c>
    </row>
    <row r="275" spans="1:11" x14ac:dyDescent="0.35">
      <c r="A275" s="35" t="s">
        <v>156</v>
      </c>
      <c r="B275" s="24" t="s">
        <v>241</v>
      </c>
      <c r="C275" s="36">
        <v>6835</v>
      </c>
      <c r="D275" s="25">
        <v>0.05</v>
      </c>
      <c r="E275" s="36">
        <v>6715</v>
      </c>
      <c r="F275" s="36">
        <v>490</v>
      </c>
      <c r="G275" s="36">
        <v>6085</v>
      </c>
      <c r="H275" s="36">
        <v>140</v>
      </c>
      <c r="I275" s="25">
        <v>7.0000000000000007E-2</v>
      </c>
      <c r="J275" s="25">
        <v>0.91</v>
      </c>
      <c r="K275" s="25">
        <v>0.02</v>
      </c>
    </row>
    <row r="276" spans="1:11" x14ac:dyDescent="0.35">
      <c r="A276" s="35" t="s">
        <v>156</v>
      </c>
      <c r="B276" s="24" t="s">
        <v>242</v>
      </c>
      <c r="C276" s="36">
        <v>2710</v>
      </c>
      <c r="D276" s="25">
        <v>0.02</v>
      </c>
      <c r="E276" s="36">
        <v>2685</v>
      </c>
      <c r="F276" s="36">
        <v>645</v>
      </c>
      <c r="G276" s="36">
        <v>2025</v>
      </c>
      <c r="H276" s="36">
        <v>20</v>
      </c>
      <c r="I276" s="25">
        <v>0.24</v>
      </c>
      <c r="J276" s="25">
        <v>0.75</v>
      </c>
      <c r="K276" s="25">
        <v>0.01</v>
      </c>
    </row>
    <row r="277" spans="1:11" x14ac:dyDescent="0.35">
      <c r="A277" s="35" t="s">
        <v>156</v>
      </c>
      <c r="B277" s="24" t="s">
        <v>243</v>
      </c>
      <c r="C277" s="36">
        <v>950</v>
      </c>
      <c r="D277" s="25">
        <v>0.01</v>
      </c>
      <c r="E277" s="36">
        <v>980</v>
      </c>
      <c r="F277" s="36">
        <v>575</v>
      </c>
      <c r="G277" s="36">
        <v>345</v>
      </c>
      <c r="H277" s="36">
        <v>60</v>
      </c>
      <c r="I277" s="25">
        <v>0.59</v>
      </c>
      <c r="J277" s="25">
        <v>0.35</v>
      </c>
      <c r="K277" s="25">
        <v>0.06</v>
      </c>
    </row>
    <row r="278" spans="1:11" x14ac:dyDescent="0.35">
      <c r="A278" s="35" t="s">
        <v>156</v>
      </c>
      <c r="B278" s="24" t="s">
        <v>244</v>
      </c>
      <c r="C278" s="36">
        <v>765</v>
      </c>
      <c r="D278" s="25">
        <v>0.01</v>
      </c>
      <c r="E278" s="36">
        <v>765</v>
      </c>
      <c r="F278" s="36">
        <v>450</v>
      </c>
      <c r="G278" s="36">
        <v>295</v>
      </c>
      <c r="H278" s="36">
        <v>20</v>
      </c>
      <c r="I278" s="25">
        <v>0.59</v>
      </c>
      <c r="J278" s="25">
        <v>0.39</v>
      </c>
      <c r="K278" s="25">
        <v>0.03</v>
      </c>
    </row>
    <row r="279" spans="1:11" x14ac:dyDescent="0.35">
      <c r="A279" s="35" t="s">
        <v>156</v>
      </c>
      <c r="B279" s="24" t="s">
        <v>245</v>
      </c>
      <c r="C279" s="36">
        <v>405</v>
      </c>
      <c r="D279" s="25">
        <v>0.01</v>
      </c>
      <c r="E279" s="36">
        <v>530</v>
      </c>
      <c r="F279" s="36">
        <v>280</v>
      </c>
      <c r="G279" s="36">
        <v>235</v>
      </c>
      <c r="H279" s="36">
        <v>10</v>
      </c>
      <c r="I279" s="25">
        <v>0.53</v>
      </c>
      <c r="J279" s="25">
        <v>0.45</v>
      </c>
      <c r="K279" s="25">
        <v>0.02</v>
      </c>
    </row>
    <row r="280" spans="1:11" x14ac:dyDescent="0.35">
      <c r="A280" s="35" t="s">
        <v>156</v>
      </c>
      <c r="B280" s="24" t="s">
        <v>246</v>
      </c>
      <c r="C280" s="36">
        <v>280</v>
      </c>
      <c r="D280" s="25">
        <v>0.01</v>
      </c>
      <c r="E280" s="36">
        <v>295</v>
      </c>
      <c r="F280" s="36">
        <v>120</v>
      </c>
      <c r="G280" s="36">
        <v>170</v>
      </c>
      <c r="H280" s="36">
        <v>10</v>
      </c>
      <c r="I280" s="25">
        <v>0.4</v>
      </c>
      <c r="J280" s="25">
        <v>0.56999999999999995</v>
      </c>
      <c r="K280" s="25">
        <v>0.03</v>
      </c>
    </row>
    <row r="281" spans="1:11" x14ac:dyDescent="0.35">
      <c r="A281" s="35" t="s">
        <v>156</v>
      </c>
      <c r="B281" s="24" t="s">
        <v>247</v>
      </c>
      <c r="C281" s="36">
        <v>13915</v>
      </c>
      <c r="D281" s="25">
        <v>0.03</v>
      </c>
      <c r="E281" s="36">
        <v>13895</v>
      </c>
      <c r="F281" s="36">
        <v>2630</v>
      </c>
      <c r="G281" s="36">
        <v>11000</v>
      </c>
      <c r="H281" s="36">
        <v>265</v>
      </c>
      <c r="I281" s="25">
        <v>0.19</v>
      </c>
      <c r="J281" s="25">
        <v>0.79</v>
      </c>
      <c r="K281" s="25">
        <v>0.02</v>
      </c>
    </row>
    <row r="282" spans="1:11" x14ac:dyDescent="0.35">
      <c r="A282" s="35" t="s">
        <v>351</v>
      </c>
      <c r="B282" s="24" t="s">
        <v>240</v>
      </c>
      <c r="C282" s="36">
        <v>45</v>
      </c>
      <c r="D282" s="25">
        <v>0</v>
      </c>
      <c r="E282" s="36">
        <v>40</v>
      </c>
      <c r="F282" s="36">
        <v>5</v>
      </c>
      <c r="G282" s="36">
        <v>5</v>
      </c>
      <c r="H282" s="36">
        <v>30</v>
      </c>
      <c r="I282" s="25">
        <v>0.08</v>
      </c>
      <c r="J282" s="25">
        <v>0.15</v>
      </c>
      <c r="K282" s="25">
        <v>0.77</v>
      </c>
    </row>
    <row r="283" spans="1:11" x14ac:dyDescent="0.35">
      <c r="A283" s="35" t="s">
        <v>351</v>
      </c>
      <c r="B283" s="24" t="s">
        <v>241</v>
      </c>
      <c r="C283" s="36">
        <v>185</v>
      </c>
      <c r="D283" s="25">
        <v>0</v>
      </c>
      <c r="E283" s="36">
        <v>175</v>
      </c>
      <c r="F283" s="36">
        <v>35</v>
      </c>
      <c r="G283" s="36">
        <v>20</v>
      </c>
      <c r="H283" s="36">
        <v>125</v>
      </c>
      <c r="I283" s="25">
        <v>0.2</v>
      </c>
      <c r="J283" s="25">
        <v>0.1</v>
      </c>
      <c r="K283" s="25">
        <v>0.7</v>
      </c>
    </row>
    <row r="284" spans="1:11" x14ac:dyDescent="0.35">
      <c r="A284" s="35" t="s">
        <v>351</v>
      </c>
      <c r="B284" s="24" t="s">
        <v>242</v>
      </c>
      <c r="C284" s="36">
        <v>150</v>
      </c>
      <c r="D284" s="25">
        <v>0</v>
      </c>
      <c r="E284" s="36">
        <v>115</v>
      </c>
      <c r="F284" s="36">
        <v>50</v>
      </c>
      <c r="G284" s="36">
        <v>20</v>
      </c>
      <c r="H284" s="36">
        <v>50</v>
      </c>
      <c r="I284" s="25">
        <v>0.41</v>
      </c>
      <c r="J284" s="25">
        <v>0.16</v>
      </c>
      <c r="K284" s="25">
        <v>0.42</v>
      </c>
    </row>
    <row r="285" spans="1:11" x14ac:dyDescent="0.35">
      <c r="A285" s="35" t="s">
        <v>351</v>
      </c>
      <c r="B285" s="24" t="s">
        <v>243</v>
      </c>
      <c r="C285" s="36">
        <v>120</v>
      </c>
      <c r="D285" s="25">
        <v>0</v>
      </c>
      <c r="E285" s="36">
        <v>105</v>
      </c>
      <c r="F285" s="36">
        <v>40</v>
      </c>
      <c r="G285" s="36">
        <v>15</v>
      </c>
      <c r="H285" s="36">
        <v>50</v>
      </c>
      <c r="I285" s="25">
        <v>0.38</v>
      </c>
      <c r="J285" s="25">
        <v>0.13</v>
      </c>
      <c r="K285" s="25">
        <v>0.49</v>
      </c>
    </row>
    <row r="286" spans="1:11" x14ac:dyDescent="0.35">
      <c r="A286" s="35" t="s">
        <v>351</v>
      </c>
      <c r="B286" s="24" t="s">
        <v>244</v>
      </c>
      <c r="C286" s="36">
        <v>105</v>
      </c>
      <c r="D286" s="25">
        <v>0</v>
      </c>
      <c r="E286" s="36">
        <v>85</v>
      </c>
      <c r="F286" s="36">
        <v>40</v>
      </c>
      <c r="G286" s="36">
        <v>20</v>
      </c>
      <c r="H286" s="36">
        <v>25</v>
      </c>
      <c r="I286" s="25">
        <v>0.48</v>
      </c>
      <c r="J286" s="25">
        <v>0.21</v>
      </c>
      <c r="K286" s="25">
        <v>0.31</v>
      </c>
    </row>
    <row r="287" spans="1:11" x14ac:dyDescent="0.35">
      <c r="A287" s="35" t="s">
        <v>351</v>
      </c>
      <c r="B287" s="24" t="s">
        <v>245</v>
      </c>
      <c r="C287" s="36">
        <v>70</v>
      </c>
      <c r="D287" s="25">
        <v>0</v>
      </c>
      <c r="E287" s="36">
        <v>55</v>
      </c>
      <c r="F287" s="36">
        <v>10</v>
      </c>
      <c r="G287" s="36">
        <v>5</v>
      </c>
      <c r="H287" s="36">
        <v>40</v>
      </c>
      <c r="I287" s="25">
        <v>0.18</v>
      </c>
      <c r="J287" s="25">
        <v>0.13</v>
      </c>
      <c r="K287" s="25">
        <v>0.7</v>
      </c>
    </row>
    <row r="288" spans="1:11" x14ac:dyDescent="0.35">
      <c r="A288" s="35" t="s">
        <v>351</v>
      </c>
      <c r="B288" s="24" t="s">
        <v>246</v>
      </c>
      <c r="C288" s="36">
        <v>145</v>
      </c>
      <c r="D288" s="25">
        <v>0</v>
      </c>
      <c r="E288" s="36">
        <v>125</v>
      </c>
      <c r="F288" s="36">
        <v>5</v>
      </c>
      <c r="G288" s="36">
        <v>5</v>
      </c>
      <c r="H288" s="36">
        <v>115</v>
      </c>
      <c r="I288" s="25">
        <v>0.02</v>
      </c>
      <c r="J288" s="25">
        <v>0.04</v>
      </c>
      <c r="K288" s="25">
        <v>0.94</v>
      </c>
    </row>
    <row r="289" spans="1:11" x14ac:dyDescent="0.35">
      <c r="A289" s="35" t="s">
        <v>351</v>
      </c>
      <c r="B289" s="24" t="s">
        <v>247</v>
      </c>
      <c r="C289" s="36">
        <v>825</v>
      </c>
      <c r="D289" s="25">
        <v>0</v>
      </c>
      <c r="E289" s="36">
        <v>705</v>
      </c>
      <c r="F289" s="36">
        <v>180</v>
      </c>
      <c r="G289" s="36">
        <v>85</v>
      </c>
      <c r="H289" s="36">
        <v>435</v>
      </c>
      <c r="I289" s="25">
        <v>0.26</v>
      </c>
      <c r="J289" s="25">
        <v>0.12</v>
      </c>
      <c r="K289" s="25">
        <v>0.62</v>
      </c>
    </row>
  </sheetData>
  <conditionalFormatting sqref="M2:M289">
    <cfRule type="cellIs" dxfId="3" priority="1" operator="greaterThan">
      <formula>0.5</formula>
    </cfRule>
  </conditionalFormatting>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289"/>
  <sheetViews>
    <sheetView workbookViewId="0"/>
  </sheetViews>
  <sheetFormatPr defaultColWidth="10.6640625" defaultRowHeight="15.5" x14ac:dyDescent="0.35"/>
  <cols>
    <col min="1" max="1" width="32.6640625" customWidth="1"/>
    <col min="2" max="14" width="16.6640625" customWidth="1"/>
  </cols>
  <sheetData>
    <row r="1" spans="1:14" s="157" customFormat="1" ht="77.5" x14ac:dyDescent="0.35">
      <c r="A1" s="160" t="s">
        <v>319</v>
      </c>
      <c r="B1" s="160" t="s">
        <v>249</v>
      </c>
      <c r="C1" s="160" t="s">
        <v>250</v>
      </c>
      <c r="D1" s="160" t="s">
        <v>17</v>
      </c>
      <c r="E1" s="160" t="s">
        <v>254</v>
      </c>
      <c r="F1" s="160" t="s">
        <v>255</v>
      </c>
      <c r="G1" s="160" t="s">
        <v>256</v>
      </c>
      <c r="H1" s="160" t="s">
        <v>257</v>
      </c>
      <c r="I1" s="160" t="s">
        <v>258</v>
      </c>
      <c r="J1" s="160" t="s">
        <v>157</v>
      </c>
      <c r="K1" s="160" t="s">
        <v>158</v>
      </c>
      <c r="L1" s="160" t="s">
        <v>159</v>
      </c>
      <c r="M1" s="160" t="s">
        <v>160</v>
      </c>
      <c r="N1" s="160" t="s">
        <v>161</v>
      </c>
    </row>
    <row r="2" spans="1:14" x14ac:dyDescent="0.35">
      <c r="A2" s="33" t="s">
        <v>21</v>
      </c>
      <c r="B2" s="77" t="s">
        <v>240</v>
      </c>
      <c r="C2" s="34">
        <v>19480</v>
      </c>
      <c r="D2" s="22">
        <v>1</v>
      </c>
      <c r="E2" s="34">
        <v>18770</v>
      </c>
      <c r="F2" s="34">
        <v>0</v>
      </c>
      <c r="G2" s="34">
        <v>0</v>
      </c>
      <c r="H2" s="34">
        <v>0</v>
      </c>
      <c r="I2" s="34">
        <v>705</v>
      </c>
      <c r="J2" s="22">
        <v>0.96</v>
      </c>
      <c r="K2" s="22">
        <v>0</v>
      </c>
      <c r="L2" s="22">
        <v>0</v>
      </c>
      <c r="M2" s="22">
        <v>0</v>
      </c>
      <c r="N2" s="22">
        <v>0.04</v>
      </c>
    </row>
    <row r="3" spans="1:14" x14ac:dyDescent="0.35">
      <c r="A3" s="33" t="s">
        <v>21</v>
      </c>
      <c r="B3" s="77" t="s">
        <v>241</v>
      </c>
      <c r="C3" s="34">
        <v>128075</v>
      </c>
      <c r="D3" s="22">
        <v>1</v>
      </c>
      <c r="E3" s="34">
        <v>35225</v>
      </c>
      <c r="F3" s="34">
        <v>49090</v>
      </c>
      <c r="G3" s="34">
        <v>27180</v>
      </c>
      <c r="H3" s="34">
        <v>54935</v>
      </c>
      <c r="I3" s="34">
        <v>16370</v>
      </c>
      <c r="J3" s="22">
        <v>0.28000000000000003</v>
      </c>
      <c r="K3" s="22">
        <v>0.38</v>
      </c>
      <c r="L3" s="22">
        <v>0.21</v>
      </c>
      <c r="M3" s="22">
        <v>0.43</v>
      </c>
      <c r="N3" s="22">
        <v>0.13</v>
      </c>
    </row>
    <row r="4" spans="1:14" x14ac:dyDescent="0.35">
      <c r="A4" s="33" t="s">
        <v>21</v>
      </c>
      <c r="B4" s="77" t="s">
        <v>242</v>
      </c>
      <c r="C4" s="34">
        <v>118605</v>
      </c>
      <c r="D4" s="22">
        <v>1</v>
      </c>
      <c r="E4" s="34">
        <v>34040</v>
      </c>
      <c r="F4" s="34">
        <v>38515</v>
      </c>
      <c r="G4" s="34">
        <v>33025</v>
      </c>
      <c r="H4" s="34">
        <v>79540</v>
      </c>
      <c r="I4" s="34">
        <v>14275</v>
      </c>
      <c r="J4" s="22">
        <v>0.28999999999999998</v>
      </c>
      <c r="K4" s="22">
        <v>0.32</v>
      </c>
      <c r="L4" s="22">
        <v>0.28000000000000003</v>
      </c>
      <c r="M4" s="22">
        <v>0.67</v>
      </c>
      <c r="N4" s="22">
        <v>0.12</v>
      </c>
    </row>
    <row r="5" spans="1:14" x14ac:dyDescent="0.35">
      <c r="A5" s="33" t="s">
        <v>21</v>
      </c>
      <c r="B5" s="77" t="s">
        <v>243</v>
      </c>
      <c r="C5" s="34">
        <v>84240</v>
      </c>
      <c r="D5" s="22">
        <v>1</v>
      </c>
      <c r="E5" s="34">
        <v>32125</v>
      </c>
      <c r="F5" s="34">
        <v>26585</v>
      </c>
      <c r="G5" s="34">
        <v>24000</v>
      </c>
      <c r="H5" s="34">
        <v>59985</v>
      </c>
      <c r="I5" s="34">
        <v>7790</v>
      </c>
      <c r="J5" s="22">
        <v>0.38</v>
      </c>
      <c r="K5" s="22">
        <v>0.32</v>
      </c>
      <c r="L5" s="22">
        <v>0.28000000000000003</v>
      </c>
      <c r="M5" s="22">
        <v>0.71</v>
      </c>
      <c r="N5" s="22">
        <v>0.09</v>
      </c>
    </row>
    <row r="6" spans="1:14" x14ac:dyDescent="0.35">
      <c r="A6" s="33" t="s">
        <v>21</v>
      </c>
      <c r="B6" s="77" t="s">
        <v>244</v>
      </c>
      <c r="C6" s="34">
        <v>85825</v>
      </c>
      <c r="D6" s="22">
        <v>1</v>
      </c>
      <c r="E6" s="34">
        <v>34680</v>
      </c>
      <c r="F6" s="34">
        <v>23830</v>
      </c>
      <c r="G6" s="34">
        <v>21885</v>
      </c>
      <c r="H6" s="34">
        <v>59575</v>
      </c>
      <c r="I6" s="34">
        <v>10160</v>
      </c>
      <c r="J6" s="22">
        <v>0.4</v>
      </c>
      <c r="K6" s="22">
        <v>0.28000000000000003</v>
      </c>
      <c r="L6" s="22">
        <v>0.26</v>
      </c>
      <c r="M6" s="22">
        <v>0.69</v>
      </c>
      <c r="N6" s="22">
        <v>0.12</v>
      </c>
    </row>
    <row r="7" spans="1:14" x14ac:dyDescent="0.35">
      <c r="A7" s="33" t="s">
        <v>21</v>
      </c>
      <c r="B7" s="77" t="s">
        <v>245</v>
      </c>
      <c r="C7" s="34">
        <v>53260</v>
      </c>
      <c r="D7" s="22">
        <v>1</v>
      </c>
      <c r="E7" s="34">
        <v>32885</v>
      </c>
      <c r="F7" s="34">
        <v>11785</v>
      </c>
      <c r="G7" s="34">
        <v>5825</v>
      </c>
      <c r="H7" s="34">
        <v>44930</v>
      </c>
      <c r="I7" s="34">
        <v>4435</v>
      </c>
      <c r="J7" s="22">
        <v>0.62</v>
      </c>
      <c r="K7" s="22">
        <v>0.22</v>
      </c>
      <c r="L7" s="22">
        <v>0.11</v>
      </c>
      <c r="M7" s="22">
        <v>0.84</v>
      </c>
      <c r="N7" s="22">
        <v>0.08</v>
      </c>
    </row>
    <row r="8" spans="1:14" x14ac:dyDescent="0.35">
      <c r="A8" s="33" t="s">
        <v>21</v>
      </c>
      <c r="B8" s="77" t="s">
        <v>246</v>
      </c>
      <c r="C8" s="34">
        <v>47730</v>
      </c>
      <c r="D8" s="22">
        <v>1</v>
      </c>
      <c r="E8" s="34">
        <v>30260</v>
      </c>
      <c r="F8" s="34">
        <v>10220</v>
      </c>
      <c r="G8" s="34">
        <v>4760</v>
      </c>
      <c r="H8" s="34">
        <v>40185</v>
      </c>
      <c r="I8" s="34">
        <v>4155</v>
      </c>
      <c r="J8" s="22">
        <v>0.63</v>
      </c>
      <c r="K8" s="22">
        <v>0.21</v>
      </c>
      <c r="L8" s="22">
        <v>0.1</v>
      </c>
      <c r="M8" s="22">
        <v>0.84</v>
      </c>
      <c r="N8" s="22">
        <v>0.09</v>
      </c>
    </row>
    <row r="9" spans="1:14" x14ac:dyDescent="0.35">
      <c r="A9" s="33" t="s">
        <v>21</v>
      </c>
      <c r="B9" s="77" t="s">
        <v>247</v>
      </c>
      <c r="C9" s="34">
        <v>537215</v>
      </c>
      <c r="D9" s="22">
        <v>1</v>
      </c>
      <c r="E9" s="34">
        <v>217980</v>
      </c>
      <c r="F9" s="34">
        <v>160030</v>
      </c>
      <c r="G9" s="34">
        <v>116680</v>
      </c>
      <c r="H9" s="34">
        <v>339145</v>
      </c>
      <c r="I9" s="34">
        <v>57895</v>
      </c>
      <c r="J9" s="22">
        <v>0.41</v>
      </c>
      <c r="K9" s="22">
        <v>0.3</v>
      </c>
      <c r="L9" s="22">
        <v>0.22</v>
      </c>
      <c r="M9" s="22">
        <v>0.63</v>
      </c>
      <c r="N9" s="22">
        <v>0.11</v>
      </c>
    </row>
    <row r="10" spans="1:14" x14ac:dyDescent="0.35">
      <c r="A10" s="35" t="s">
        <v>124</v>
      </c>
      <c r="B10" s="24" t="s">
        <v>240</v>
      </c>
      <c r="C10" s="36">
        <v>580</v>
      </c>
      <c r="D10" s="25">
        <v>0.03</v>
      </c>
      <c r="E10" s="36">
        <v>560</v>
      </c>
      <c r="F10" s="36">
        <v>0</v>
      </c>
      <c r="G10" s="36">
        <v>0</v>
      </c>
      <c r="H10" s="36">
        <v>0</v>
      </c>
      <c r="I10" s="36">
        <v>25</v>
      </c>
      <c r="J10" s="25">
        <v>0.96</v>
      </c>
      <c r="K10" s="25">
        <v>0</v>
      </c>
      <c r="L10" s="25">
        <v>0</v>
      </c>
      <c r="M10" s="25">
        <v>0</v>
      </c>
      <c r="N10" s="25">
        <v>0.04</v>
      </c>
    </row>
    <row r="11" spans="1:14" x14ac:dyDescent="0.35">
      <c r="A11" s="35" t="s">
        <v>124</v>
      </c>
      <c r="B11" s="24" t="s">
        <v>241</v>
      </c>
      <c r="C11" s="36">
        <v>3380</v>
      </c>
      <c r="D11" s="25">
        <v>0.03</v>
      </c>
      <c r="E11" s="36">
        <v>975</v>
      </c>
      <c r="F11" s="36">
        <v>1310</v>
      </c>
      <c r="G11" s="36">
        <v>675</v>
      </c>
      <c r="H11" s="36">
        <v>1525</v>
      </c>
      <c r="I11" s="36">
        <v>360</v>
      </c>
      <c r="J11" s="25">
        <v>0.28999999999999998</v>
      </c>
      <c r="K11" s="25">
        <v>0.39</v>
      </c>
      <c r="L11" s="25">
        <v>0.2</v>
      </c>
      <c r="M11" s="25">
        <v>0.45</v>
      </c>
      <c r="N11" s="25">
        <v>0.11</v>
      </c>
    </row>
    <row r="12" spans="1:14" x14ac:dyDescent="0.35">
      <c r="A12" s="35" t="s">
        <v>124</v>
      </c>
      <c r="B12" s="24" t="s">
        <v>242</v>
      </c>
      <c r="C12" s="36">
        <v>3745</v>
      </c>
      <c r="D12" s="25">
        <v>0.03</v>
      </c>
      <c r="E12" s="36">
        <v>1080</v>
      </c>
      <c r="F12" s="36">
        <v>1255</v>
      </c>
      <c r="G12" s="36">
        <v>985</v>
      </c>
      <c r="H12" s="36">
        <v>2585</v>
      </c>
      <c r="I12" s="36">
        <v>425</v>
      </c>
      <c r="J12" s="25">
        <v>0.28999999999999998</v>
      </c>
      <c r="K12" s="25">
        <v>0.34</v>
      </c>
      <c r="L12" s="25">
        <v>0.26</v>
      </c>
      <c r="M12" s="25">
        <v>0.69</v>
      </c>
      <c r="N12" s="25">
        <v>0.11</v>
      </c>
    </row>
    <row r="13" spans="1:14" x14ac:dyDescent="0.35">
      <c r="A13" s="35" t="s">
        <v>124</v>
      </c>
      <c r="B13" s="24" t="s">
        <v>243</v>
      </c>
      <c r="C13" s="36">
        <v>2690</v>
      </c>
      <c r="D13" s="25">
        <v>0.03</v>
      </c>
      <c r="E13" s="36">
        <v>1030</v>
      </c>
      <c r="F13" s="36">
        <v>850</v>
      </c>
      <c r="G13" s="36">
        <v>730</v>
      </c>
      <c r="H13" s="36">
        <v>1910</v>
      </c>
      <c r="I13" s="36">
        <v>250</v>
      </c>
      <c r="J13" s="25">
        <v>0.38</v>
      </c>
      <c r="K13" s="25">
        <v>0.32</v>
      </c>
      <c r="L13" s="25">
        <v>0.27</v>
      </c>
      <c r="M13" s="25">
        <v>0.71</v>
      </c>
      <c r="N13" s="25">
        <v>0.09</v>
      </c>
    </row>
    <row r="14" spans="1:14" x14ac:dyDescent="0.35">
      <c r="A14" s="35" t="s">
        <v>124</v>
      </c>
      <c r="B14" s="24" t="s">
        <v>244</v>
      </c>
      <c r="C14" s="36">
        <v>3100</v>
      </c>
      <c r="D14" s="25">
        <v>0.04</v>
      </c>
      <c r="E14" s="36">
        <v>1150</v>
      </c>
      <c r="F14" s="36">
        <v>825</v>
      </c>
      <c r="G14" s="36">
        <v>745</v>
      </c>
      <c r="H14" s="36">
        <v>2020</v>
      </c>
      <c r="I14" s="36">
        <v>460</v>
      </c>
      <c r="J14" s="25">
        <v>0.37</v>
      </c>
      <c r="K14" s="25">
        <v>0.27</v>
      </c>
      <c r="L14" s="25">
        <v>0.24</v>
      </c>
      <c r="M14" s="25">
        <v>0.65</v>
      </c>
      <c r="N14" s="25">
        <v>0.15</v>
      </c>
    </row>
    <row r="15" spans="1:14" x14ac:dyDescent="0.35">
      <c r="A15" s="35" t="s">
        <v>124</v>
      </c>
      <c r="B15" s="24" t="s">
        <v>245</v>
      </c>
      <c r="C15" s="36">
        <v>1705</v>
      </c>
      <c r="D15" s="25">
        <v>0.03</v>
      </c>
      <c r="E15" s="36">
        <v>1010</v>
      </c>
      <c r="F15" s="36">
        <v>375</v>
      </c>
      <c r="G15" s="36">
        <v>200</v>
      </c>
      <c r="H15" s="36">
        <v>1415</v>
      </c>
      <c r="I15" s="36">
        <v>145</v>
      </c>
      <c r="J15" s="25">
        <v>0.59</v>
      </c>
      <c r="K15" s="25">
        <v>0.22</v>
      </c>
      <c r="L15" s="25">
        <v>0.12</v>
      </c>
      <c r="M15" s="25">
        <v>0.83</v>
      </c>
      <c r="N15" s="25">
        <v>0.09</v>
      </c>
    </row>
    <row r="16" spans="1:14" x14ac:dyDescent="0.35">
      <c r="A16" s="35" t="s">
        <v>124</v>
      </c>
      <c r="B16" s="24" t="s">
        <v>246</v>
      </c>
      <c r="C16" s="36">
        <v>1645</v>
      </c>
      <c r="D16" s="25">
        <v>0.03</v>
      </c>
      <c r="E16" s="36">
        <v>980</v>
      </c>
      <c r="F16" s="36">
        <v>340</v>
      </c>
      <c r="G16" s="36">
        <v>155</v>
      </c>
      <c r="H16" s="36">
        <v>1345</v>
      </c>
      <c r="I16" s="36">
        <v>165</v>
      </c>
      <c r="J16" s="25">
        <v>0.6</v>
      </c>
      <c r="K16" s="25">
        <v>0.21</v>
      </c>
      <c r="L16" s="25">
        <v>0.09</v>
      </c>
      <c r="M16" s="25">
        <v>0.82</v>
      </c>
      <c r="N16" s="25">
        <v>0.1</v>
      </c>
    </row>
    <row r="17" spans="1:14" x14ac:dyDescent="0.35">
      <c r="A17" s="35" t="s">
        <v>124</v>
      </c>
      <c r="B17" s="24" t="s">
        <v>247</v>
      </c>
      <c r="C17" s="36">
        <v>16845</v>
      </c>
      <c r="D17" s="25">
        <v>0.03</v>
      </c>
      <c r="E17" s="36">
        <v>6780</v>
      </c>
      <c r="F17" s="36">
        <v>4955</v>
      </c>
      <c r="G17" s="36">
        <v>3490</v>
      </c>
      <c r="H17" s="36">
        <v>10800</v>
      </c>
      <c r="I17" s="36">
        <v>1825</v>
      </c>
      <c r="J17" s="25">
        <v>0.4</v>
      </c>
      <c r="K17" s="25">
        <v>0.28999999999999998</v>
      </c>
      <c r="L17" s="25">
        <v>0.21</v>
      </c>
      <c r="M17" s="25">
        <v>0.64</v>
      </c>
      <c r="N17" s="25">
        <v>0.11</v>
      </c>
    </row>
    <row r="18" spans="1:14" x14ac:dyDescent="0.35">
      <c r="A18" s="35" t="s">
        <v>125</v>
      </c>
      <c r="B18" s="24" t="s">
        <v>240</v>
      </c>
      <c r="C18" s="36">
        <v>570</v>
      </c>
      <c r="D18" s="25">
        <v>0.03</v>
      </c>
      <c r="E18" s="36">
        <v>545</v>
      </c>
      <c r="F18" s="36">
        <v>0</v>
      </c>
      <c r="G18" s="36">
        <v>0</v>
      </c>
      <c r="H18" s="36">
        <v>0</v>
      </c>
      <c r="I18" s="36">
        <v>25</v>
      </c>
      <c r="J18" s="25">
        <v>0.96</v>
      </c>
      <c r="K18" s="25">
        <v>0</v>
      </c>
      <c r="L18" s="25">
        <v>0</v>
      </c>
      <c r="M18" s="25">
        <v>0</v>
      </c>
      <c r="N18" s="25">
        <v>0.04</v>
      </c>
    </row>
    <row r="19" spans="1:14" x14ac:dyDescent="0.35">
      <c r="A19" s="35" t="s">
        <v>125</v>
      </c>
      <c r="B19" s="24" t="s">
        <v>241</v>
      </c>
      <c r="C19" s="36">
        <v>2880</v>
      </c>
      <c r="D19" s="25">
        <v>0.02</v>
      </c>
      <c r="E19" s="36">
        <v>815</v>
      </c>
      <c r="F19" s="36">
        <v>1110</v>
      </c>
      <c r="G19" s="36">
        <v>665</v>
      </c>
      <c r="H19" s="36">
        <v>1310</v>
      </c>
      <c r="I19" s="36">
        <v>305</v>
      </c>
      <c r="J19" s="25">
        <v>0.28000000000000003</v>
      </c>
      <c r="K19" s="25">
        <v>0.39</v>
      </c>
      <c r="L19" s="25">
        <v>0.23</v>
      </c>
      <c r="M19" s="25">
        <v>0.46</v>
      </c>
      <c r="N19" s="25">
        <v>0.11</v>
      </c>
    </row>
    <row r="20" spans="1:14" x14ac:dyDescent="0.35">
      <c r="A20" s="35" t="s">
        <v>125</v>
      </c>
      <c r="B20" s="24" t="s">
        <v>242</v>
      </c>
      <c r="C20" s="36">
        <v>3475</v>
      </c>
      <c r="D20" s="25">
        <v>0.03</v>
      </c>
      <c r="E20" s="36">
        <v>935</v>
      </c>
      <c r="F20" s="36">
        <v>1155</v>
      </c>
      <c r="G20" s="36">
        <v>925</v>
      </c>
      <c r="H20" s="36">
        <v>2310</v>
      </c>
      <c r="I20" s="36">
        <v>445</v>
      </c>
      <c r="J20" s="25">
        <v>0.27</v>
      </c>
      <c r="K20" s="25">
        <v>0.33</v>
      </c>
      <c r="L20" s="25">
        <v>0.27</v>
      </c>
      <c r="M20" s="25">
        <v>0.66</v>
      </c>
      <c r="N20" s="25">
        <v>0.13</v>
      </c>
    </row>
    <row r="21" spans="1:14" x14ac:dyDescent="0.35">
      <c r="A21" s="35" t="s">
        <v>125</v>
      </c>
      <c r="B21" s="24" t="s">
        <v>243</v>
      </c>
      <c r="C21" s="36">
        <v>2410</v>
      </c>
      <c r="D21" s="25">
        <v>0.03</v>
      </c>
      <c r="E21" s="36">
        <v>880</v>
      </c>
      <c r="F21" s="36">
        <v>785</v>
      </c>
      <c r="G21" s="36">
        <v>690</v>
      </c>
      <c r="H21" s="36">
        <v>1710</v>
      </c>
      <c r="I21" s="36">
        <v>215</v>
      </c>
      <c r="J21" s="25">
        <v>0.37</v>
      </c>
      <c r="K21" s="25">
        <v>0.33</v>
      </c>
      <c r="L21" s="25">
        <v>0.28999999999999998</v>
      </c>
      <c r="M21" s="25">
        <v>0.71</v>
      </c>
      <c r="N21" s="25">
        <v>0.09</v>
      </c>
    </row>
    <row r="22" spans="1:14" x14ac:dyDescent="0.35">
      <c r="A22" s="35" t="s">
        <v>125</v>
      </c>
      <c r="B22" s="24" t="s">
        <v>244</v>
      </c>
      <c r="C22" s="36">
        <v>2520</v>
      </c>
      <c r="D22" s="25">
        <v>0.03</v>
      </c>
      <c r="E22" s="36">
        <v>1010</v>
      </c>
      <c r="F22" s="36">
        <v>680</v>
      </c>
      <c r="G22" s="36">
        <v>625</v>
      </c>
      <c r="H22" s="36">
        <v>1755</v>
      </c>
      <c r="I22" s="36">
        <v>285</v>
      </c>
      <c r="J22" s="25">
        <v>0.4</v>
      </c>
      <c r="K22" s="25">
        <v>0.27</v>
      </c>
      <c r="L22" s="25">
        <v>0.25</v>
      </c>
      <c r="M22" s="25">
        <v>0.7</v>
      </c>
      <c r="N22" s="25">
        <v>0.11</v>
      </c>
    </row>
    <row r="23" spans="1:14" x14ac:dyDescent="0.35">
      <c r="A23" s="35" t="s">
        <v>125</v>
      </c>
      <c r="B23" s="24" t="s">
        <v>245</v>
      </c>
      <c r="C23" s="36">
        <v>1510</v>
      </c>
      <c r="D23" s="25">
        <v>0.03</v>
      </c>
      <c r="E23" s="36">
        <v>900</v>
      </c>
      <c r="F23" s="36">
        <v>340</v>
      </c>
      <c r="G23" s="36">
        <v>160</v>
      </c>
      <c r="H23" s="36">
        <v>1260</v>
      </c>
      <c r="I23" s="36">
        <v>145</v>
      </c>
      <c r="J23" s="25">
        <v>0.6</v>
      </c>
      <c r="K23" s="25">
        <v>0.22</v>
      </c>
      <c r="L23" s="25">
        <v>0.11</v>
      </c>
      <c r="M23" s="25">
        <v>0.84</v>
      </c>
      <c r="N23" s="25">
        <v>0.1</v>
      </c>
    </row>
    <row r="24" spans="1:14" x14ac:dyDescent="0.35">
      <c r="A24" s="35" t="s">
        <v>125</v>
      </c>
      <c r="B24" s="24" t="s">
        <v>246</v>
      </c>
      <c r="C24" s="36">
        <v>1340</v>
      </c>
      <c r="D24" s="25">
        <v>0.03</v>
      </c>
      <c r="E24" s="36">
        <v>810</v>
      </c>
      <c r="F24" s="36">
        <v>315</v>
      </c>
      <c r="G24" s="36">
        <v>120</v>
      </c>
      <c r="H24" s="36">
        <v>1125</v>
      </c>
      <c r="I24" s="36">
        <v>125</v>
      </c>
      <c r="J24" s="25">
        <v>0.61</v>
      </c>
      <c r="K24" s="25">
        <v>0.24</v>
      </c>
      <c r="L24" s="25">
        <v>0.09</v>
      </c>
      <c r="M24" s="25">
        <v>0.84</v>
      </c>
      <c r="N24" s="25">
        <v>0.09</v>
      </c>
    </row>
    <row r="25" spans="1:14" x14ac:dyDescent="0.35">
      <c r="A25" s="35" t="s">
        <v>125</v>
      </c>
      <c r="B25" s="24" t="s">
        <v>247</v>
      </c>
      <c r="C25" s="36">
        <v>14700</v>
      </c>
      <c r="D25" s="25">
        <v>0.03</v>
      </c>
      <c r="E25" s="36">
        <v>5900</v>
      </c>
      <c r="F25" s="36">
        <v>4385</v>
      </c>
      <c r="G25" s="36">
        <v>3180</v>
      </c>
      <c r="H25" s="36">
        <v>9470</v>
      </c>
      <c r="I25" s="36">
        <v>1540</v>
      </c>
      <c r="J25" s="25">
        <v>0.4</v>
      </c>
      <c r="K25" s="25">
        <v>0.3</v>
      </c>
      <c r="L25" s="25">
        <v>0.22</v>
      </c>
      <c r="M25" s="25">
        <v>0.64</v>
      </c>
      <c r="N25" s="25">
        <v>0.1</v>
      </c>
    </row>
    <row r="26" spans="1:14" x14ac:dyDescent="0.35">
      <c r="A26" s="35" t="s">
        <v>126</v>
      </c>
      <c r="B26" s="24" t="s">
        <v>240</v>
      </c>
      <c r="C26" s="36">
        <v>345</v>
      </c>
      <c r="D26" s="25">
        <v>0.02</v>
      </c>
      <c r="E26" s="36">
        <v>340</v>
      </c>
      <c r="F26" s="36">
        <v>0</v>
      </c>
      <c r="G26" s="36">
        <v>0</v>
      </c>
      <c r="H26" s="36">
        <v>0</v>
      </c>
      <c r="I26" s="36">
        <v>5</v>
      </c>
      <c r="J26" s="25">
        <v>0.99</v>
      </c>
      <c r="K26" s="25">
        <v>0</v>
      </c>
      <c r="L26" s="25">
        <v>0</v>
      </c>
      <c r="M26" s="25">
        <v>0</v>
      </c>
      <c r="N26" s="25">
        <v>0.01</v>
      </c>
    </row>
    <row r="27" spans="1:14" x14ac:dyDescent="0.35">
      <c r="A27" s="35" t="s">
        <v>126</v>
      </c>
      <c r="B27" s="24" t="s">
        <v>241</v>
      </c>
      <c r="C27" s="36">
        <v>2360</v>
      </c>
      <c r="D27" s="25">
        <v>0.02</v>
      </c>
      <c r="E27" s="36">
        <v>650</v>
      </c>
      <c r="F27" s="36">
        <v>935</v>
      </c>
      <c r="G27" s="36">
        <v>540</v>
      </c>
      <c r="H27" s="36">
        <v>1030</v>
      </c>
      <c r="I27" s="36">
        <v>285</v>
      </c>
      <c r="J27" s="25">
        <v>0.28000000000000003</v>
      </c>
      <c r="K27" s="25">
        <v>0.4</v>
      </c>
      <c r="L27" s="25">
        <v>0.23</v>
      </c>
      <c r="M27" s="25">
        <v>0.44</v>
      </c>
      <c r="N27" s="25">
        <v>0.12</v>
      </c>
    </row>
    <row r="28" spans="1:14" x14ac:dyDescent="0.35">
      <c r="A28" s="35" t="s">
        <v>126</v>
      </c>
      <c r="B28" s="24" t="s">
        <v>242</v>
      </c>
      <c r="C28" s="36">
        <v>2295</v>
      </c>
      <c r="D28" s="25">
        <v>0.02</v>
      </c>
      <c r="E28" s="36">
        <v>665</v>
      </c>
      <c r="F28" s="36">
        <v>720</v>
      </c>
      <c r="G28" s="36">
        <v>685</v>
      </c>
      <c r="H28" s="36">
        <v>1560</v>
      </c>
      <c r="I28" s="36">
        <v>260</v>
      </c>
      <c r="J28" s="25">
        <v>0.28999999999999998</v>
      </c>
      <c r="K28" s="25">
        <v>0.31</v>
      </c>
      <c r="L28" s="25">
        <v>0.3</v>
      </c>
      <c r="M28" s="25">
        <v>0.68</v>
      </c>
      <c r="N28" s="25">
        <v>0.11</v>
      </c>
    </row>
    <row r="29" spans="1:14" x14ac:dyDescent="0.35">
      <c r="A29" s="35" t="s">
        <v>126</v>
      </c>
      <c r="B29" s="24" t="s">
        <v>243</v>
      </c>
      <c r="C29" s="36">
        <v>1645</v>
      </c>
      <c r="D29" s="25">
        <v>0.02</v>
      </c>
      <c r="E29" s="36">
        <v>655</v>
      </c>
      <c r="F29" s="36">
        <v>530</v>
      </c>
      <c r="G29" s="36">
        <v>430</v>
      </c>
      <c r="H29" s="36">
        <v>1215</v>
      </c>
      <c r="I29" s="36">
        <v>145</v>
      </c>
      <c r="J29" s="25">
        <v>0.4</v>
      </c>
      <c r="K29" s="25">
        <v>0.32</v>
      </c>
      <c r="L29" s="25">
        <v>0.26</v>
      </c>
      <c r="M29" s="25">
        <v>0.74</v>
      </c>
      <c r="N29" s="25">
        <v>0.09</v>
      </c>
    </row>
    <row r="30" spans="1:14" x14ac:dyDescent="0.35">
      <c r="A30" s="35" t="s">
        <v>126</v>
      </c>
      <c r="B30" s="24" t="s">
        <v>244</v>
      </c>
      <c r="C30" s="36">
        <v>1610</v>
      </c>
      <c r="D30" s="25">
        <v>0.02</v>
      </c>
      <c r="E30" s="36">
        <v>650</v>
      </c>
      <c r="F30" s="36">
        <v>450</v>
      </c>
      <c r="G30" s="36">
        <v>390</v>
      </c>
      <c r="H30" s="36">
        <v>1150</v>
      </c>
      <c r="I30" s="36">
        <v>180</v>
      </c>
      <c r="J30" s="25">
        <v>0.4</v>
      </c>
      <c r="K30" s="25">
        <v>0.28000000000000003</v>
      </c>
      <c r="L30" s="25">
        <v>0.24</v>
      </c>
      <c r="M30" s="25">
        <v>0.71</v>
      </c>
      <c r="N30" s="25">
        <v>0.11</v>
      </c>
    </row>
    <row r="31" spans="1:14" x14ac:dyDescent="0.35">
      <c r="A31" s="35" t="s">
        <v>126</v>
      </c>
      <c r="B31" s="24" t="s">
        <v>245</v>
      </c>
      <c r="C31" s="36">
        <v>985</v>
      </c>
      <c r="D31" s="25">
        <v>0.02</v>
      </c>
      <c r="E31" s="36">
        <v>635</v>
      </c>
      <c r="F31" s="36">
        <v>250</v>
      </c>
      <c r="G31" s="36">
        <v>95</v>
      </c>
      <c r="H31" s="36">
        <v>855</v>
      </c>
      <c r="I31" s="36">
        <v>55</v>
      </c>
      <c r="J31" s="25">
        <v>0.64</v>
      </c>
      <c r="K31" s="25">
        <v>0.25</v>
      </c>
      <c r="L31" s="25">
        <v>0.1</v>
      </c>
      <c r="M31" s="25">
        <v>0.87</v>
      </c>
      <c r="N31" s="25">
        <v>0.06</v>
      </c>
    </row>
    <row r="32" spans="1:14" x14ac:dyDescent="0.35">
      <c r="A32" s="35" t="s">
        <v>126</v>
      </c>
      <c r="B32" s="24" t="s">
        <v>246</v>
      </c>
      <c r="C32" s="36">
        <v>885</v>
      </c>
      <c r="D32" s="25">
        <v>0.02</v>
      </c>
      <c r="E32" s="36">
        <v>565</v>
      </c>
      <c r="F32" s="36">
        <v>190</v>
      </c>
      <c r="G32" s="36">
        <v>75</v>
      </c>
      <c r="H32" s="36">
        <v>750</v>
      </c>
      <c r="I32" s="36">
        <v>80</v>
      </c>
      <c r="J32" s="25">
        <v>0.64</v>
      </c>
      <c r="K32" s="25">
        <v>0.21</v>
      </c>
      <c r="L32" s="25">
        <v>0.09</v>
      </c>
      <c r="M32" s="25">
        <v>0.85</v>
      </c>
      <c r="N32" s="25">
        <v>0.09</v>
      </c>
    </row>
    <row r="33" spans="1:14" x14ac:dyDescent="0.35">
      <c r="A33" s="35" t="s">
        <v>126</v>
      </c>
      <c r="B33" s="24" t="s">
        <v>247</v>
      </c>
      <c r="C33" s="36">
        <v>10125</v>
      </c>
      <c r="D33" s="25">
        <v>0.02</v>
      </c>
      <c r="E33" s="36">
        <v>4160</v>
      </c>
      <c r="F33" s="36">
        <v>3070</v>
      </c>
      <c r="G33" s="36">
        <v>2220</v>
      </c>
      <c r="H33" s="36">
        <v>6560</v>
      </c>
      <c r="I33" s="36">
        <v>1005</v>
      </c>
      <c r="J33" s="25">
        <v>0.41</v>
      </c>
      <c r="K33" s="25">
        <v>0.3</v>
      </c>
      <c r="L33" s="25">
        <v>0.22</v>
      </c>
      <c r="M33" s="25">
        <v>0.65</v>
      </c>
      <c r="N33" s="25">
        <v>0.1</v>
      </c>
    </row>
    <row r="34" spans="1:14" x14ac:dyDescent="0.35">
      <c r="A34" s="35" t="s">
        <v>127</v>
      </c>
      <c r="B34" s="24" t="s">
        <v>240</v>
      </c>
      <c r="C34" s="36">
        <v>255</v>
      </c>
      <c r="D34" s="25">
        <v>0.01</v>
      </c>
      <c r="E34" s="36">
        <v>245</v>
      </c>
      <c r="F34" s="36">
        <v>0</v>
      </c>
      <c r="G34" s="36">
        <v>0</v>
      </c>
      <c r="H34" s="36">
        <v>0</v>
      </c>
      <c r="I34" s="36">
        <v>10</v>
      </c>
      <c r="J34" s="25">
        <v>0.95</v>
      </c>
      <c r="K34" s="25">
        <v>0</v>
      </c>
      <c r="L34" s="25">
        <v>0</v>
      </c>
      <c r="M34" s="25">
        <v>0</v>
      </c>
      <c r="N34" s="25">
        <v>0.05</v>
      </c>
    </row>
    <row r="35" spans="1:14" x14ac:dyDescent="0.35">
      <c r="A35" s="35" t="s">
        <v>127</v>
      </c>
      <c r="B35" s="24" t="s">
        <v>241</v>
      </c>
      <c r="C35" s="36">
        <v>1345</v>
      </c>
      <c r="D35" s="25">
        <v>0.01</v>
      </c>
      <c r="E35" s="36">
        <v>350</v>
      </c>
      <c r="F35" s="36">
        <v>565</v>
      </c>
      <c r="G35" s="36">
        <v>320</v>
      </c>
      <c r="H35" s="36">
        <v>540</v>
      </c>
      <c r="I35" s="36">
        <v>150</v>
      </c>
      <c r="J35" s="25">
        <v>0.26</v>
      </c>
      <c r="K35" s="25">
        <v>0.42</v>
      </c>
      <c r="L35" s="25">
        <v>0.24</v>
      </c>
      <c r="M35" s="25">
        <v>0.4</v>
      </c>
      <c r="N35" s="25">
        <v>0.11</v>
      </c>
    </row>
    <row r="36" spans="1:14" x14ac:dyDescent="0.35">
      <c r="A36" s="35" t="s">
        <v>127</v>
      </c>
      <c r="B36" s="24" t="s">
        <v>242</v>
      </c>
      <c r="C36" s="36">
        <v>1395</v>
      </c>
      <c r="D36" s="25">
        <v>0.01</v>
      </c>
      <c r="E36" s="36">
        <v>370</v>
      </c>
      <c r="F36" s="36">
        <v>500</v>
      </c>
      <c r="G36" s="36">
        <v>400</v>
      </c>
      <c r="H36" s="36">
        <v>920</v>
      </c>
      <c r="I36" s="36">
        <v>180</v>
      </c>
      <c r="J36" s="25">
        <v>0.27</v>
      </c>
      <c r="K36" s="25">
        <v>0.36</v>
      </c>
      <c r="L36" s="25">
        <v>0.28999999999999998</v>
      </c>
      <c r="M36" s="25">
        <v>0.66</v>
      </c>
      <c r="N36" s="25">
        <v>0.13</v>
      </c>
    </row>
    <row r="37" spans="1:14" x14ac:dyDescent="0.35">
      <c r="A37" s="35" t="s">
        <v>127</v>
      </c>
      <c r="B37" s="24" t="s">
        <v>243</v>
      </c>
      <c r="C37" s="36">
        <v>950</v>
      </c>
      <c r="D37" s="25">
        <v>0.01</v>
      </c>
      <c r="E37" s="36">
        <v>300</v>
      </c>
      <c r="F37" s="36">
        <v>290</v>
      </c>
      <c r="G37" s="36">
        <v>345</v>
      </c>
      <c r="H37" s="36">
        <v>625</v>
      </c>
      <c r="I37" s="36">
        <v>85</v>
      </c>
      <c r="J37" s="25">
        <v>0.32</v>
      </c>
      <c r="K37" s="25">
        <v>0.3</v>
      </c>
      <c r="L37" s="25">
        <v>0.37</v>
      </c>
      <c r="M37" s="25">
        <v>0.66</v>
      </c>
      <c r="N37" s="25">
        <v>0.09</v>
      </c>
    </row>
    <row r="38" spans="1:14" x14ac:dyDescent="0.35">
      <c r="A38" s="35" t="s">
        <v>127</v>
      </c>
      <c r="B38" s="24" t="s">
        <v>244</v>
      </c>
      <c r="C38" s="36">
        <v>1090</v>
      </c>
      <c r="D38" s="25">
        <v>0.01</v>
      </c>
      <c r="E38" s="36">
        <v>410</v>
      </c>
      <c r="F38" s="36">
        <v>305</v>
      </c>
      <c r="G38" s="36">
        <v>300</v>
      </c>
      <c r="H38" s="36">
        <v>730</v>
      </c>
      <c r="I38" s="36">
        <v>145</v>
      </c>
      <c r="J38" s="25">
        <v>0.38</v>
      </c>
      <c r="K38" s="25">
        <v>0.28000000000000003</v>
      </c>
      <c r="L38" s="25">
        <v>0.27</v>
      </c>
      <c r="M38" s="25">
        <v>0.67</v>
      </c>
      <c r="N38" s="25">
        <v>0.14000000000000001</v>
      </c>
    </row>
    <row r="39" spans="1:14" x14ac:dyDescent="0.35">
      <c r="A39" s="35" t="s">
        <v>127</v>
      </c>
      <c r="B39" s="24" t="s">
        <v>245</v>
      </c>
      <c r="C39" s="36">
        <v>575</v>
      </c>
      <c r="D39" s="25">
        <v>0.01</v>
      </c>
      <c r="E39" s="36">
        <v>380</v>
      </c>
      <c r="F39" s="36">
        <v>120</v>
      </c>
      <c r="G39" s="36">
        <v>60</v>
      </c>
      <c r="H39" s="36">
        <v>495</v>
      </c>
      <c r="I39" s="36">
        <v>40</v>
      </c>
      <c r="J39" s="25">
        <v>0.66</v>
      </c>
      <c r="K39" s="25">
        <v>0.21</v>
      </c>
      <c r="L39" s="25">
        <v>0.1</v>
      </c>
      <c r="M39" s="25">
        <v>0.86</v>
      </c>
      <c r="N39" s="25">
        <v>7.0000000000000007E-2</v>
      </c>
    </row>
    <row r="40" spans="1:14" x14ac:dyDescent="0.35">
      <c r="A40" s="35" t="s">
        <v>127</v>
      </c>
      <c r="B40" s="24" t="s">
        <v>246</v>
      </c>
      <c r="C40" s="36">
        <v>525</v>
      </c>
      <c r="D40" s="25">
        <v>0.01</v>
      </c>
      <c r="E40" s="36">
        <v>340</v>
      </c>
      <c r="F40" s="36">
        <v>90</v>
      </c>
      <c r="G40" s="36">
        <v>50</v>
      </c>
      <c r="H40" s="36">
        <v>450</v>
      </c>
      <c r="I40" s="36">
        <v>45</v>
      </c>
      <c r="J40" s="25">
        <v>0.65</v>
      </c>
      <c r="K40" s="25">
        <v>0.17</v>
      </c>
      <c r="L40" s="25">
        <v>0.1</v>
      </c>
      <c r="M40" s="25">
        <v>0.85</v>
      </c>
      <c r="N40" s="25">
        <v>0.08</v>
      </c>
    </row>
    <row r="41" spans="1:14" x14ac:dyDescent="0.35">
      <c r="A41" s="35" t="s">
        <v>127</v>
      </c>
      <c r="B41" s="24" t="s">
        <v>247</v>
      </c>
      <c r="C41" s="36">
        <v>6140</v>
      </c>
      <c r="D41" s="25">
        <v>0.01</v>
      </c>
      <c r="E41" s="36">
        <v>2395</v>
      </c>
      <c r="F41" s="36">
        <v>1870</v>
      </c>
      <c r="G41" s="36">
        <v>1475</v>
      </c>
      <c r="H41" s="36">
        <v>3760</v>
      </c>
      <c r="I41" s="36">
        <v>655</v>
      </c>
      <c r="J41" s="25">
        <v>0.39</v>
      </c>
      <c r="K41" s="25">
        <v>0.3</v>
      </c>
      <c r="L41" s="25">
        <v>0.24</v>
      </c>
      <c r="M41" s="25">
        <v>0.61</v>
      </c>
      <c r="N41" s="25">
        <v>0.11</v>
      </c>
    </row>
    <row r="42" spans="1:14" x14ac:dyDescent="0.35">
      <c r="A42" s="35" t="s">
        <v>320</v>
      </c>
      <c r="B42" s="24" t="s">
        <v>240</v>
      </c>
      <c r="C42" s="36">
        <v>965</v>
      </c>
      <c r="D42" s="25">
        <v>0.05</v>
      </c>
      <c r="E42" s="36">
        <v>930</v>
      </c>
      <c r="F42" s="36">
        <v>0</v>
      </c>
      <c r="G42" s="36">
        <v>0</v>
      </c>
      <c r="H42" s="36">
        <v>0</v>
      </c>
      <c r="I42" s="36">
        <v>35</v>
      </c>
      <c r="J42" s="25">
        <v>0.96</v>
      </c>
      <c r="K42" s="25">
        <v>0</v>
      </c>
      <c r="L42" s="25">
        <v>0</v>
      </c>
      <c r="M42" s="25">
        <v>0</v>
      </c>
      <c r="N42" s="25">
        <v>0.04</v>
      </c>
    </row>
    <row r="43" spans="1:14" x14ac:dyDescent="0.35">
      <c r="A43" s="35" t="s">
        <v>320</v>
      </c>
      <c r="B43" s="24" t="s">
        <v>241</v>
      </c>
      <c r="C43" s="36">
        <v>6745</v>
      </c>
      <c r="D43" s="25">
        <v>0.05</v>
      </c>
      <c r="E43" s="36">
        <v>1755</v>
      </c>
      <c r="F43" s="36">
        <v>2585</v>
      </c>
      <c r="G43" s="36">
        <v>1470</v>
      </c>
      <c r="H43" s="36">
        <v>2920</v>
      </c>
      <c r="I43" s="36">
        <v>840</v>
      </c>
      <c r="J43" s="25">
        <v>0.26</v>
      </c>
      <c r="K43" s="25">
        <v>0.38</v>
      </c>
      <c r="L43" s="25">
        <v>0.22</v>
      </c>
      <c r="M43" s="25">
        <v>0.43</v>
      </c>
      <c r="N43" s="25">
        <v>0.12</v>
      </c>
    </row>
    <row r="44" spans="1:14" x14ac:dyDescent="0.35">
      <c r="A44" s="35" t="s">
        <v>320</v>
      </c>
      <c r="B44" s="24" t="s">
        <v>242</v>
      </c>
      <c r="C44" s="36">
        <v>7540</v>
      </c>
      <c r="D44" s="25">
        <v>0.06</v>
      </c>
      <c r="E44" s="36">
        <v>2100</v>
      </c>
      <c r="F44" s="36">
        <v>2470</v>
      </c>
      <c r="G44" s="36">
        <v>2125</v>
      </c>
      <c r="H44" s="36">
        <v>4950</v>
      </c>
      <c r="I44" s="36">
        <v>890</v>
      </c>
      <c r="J44" s="25">
        <v>0.28000000000000003</v>
      </c>
      <c r="K44" s="25">
        <v>0.33</v>
      </c>
      <c r="L44" s="25">
        <v>0.28000000000000003</v>
      </c>
      <c r="M44" s="25">
        <v>0.66</v>
      </c>
      <c r="N44" s="25">
        <v>0.12</v>
      </c>
    </row>
    <row r="45" spans="1:14" x14ac:dyDescent="0.35">
      <c r="A45" s="35" t="s">
        <v>320</v>
      </c>
      <c r="B45" s="24" t="s">
        <v>243</v>
      </c>
      <c r="C45" s="36">
        <v>5150</v>
      </c>
      <c r="D45" s="25">
        <v>0.06</v>
      </c>
      <c r="E45" s="36">
        <v>2055</v>
      </c>
      <c r="F45" s="36">
        <v>1545</v>
      </c>
      <c r="G45" s="36">
        <v>1370</v>
      </c>
      <c r="H45" s="36">
        <v>3710</v>
      </c>
      <c r="I45" s="36">
        <v>450</v>
      </c>
      <c r="J45" s="25">
        <v>0.4</v>
      </c>
      <c r="K45" s="25">
        <v>0.3</v>
      </c>
      <c r="L45" s="25">
        <v>0.27</v>
      </c>
      <c r="M45" s="25">
        <v>0.72</v>
      </c>
      <c r="N45" s="25">
        <v>0.09</v>
      </c>
    </row>
    <row r="46" spans="1:14" x14ac:dyDescent="0.35">
      <c r="A46" s="35" t="s">
        <v>320</v>
      </c>
      <c r="B46" s="24" t="s">
        <v>244</v>
      </c>
      <c r="C46" s="36">
        <v>5485</v>
      </c>
      <c r="D46" s="25">
        <v>0.06</v>
      </c>
      <c r="E46" s="36">
        <v>2115</v>
      </c>
      <c r="F46" s="36">
        <v>1495</v>
      </c>
      <c r="G46" s="36">
        <v>1405</v>
      </c>
      <c r="H46" s="36">
        <v>3730</v>
      </c>
      <c r="I46" s="36">
        <v>665</v>
      </c>
      <c r="J46" s="25">
        <v>0.39</v>
      </c>
      <c r="K46" s="25">
        <v>0.27</v>
      </c>
      <c r="L46" s="25">
        <v>0.26</v>
      </c>
      <c r="M46" s="25">
        <v>0.68</v>
      </c>
      <c r="N46" s="25">
        <v>0.12</v>
      </c>
    </row>
    <row r="47" spans="1:14" x14ac:dyDescent="0.35">
      <c r="A47" s="35" t="s">
        <v>320</v>
      </c>
      <c r="B47" s="24" t="s">
        <v>245</v>
      </c>
      <c r="C47" s="36">
        <v>3520</v>
      </c>
      <c r="D47" s="25">
        <v>7.0000000000000007E-2</v>
      </c>
      <c r="E47" s="36">
        <v>2105</v>
      </c>
      <c r="F47" s="36">
        <v>755</v>
      </c>
      <c r="G47" s="36">
        <v>390</v>
      </c>
      <c r="H47" s="36">
        <v>2895</v>
      </c>
      <c r="I47" s="36">
        <v>350</v>
      </c>
      <c r="J47" s="25">
        <v>0.6</v>
      </c>
      <c r="K47" s="25">
        <v>0.21</v>
      </c>
      <c r="L47" s="25">
        <v>0.11</v>
      </c>
      <c r="M47" s="25">
        <v>0.82</v>
      </c>
      <c r="N47" s="25">
        <v>0.1</v>
      </c>
    </row>
    <row r="48" spans="1:14" x14ac:dyDescent="0.35">
      <c r="A48" s="35" t="s">
        <v>320</v>
      </c>
      <c r="B48" s="24" t="s">
        <v>246</v>
      </c>
      <c r="C48" s="36">
        <v>3195</v>
      </c>
      <c r="D48" s="25">
        <v>7.0000000000000007E-2</v>
      </c>
      <c r="E48" s="36">
        <v>1985</v>
      </c>
      <c r="F48" s="36">
        <v>680</v>
      </c>
      <c r="G48" s="36">
        <v>300</v>
      </c>
      <c r="H48" s="36">
        <v>2670</v>
      </c>
      <c r="I48" s="36">
        <v>315</v>
      </c>
      <c r="J48" s="25">
        <v>0.62</v>
      </c>
      <c r="K48" s="25">
        <v>0.21</v>
      </c>
      <c r="L48" s="25">
        <v>0.09</v>
      </c>
      <c r="M48" s="25">
        <v>0.84</v>
      </c>
      <c r="N48" s="25">
        <v>0.1</v>
      </c>
    </row>
    <row r="49" spans="1:14" x14ac:dyDescent="0.35">
      <c r="A49" s="35" t="s">
        <v>320</v>
      </c>
      <c r="B49" s="24" t="s">
        <v>247</v>
      </c>
      <c r="C49" s="36">
        <v>32600</v>
      </c>
      <c r="D49" s="25">
        <v>0.06</v>
      </c>
      <c r="E49" s="36">
        <v>13045</v>
      </c>
      <c r="F49" s="36">
        <v>9530</v>
      </c>
      <c r="G49" s="36">
        <v>7060</v>
      </c>
      <c r="H49" s="36">
        <v>20875</v>
      </c>
      <c r="I49" s="36">
        <v>3545</v>
      </c>
      <c r="J49" s="25">
        <v>0.4</v>
      </c>
      <c r="K49" s="25">
        <v>0.28999999999999998</v>
      </c>
      <c r="L49" s="25">
        <v>0.22</v>
      </c>
      <c r="M49" s="25">
        <v>0.64</v>
      </c>
      <c r="N49" s="25">
        <v>0.11</v>
      </c>
    </row>
    <row r="50" spans="1:14" x14ac:dyDescent="0.35">
      <c r="A50" s="35" t="s">
        <v>128</v>
      </c>
      <c r="B50" s="24" t="s">
        <v>240</v>
      </c>
      <c r="C50" s="36">
        <v>165</v>
      </c>
      <c r="D50" s="25">
        <v>0.01</v>
      </c>
      <c r="E50" s="36">
        <v>160</v>
      </c>
      <c r="F50" s="36">
        <v>0</v>
      </c>
      <c r="G50" s="36">
        <v>0</v>
      </c>
      <c r="H50" s="36">
        <v>0</v>
      </c>
      <c r="I50" s="36">
        <v>5</v>
      </c>
      <c r="J50" s="25">
        <v>0.96</v>
      </c>
      <c r="K50" s="25">
        <v>0</v>
      </c>
      <c r="L50" s="25">
        <v>0</v>
      </c>
      <c r="M50" s="25">
        <v>0</v>
      </c>
      <c r="N50" s="25">
        <v>0.04</v>
      </c>
    </row>
    <row r="51" spans="1:14" x14ac:dyDescent="0.35">
      <c r="A51" s="35" t="s">
        <v>128</v>
      </c>
      <c r="B51" s="24" t="s">
        <v>241</v>
      </c>
      <c r="C51" s="36">
        <v>1370</v>
      </c>
      <c r="D51" s="25">
        <v>0.01</v>
      </c>
      <c r="E51" s="36">
        <v>320</v>
      </c>
      <c r="F51" s="36">
        <v>560</v>
      </c>
      <c r="G51" s="36">
        <v>335</v>
      </c>
      <c r="H51" s="36">
        <v>570</v>
      </c>
      <c r="I51" s="36">
        <v>175</v>
      </c>
      <c r="J51" s="25">
        <v>0.23</v>
      </c>
      <c r="K51" s="25">
        <v>0.41</v>
      </c>
      <c r="L51" s="25">
        <v>0.24</v>
      </c>
      <c r="M51" s="25">
        <v>0.42</v>
      </c>
      <c r="N51" s="25">
        <v>0.13</v>
      </c>
    </row>
    <row r="52" spans="1:14" x14ac:dyDescent="0.35">
      <c r="A52" s="35" t="s">
        <v>128</v>
      </c>
      <c r="B52" s="24" t="s">
        <v>242</v>
      </c>
      <c r="C52" s="36">
        <v>1315</v>
      </c>
      <c r="D52" s="25">
        <v>0.01</v>
      </c>
      <c r="E52" s="36">
        <v>385</v>
      </c>
      <c r="F52" s="36">
        <v>405</v>
      </c>
      <c r="G52" s="36">
        <v>385</v>
      </c>
      <c r="H52" s="36">
        <v>875</v>
      </c>
      <c r="I52" s="36">
        <v>155</v>
      </c>
      <c r="J52" s="25">
        <v>0.28999999999999998</v>
      </c>
      <c r="K52" s="25">
        <v>0.31</v>
      </c>
      <c r="L52" s="25">
        <v>0.28999999999999998</v>
      </c>
      <c r="M52" s="25">
        <v>0.66</v>
      </c>
      <c r="N52" s="25">
        <v>0.12</v>
      </c>
    </row>
    <row r="53" spans="1:14" x14ac:dyDescent="0.35">
      <c r="A53" s="35" t="s">
        <v>128</v>
      </c>
      <c r="B53" s="24" t="s">
        <v>243</v>
      </c>
      <c r="C53" s="36">
        <v>880</v>
      </c>
      <c r="D53" s="25">
        <v>0.01</v>
      </c>
      <c r="E53" s="36">
        <v>365</v>
      </c>
      <c r="F53" s="36">
        <v>270</v>
      </c>
      <c r="G53" s="36">
        <v>250</v>
      </c>
      <c r="H53" s="36">
        <v>645</v>
      </c>
      <c r="I53" s="36">
        <v>70</v>
      </c>
      <c r="J53" s="25">
        <v>0.41</v>
      </c>
      <c r="K53" s="25">
        <v>0.31</v>
      </c>
      <c r="L53" s="25">
        <v>0.28000000000000003</v>
      </c>
      <c r="M53" s="25">
        <v>0.73</v>
      </c>
      <c r="N53" s="25">
        <v>0.08</v>
      </c>
    </row>
    <row r="54" spans="1:14" x14ac:dyDescent="0.35">
      <c r="A54" s="35" t="s">
        <v>128</v>
      </c>
      <c r="B54" s="24" t="s">
        <v>244</v>
      </c>
      <c r="C54" s="36">
        <v>1005</v>
      </c>
      <c r="D54" s="25">
        <v>0.01</v>
      </c>
      <c r="E54" s="36">
        <v>400</v>
      </c>
      <c r="F54" s="36">
        <v>265</v>
      </c>
      <c r="G54" s="36">
        <v>255</v>
      </c>
      <c r="H54" s="36">
        <v>670</v>
      </c>
      <c r="I54" s="36">
        <v>155</v>
      </c>
      <c r="J54" s="25">
        <v>0.4</v>
      </c>
      <c r="K54" s="25">
        <v>0.26</v>
      </c>
      <c r="L54" s="25">
        <v>0.25</v>
      </c>
      <c r="M54" s="25">
        <v>0.67</v>
      </c>
      <c r="N54" s="25">
        <v>0.16</v>
      </c>
    </row>
    <row r="55" spans="1:14" x14ac:dyDescent="0.35">
      <c r="A55" s="35" t="s">
        <v>128</v>
      </c>
      <c r="B55" s="24" t="s">
        <v>245</v>
      </c>
      <c r="C55" s="36">
        <v>530</v>
      </c>
      <c r="D55" s="25">
        <v>0.01</v>
      </c>
      <c r="E55" s="36">
        <v>320</v>
      </c>
      <c r="F55" s="36">
        <v>105</v>
      </c>
      <c r="G55" s="36">
        <v>35</v>
      </c>
      <c r="H55" s="36">
        <v>450</v>
      </c>
      <c r="I55" s="36">
        <v>45</v>
      </c>
      <c r="J55" s="25">
        <v>0.6</v>
      </c>
      <c r="K55" s="25">
        <v>0.2</v>
      </c>
      <c r="L55" s="25">
        <v>7.0000000000000007E-2</v>
      </c>
      <c r="M55" s="25">
        <v>0.85</v>
      </c>
      <c r="N55" s="25">
        <v>0.09</v>
      </c>
    </row>
    <row r="56" spans="1:14" x14ac:dyDescent="0.35">
      <c r="A56" s="35" t="s">
        <v>128</v>
      </c>
      <c r="B56" s="24" t="s">
        <v>246</v>
      </c>
      <c r="C56" s="36">
        <v>500</v>
      </c>
      <c r="D56" s="25">
        <v>0.01</v>
      </c>
      <c r="E56" s="36">
        <v>330</v>
      </c>
      <c r="F56" s="36">
        <v>105</v>
      </c>
      <c r="G56" s="36">
        <v>45</v>
      </c>
      <c r="H56" s="36">
        <v>430</v>
      </c>
      <c r="I56" s="36">
        <v>40</v>
      </c>
      <c r="J56" s="25">
        <v>0.66</v>
      </c>
      <c r="K56" s="25">
        <v>0.21</v>
      </c>
      <c r="L56" s="25">
        <v>0.09</v>
      </c>
      <c r="M56" s="25">
        <v>0.87</v>
      </c>
      <c r="N56" s="25">
        <v>0.08</v>
      </c>
    </row>
    <row r="57" spans="1:14" x14ac:dyDescent="0.35">
      <c r="A57" s="35" t="s">
        <v>128</v>
      </c>
      <c r="B57" s="24" t="s">
        <v>247</v>
      </c>
      <c r="C57" s="36">
        <v>5765</v>
      </c>
      <c r="D57" s="25">
        <v>0.01</v>
      </c>
      <c r="E57" s="36">
        <v>2280</v>
      </c>
      <c r="F57" s="36">
        <v>1710</v>
      </c>
      <c r="G57" s="36">
        <v>1305</v>
      </c>
      <c r="H57" s="36">
        <v>3640</v>
      </c>
      <c r="I57" s="36">
        <v>650</v>
      </c>
      <c r="J57" s="25">
        <v>0.4</v>
      </c>
      <c r="K57" s="25">
        <v>0.3</v>
      </c>
      <c r="L57" s="25">
        <v>0.23</v>
      </c>
      <c r="M57" s="25">
        <v>0.63</v>
      </c>
      <c r="N57" s="25">
        <v>0.11</v>
      </c>
    </row>
    <row r="58" spans="1:14" x14ac:dyDescent="0.35">
      <c r="A58" s="35" t="s">
        <v>129</v>
      </c>
      <c r="B58" s="24" t="s">
        <v>240</v>
      </c>
      <c r="C58" s="36">
        <v>430</v>
      </c>
      <c r="D58" s="25">
        <v>0.02</v>
      </c>
      <c r="E58" s="36">
        <v>420</v>
      </c>
      <c r="F58" s="36">
        <v>0</v>
      </c>
      <c r="G58" s="36">
        <v>0</v>
      </c>
      <c r="H58" s="36">
        <v>0</v>
      </c>
      <c r="I58" s="36">
        <v>15</v>
      </c>
      <c r="J58" s="25">
        <v>0.97</v>
      </c>
      <c r="K58" s="25">
        <v>0</v>
      </c>
      <c r="L58" s="25">
        <v>0</v>
      </c>
      <c r="M58" s="25">
        <v>0</v>
      </c>
      <c r="N58" s="25">
        <v>0.03</v>
      </c>
    </row>
    <row r="59" spans="1:14" x14ac:dyDescent="0.35">
      <c r="A59" s="35" t="s">
        <v>129</v>
      </c>
      <c r="B59" s="24" t="s">
        <v>241</v>
      </c>
      <c r="C59" s="36">
        <v>3310</v>
      </c>
      <c r="D59" s="25">
        <v>0.03</v>
      </c>
      <c r="E59" s="36">
        <v>850</v>
      </c>
      <c r="F59" s="36">
        <v>1410</v>
      </c>
      <c r="G59" s="36">
        <v>735</v>
      </c>
      <c r="H59" s="36">
        <v>1440</v>
      </c>
      <c r="I59" s="36">
        <v>375</v>
      </c>
      <c r="J59" s="25">
        <v>0.26</v>
      </c>
      <c r="K59" s="25">
        <v>0.43</v>
      </c>
      <c r="L59" s="25">
        <v>0.22</v>
      </c>
      <c r="M59" s="25">
        <v>0.43</v>
      </c>
      <c r="N59" s="25">
        <v>0.11</v>
      </c>
    </row>
    <row r="60" spans="1:14" x14ac:dyDescent="0.35">
      <c r="A60" s="35" t="s">
        <v>129</v>
      </c>
      <c r="B60" s="24" t="s">
        <v>242</v>
      </c>
      <c r="C60" s="36">
        <v>3070</v>
      </c>
      <c r="D60" s="25">
        <v>0.03</v>
      </c>
      <c r="E60" s="36">
        <v>845</v>
      </c>
      <c r="F60" s="36">
        <v>1100</v>
      </c>
      <c r="G60" s="36">
        <v>915</v>
      </c>
      <c r="H60" s="36">
        <v>2085</v>
      </c>
      <c r="I60" s="36">
        <v>310</v>
      </c>
      <c r="J60" s="25">
        <v>0.27</v>
      </c>
      <c r="K60" s="25">
        <v>0.36</v>
      </c>
      <c r="L60" s="25">
        <v>0.3</v>
      </c>
      <c r="M60" s="25">
        <v>0.68</v>
      </c>
      <c r="N60" s="25">
        <v>0.1</v>
      </c>
    </row>
    <row r="61" spans="1:14" x14ac:dyDescent="0.35">
      <c r="A61" s="35" t="s">
        <v>129</v>
      </c>
      <c r="B61" s="24" t="s">
        <v>243</v>
      </c>
      <c r="C61" s="36">
        <v>2280</v>
      </c>
      <c r="D61" s="25">
        <v>0.03</v>
      </c>
      <c r="E61" s="36">
        <v>815</v>
      </c>
      <c r="F61" s="36">
        <v>765</v>
      </c>
      <c r="G61" s="36">
        <v>745</v>
      </c>
      <c r="H61" s="36">
        <v>1575</v>
      </c>
      <c r="I61" s="36">
        <v>200</v>
      </c>
      <c r="J61" s="25">
        <v>0.36</v>
      </c>
      <c r="K61" s="25">
        <v>0.34</v>
      </c>
      <c r="L61" s="25">
        <v>0.33</v>
      </c>
      <c r="M61" s="25">
        <v>0.69</v>
      </c>
      <c r="N61" s="25">
        <v>0.09</v>
      </c>
    </row>
    <row r="62" spans="1:14" x14ac:dyDescent="0.35">
      <c r="A62" s="35" t="s">
        <v>129</v>
      </c>
      <c r="B62" s="24" t="s">
        <v>244</v>
      </c>
      <c r="C62" s="36">
        <v>2310</v>
      </c>
      <c r="D62" s="25">
        <v>0.03</v>
      </c>
      <c r="E62" s="36">
        <v>905</v>
      </c>
      <c r="F62" s="36">
        <v>685</v>
      </c>
      <c r="G62" s="36">
        <v>650</v>
      </c>
      <c r="H62" s="36">
        <v>1590</v>
      </c>
      <c r="I62" s="36">
        <v>245</v>
      </c>
      <c r="J62" s="25">
        <v>0.39</v>
      </c>
      <c r="K62" s="25">
        <v>0.3</v>
      </c>
      <c r="L62" s="25">
        <v>0.28000000000000003</v>
      </c>
      <c r="M62" s="25">
        <v>0.69</v>
      </c>
      <c r="N62" s="25">
        <v>0.11</v>
      </c>
    </row>
    <row r="63" spans="1:14" x14ac:dyDescent="0.35">
      <c r="A63" s="35" t="s">
        <v>129</v>
      </c>
      <c r="B63" s="24" t="s">
        <v>245</v>
      </c>
      <c r="C63" s="36">
        <v>1410</v>
      </c>
      <c r="D63" s="25">
        <v>0.03</v>
      </c>
      <c r="E63" s="36">
        <v>905</v>
      </c>
      <c r="F63" s="36">
        <v>335</v>
      </c>
      <c r="G63" s="36">
        <v>150</v>
      </c>
      <c r="H63" s="36">
        <v>1215</v>
      </c>
      <c r="I63" s="36">
        <v>105</v>
      </c>
      <c r="J63" s="25">
        <v>0.64</v>
      </c>
      <c r="K63" s="25">
        <v>0.24</v>
      </c>
      <c r="L63" s="25">
        <v>0.11</v>
      </c>
      <c r="M63" s="25">
        <v>0.86</v>
      </c>
      <c r="N63" s="25">
        <v>7.0000000000000007E-2</v>
      </c>
    </row>
    <row r="64" spans="1:14" x14ac:dyDescent="0.35">
      <c r="A64" s="35" t="s">
        <v>129</v>
      </c>
      <c r="B64" s="24" t="s">
        <v>246</v>
      </c>
      <c r="C64" s="36">
        <v>1200</v>
      </c>
      <c r="D64" s="25">
        <v>0.03</v>
      </c>
      <c r="E64" s="36">
        <v>765</v>
      </c>
      <c r="F64" s="36">
        <v>250</v>
      </c>
      <c r="G64" s="36">
        <v>100</v>
      </c>
      <c r="H64" s="36">
        <v>1030</v>
      </c>
      <c r="I64" s="36">
        <v>100</v>
      </c>
      <c r="J64" s="25">
        <v>0.64</v>
      </c>
      <c r="K64" s="25">
        <v>0.21</v>
      </c>
      <c r="L64" s="25">
        <v>0.08</v>
      </c>
      <c r="M64" s="25">
        <v>0.86</v>
      </c>
      <c r="N64" s="25">
        <v>0.08</v>
      </c>
    </row>
    <row r="65" spans="1:14" x14ac:dyDescent="0.35">
      <c r="A65" s="35" t="s">
        <v>129</v>
      </c>
      <c r="B65" s="24" t="s">
        <v>247</v>
      </c>
      <c r="C65" s="36">
        <v>14020</v>
      </c>
      <c r="D65" s="25">
        <v>0.03</v>
      </c>
      <c r="E65" s="36">
        <v>5500</v>
      </c>
      <c r="F65" s="36">
        <v>4545</v>
      </c>
      <c r="G65" s="36">
        <v>3295</v>
      </c>
      <c r="H65" s="36">
        <v>8935</v>
      </c>
      <c r="I65" s="36">
        <v>1345</v>
      </c>
      <c r="J65" s="25">
        <v>0.39</v>
      </c>
      <c r="K65" s="25">
        <v>0.32</v>
      </c>
      <c r="L65" s="25">
        <v>0.23</v>
      </c>
      <c r="M65" s="25">
        <v>0.64</v>
      </c>
      <c r="N65" s="25">
        <v>0.1</v>
      </c>
    </row>
    <row r="66" spans="1:14" x14ac:dyDescent="0.35">
      <c r="A66" s="35" t="s">
        <v>130</v>
      </c>
      <c r="B66" s="24" t="s">
        <v>240</v>
      </c>
      <c r="C66" s="36">
        <v>600</v>
      </c>
      <c r="D66" s="25">
        <v>0.03</v>
      </c>
      <c r="E66" s="36">
        <v>585</v>
      </c>
      <c r="F66" s="36">
        <v>0</v>
      </c>
      <c r="G66" s="36">
        <v>0</v>
      </c>
      <c r="H66" s="36">
        <v>0</v>
      </c>
      <c r="I66" s="36">
        <v>20</v>
      </c>
      <c r="J66" s="25">
        <v>0.97</v>
      </c>
      <c r="K66" s="25">
        <v>0</v>
      </c>
      <c r="L66" s="25">
        <v>0</v>
      </c>
      <c r="M66" s="25">
        <v>0</v>
      </c>
      <c r="N66" s="25">
        <v>0.03</v>
      </c>
    </row>
    <row r="67" spans="1:14" x14ac:dyDescent="0.35">
      <c r="A67" s="35" t="s">
        <v>130</v>
      </c>
      <c r="B67" s="24" t="s">
        <v>241</v>
      </c>
      <c r="C67" s="36">
        <v>4435</v>
      </c>
      <c r="D67" s="25">
        <v>0.03</v>
      </c>
      <c r="E67" s="36">
        <v>1040</v>
      </c>
      <c r="F67" s="36">
        <v>1750</v>
      </c>
      <c r="G67" s="36">
        <v>1015</v>
      </c>
      <c r="H67" s="36">
        <v>1880</v>
      </c>
      <c r="I67" s="36">
        <v>565</v>
      </c>
      <c r="J67" s="25">
        <v>0.23</v>
      </c>
      <c r="K67" s="25">
        <v>0.4</v>
      </c>
      <c r="L67" s="25">
        <v>0.23</v>
      </c>
      <c r="M67" s="25">
        <v>0.42</v>
      </c>
      <c r="N67" s="25">
        <v>0.13</v>
      </c>
    </row>
    <row r="68" spans="1:14" x14ac:dyDescent="0.35">
      <c r="A68" s="35" t="s">
        <v>130</v>
      </c>
      <c r="B68" s="24" t="s">
        <v>242</v>
      </c>
      <c r="C68" s="36">
        <v>3670</v>
      </c>
      <c r="D68" s="25">
        <v>0.03</v>
      </c>
      <c r="E68" s="36">
        <v>1005</v>
      </c>
      <c r="F68" s="36">
        <v>1175</v>
      </c>
      <c r="G68" s="36">
        <v>1030</v>
      </c>
      <c r="H68" s="36">
        <v>2505</v>
      </c>
      <c r="I68" s="36">
        <v>440</v>
      </c>
      <c r="J68" s="25">
        <v>0.27</v>
      </c>
      <c r="K68" s="25">
        <v>0.32</v>
      </c>
      <c r="L68" s="25">
        <v>0.28000000000000003</v>
      </c>
      <c r="M68" s="25">
        <v>0.68</v>
      </c>
      <c r="N68" s="25">
        <v>0.12</v>
      </c>
    </row>
    <row r="69" spans="1:14" x14ac:dyDescent="0.35">
      <c r="A69" s="35" t="s">
        <v>130</v>
      </c>
      <c r="B69" s="24" t="s">
        <v>243</v>
      </c>
      <c r="C69" s="36">
        <v>2890</v>
      </c>
      <c r="D69" s="25">
        <v>0.03</v>
      </c>
      <c r="E69" s="36">
        <v>1040</v>
      </c>
      <c r="F69" s="36">
        <v>895</v>
      </c>
      <c r="G69" s="36">
        <v>875</v>
      </c>
      <c r="H69" s="36">
        <v>2040</v>
      </c>
      <c r="I69" s="36">
        <v>280</v>
      </c>
      <c r="J69" s="25">
        <v>0.36</v>
      </c>
      <c r="K69" s="25">
        <v>0.31</v>
      </c>
      <c r="L69" s="25">
        <v>0.3</v>
      </c>
      <c r="M69" s="25">
        <v>0.71</v>
      </c>
      <c r="N69" s="25">
        <v>0.1</v>
      </c>
    </row>
    <row r="70" spans="1:14" x14ac:dyDescent="0.35">
      <c r="A70" s="35" t="s">
        <v>130</v>
      </c>
      <c r="B70" s="24" t="s">
        <v>244</v>
      </c>
      <c r="C70" s="36">
        <v>2860</v>
      </c>
      <c r="D70" s="25">
        <v>0.03</v>
      </c>
      <c r="E70" s="36">
        <v>1170</v>
      </c>
      <c r="F70" s="36">
        <v>755</v>
      </c>
      <c r="G70" s="36">
        <v>765</v>
      </c>
      <c r="H70" s="36">
        <v>1985</v>
      </c>
      <c r="I70" s="36">
        <v>315</v>
      </c>
      <c r="J70" s="25">
        <v>0.41</v>
      </c>
      <c r="K70" s="25">
        <v>0.26</v>
      </c>
      <c r="L70" s="25">
        <v>0.27</v>
      </c>
      <c r="M70" s="25">
        <v>0.69</v>
      </c>
      <c r="N70" s="25">
        <v>0.11</v>
      </c>
    </row>
    <row r="71" spans="1:14" x14ac:dyDescent="0.35">
      <c r="A71" s="35" t="s">
        <v>130</v>
      </c>
      <c r="B71" s="24" t="s">
        <v>245</v>
      </c>
      <c r="C71" s="36">
        <v>1845</v>
      </c>
      <c r="D71" s="25">
        <v>0.03</v>
      </c>
      <c r="E71" s="36">
        <v>1190</v>
      </c>
      <c r="F71" s="36">
        <v>380</v>
      </c>
      <c r="G71" s="36">
        <v>220</v>
      </c>
      <c r="H71" s="36">
        <v>1560</v>
      </c>
      <c r="I71" s="36">
        <v>145</v>
      </c>
      <c r="J71" s="25">
        <v>0.64</v>
      </c>
      <c r="K71" s="25">
        <v>0.21</v>
      </c>
      <c r="L71" s="25">
        <v>0.12</v>
      </c>
      <c r="M71" s="25">
        <v>0.84</v>
      </c>
      <c r="N71" s="25">
        <v>0.08</v>
      </c>
    </row>
    <row r="72" spans="1:14" x14ac:dyDescent="0.35">
      <c r="A72" s="35" t="s">
        <v>130</v>
      </c>
      <c r="B72" s="24" t="s">
        <v>246</v>
      </c>
      <c r="C72" s="36">
        <v>1455</v>
      </c>
      <c r="D72" s="25">
        <v>0.03</v>
      </c>
      <c r="E72" s="36">
        <v>965</v>
      </c>
      <c r="F72" s="36">
        <v>305</v>
      </c>
      <c r="G72" s="36">
        <v>135</v>
      </c>
      <c r="H72" s="36">
        <v>1250</v>
      </c>
      <c r="I72" s="36">
        <v>120</v>
      </c>
      <c r="J72" s="25">
        <v>0.66</v>
      </c>
      <c r="K72" s="25">
        <v>0.21</v>
      </c>
      <c r="L72" s="25">
        <v>0.09</v>
      </c>
      <c r="M72" s="25">
        <v>0.86</v>
      </c>
      <c r="N72" s="25">
        <v>0.08</v>
      </c>
    </row>
    <row r="73" spans="1:14" x14ac:dyDescent="0.35">
      <c r="A73" s="35" t="s">
        <v>130</v>
      </c>
      <c r="B73" s="24" t="s">
        <v>247</v>
      </c>
      <c r="C73" s="36">
        <v>17755</v>
      </c>
      <c r="D73" s="25">
        <v>0.03</v>
      </c>
      <c r="E73" s="36">
        <v>6985</v>
      </c>
      <c r="F73" s="36">
        <v>5260</v>
      </c>
      <c r="G73" s="36">
        <v>4040</v>
      </c>
      <c r="H73" s="36">
        <v>11225</v>
      </c>
      <c r="I73" s="36">
        <v>1885</v>
      </c>
      <c r="J73" s="25">
        <v>0.39</v>
      </c>
      <c r="K73" s="25">
        <v>0.3</v>
      </c>
      <c r="L73" s="25">
        <v>0.23</v>
      </c>
      <c r="M73" s="25">
        <v>0.63</v>
      </c>
      <c r="N73" s="25">
        <v>0.11</v>
      </c>
    </row>
    <row r="74" spans="1:14" x14ac:dyDescent="0.35">
      <c r="A74" s="35" t="s">
        <v>131</v>
      </c>
      <c r="B74" s="24" t="s">
        <v>240</v>
      </c>
      <c r="C74" s="36">
        <v>555</v>
      </c>
      <c r="D74" s="25">
        <v>0.03</v>
      </c>
      <c r="E74" s="36">
        <v>530</v>
      </c>
      <c r="F74" s="36">
        <v>0</v>
      </c>
      <c r="G74" s="36">
        <v>0</v>
      </c>
      <c r="H74" s="36">
        <v>0</v>
      </c>
      <c r="I74" s="36">
        <v>25</v>
      </c>
      <c r="J74" s="25">
        <v>0.96</v>
      </c>
      <c r="K74" s="25">
        <v>0</v>
      </c>
      <c r="L74" s="25">
        <v>0</v>
      </c>
      <c r="M74" s="25">
        <v>0</v>
      </c>
      <c r="N74" s="25">
        <v>0.04</v>
      </c>
    </row>
    <row r="75" spans="1:14" x14ac:dyDescent="0.35">
      <c r="A75" s="35" t="s">
        <v>131</v>
      </c>
      <c r="B75" s="24" t="s">
        <v>241</v>
      </c>
      <c r="C75" s="36">
        <v>3885</v>
      </c>
      <c r="D75" s="25">
        <v>0.03</v>
      </c>
      <c r="E75" s="36">
        <v>1000</v>
      </c>
      <c r="F75" s="36">
        <v>1530</v>
      </c>
      <c r="G75" s="36">
        <v>785</v>
      </c>
      <c r="H75" s="36">
        <v>1630</v>
      </c>
      <c r="I75" s="36">
        <v>530</v>
      </c>
      <c r="J75" s="25">
        <v>0.26</v>
      </c>
      <c r="K75" s="25">
        <v>0.39</v>
      </c>
      <c r="L75" s="25">
        <v>0.2</v>
      </c>
      <c r="M75" s="25">
        <v>0.42</v>
      </c>
      <c r="N75" s="25">
        <v>0.14000000000000001</v>
      </c>
    </row>
    <row r="76" spans="1:14" x14ac:dyDescent="0.35">
      <c r="A76" s="35" t="s">
        <v>131</v>
      </c>
      <c r="B76" s="24" t="s">
        <v>242</v>
      </c>
      <c r="C76" s="36">
        <v>3440</v>
      </c>
      <c r="D76" s="25">
        <v>0.03</v>
      </c>
      <c r="E76" s="36">
        <v>995</v>
      </c>
      <c r="F76" s="36">
        <v>1115</v>
      </c>
      <c r="G76" s="36">
        <v>970</v>
      </c>
      <c r="H76" s="36">
        <v>2370</v>
      </c>
      <c r="I76" s="36">
        <v>390</v>
      </c>
      <c r="J76" s="25">
        <v>0.28999999999999998</v>
      </c>
      <c r="K76" s="25">
        <v>0.32</v>
      </c>
      <c r="L76" s="25">
        <v>0.28000000000000003</v>
      </c>
      <c r="M76" s="25">
        <v>0.69</v>
      </c>
      <c r="N76" s="25">
        <v>0.11</v>
      </c>
    </row>
    <row r="77" spans="1:14" x14ac:dyDescent="0.35">
      <c r="A77" s="35" t="s">
        <v>131</v>
      </c>
      <c r="B77" s="24" t="s">
        <v>243</v>
      </c>
      <c r="C77" s="36">
        <v>2430</v>
      </c>
      <c r="D77" s="25">
        <v>0.03</v>
      </c>
      <c r="E77" s="36">
        <v>930</v>
      </c>
      <c r="F77" s="36">
        <v>810</v>
      </c>
      <c r="G77" s="36">
        <v>675</v>
      </c>
      <c r="H77" s="36">
        <v>1755</v>
      </c>
      <c r="I77" s="36">
        <v>210</v>
      </c>
      <c r="J77" s="25">
        <v>0.38</v>
      </c>
      <c r="K77" s="25">
        <v>0.33</v>
      </c>
      <c r="L77" s="25">
        <v>0.28000000000000003</v>
      </c>
      <c r="M77" s="25">
        <v>0.72</v>
      </c>
      <c r="N77" s="25">
        <v>0.09</v>
      </c>
    </row>
    <row r="78" spans="1:14" x14ac:dyDescent="0.35">
      <c r="A78" s="35" t="s">
        <v>131</v>
      </c>
      <c r="B78" s="24" t="s">
        <v>244</v>
      </c>
      <c r="C78" s="36">
        <v>2485</v>
      </c>
      <c r="D78" s="25">
        <v>0.03</v>
      </c>
      <c r="E78" s="36">
        <v>985</v>
      </c>
      <c r="F78" s="36">
        <v>725</v>
      </c>
      <c r="G78" s="36">
        <v>680</v>
      </c>
      <c r="H78" s="36">
        <v>1715</v>
      </c>
      <c r="I78" s="36">
        <v>285</v>
      </c>
      <c r="J78" s="25">
        <v>0.4</v>
      </c>
      <c r="K78" s="25">
        <v>0.28999999999999998</v>
      </c>
      <c r="L78" s="25">
        <v>0.27</v>
      </c>
      <c r="M78" s="25">
        <v>0.69</v>
      </c>
      <c r="N78" s="25">
        <v>0.11</v>
      </c>
    </row>
    <row r="79" spans="1:14" x14ac:dyDescent="0.35">
      <c r="A79" s="35" t="s">
        <v>131</v>
      </c>
      <c r="B79" s="24" t="s">
        <v>245</v>
      </c>
      <c r="C79" s="36">
        <v>1565</v>
      </c>
      <c r="D79" s="25">
        <v>0.03</v>
      </c>
      <c r="E79" s="36">
        <v>1005</v>
      </c>
      <c r="F79" s="36">
        <v>325</v>
      </c>
      <c r="G79" s="36">
        <v>165</v>
      </c>
      <c r="H79" s="36">
        <v>1315</v>
      </c>
      <c r="I79" s="36">
        <v>120</v>
      </c>
      <c r="J79" s="25">
        <v>0.64</v>
      </c>
      <c r="K79" s="25">
        <v>0.21</v>
      </c>
      <c r="L79" s="25">
        <v>0.11</v>
      </c>
      <c r="M79" s="25">
        <v>0.84</v>
      </c>
      <c r="N79" s="25">
        <v>0.08</v>
      </c>
    </row>
    <row r="80" spans="1:14" x14ac:dyDescent="0.35">
      <c r="A80" s="35" t="s">
        <v>131</v>
      </c>
      <c r="B80" s="24" t="s">
        <v>246</v>
      </c>
      <c r="C80" s="36">
        <v>1330</v>
      </c>
      <c r="D80" s="25">
        <v>0.03</v>
      </c>
      <c r="E80" s="36">
        <v>860</v>
      </c>
      <c r="F80" s="36">
        <v>320</v>
      </c>
      <c r="G80" s="36">
        <v>145</v>
      </c>
      <c r="H80" s="36">
        <v>1125</v>
      </c>
      <c r="I80" s="36">
        <v>105</v>
      </c>
      <c r="J80" s="25">
        <v>0.65</v>
      </c>
      <c r="K80" s="25">
        <v>0.24</v>
      </c>
      <c r="L80" s="25">
        <v>0.11</v>
      </c>
      <c r="M80" s="25">
        <v>0.85</v>
      </c>
      <c r="N80" s="25">
        <v>0.08</v>
      </c>
    </row>
    <row r="81" spans="1:14" x14ac:dyDescent="0.35">
      <c r="A81" s="35" t="s">
        <v>131</v>
      </c>
      <c r="B81" s="24" t="s">
        <v>247</v>
      </c>
      <c r="C81" s="36">
        <v>15690</v>
      </c>
      <c r="D81" s="25">
        <v>0.03</v>
      </c>
      <c r="E81" s="36">
        <v>6300</v>
      </c>
      <c r="F81" s="36">
        <v>4825</v>
      </c>
      <c r="G81" s="36">
        <v>3420</v>
      </c>
      <c r="H81" s="36">
        <v>9910</v>
      </c>
      <c r="I81" s="36">
        <v>1660</v>
      </c>
      <c r="J81" s="25">
        <v>0.4</v>
      </c>
      <c r="K81" s="25">
        <v>0.31</v>
      </c>
      <c r="L81" s="25">
        <v>0.22</v>
      </c>
      <c r="M81" s="25">
        <v>0.63</v>
      </c>
      <c r="N81" s="25">
        <v>0.11</v>
      </c>
    </row>
    <row r="82" spans="1:14" x14ac:dyDescent="0.35">
      <c r="A82" s="35" t="s">
        <v>132</v>
      </c>
      <c r="B82" s="24" t="s">
        <v>240</v>
      </c>
      <c r="C82" s="36">
        <v>180</v>
      </c>
      <c r="D82" s="25">
        <v>0.01</v>
      </c>
      <c r="E82" s="36">
        <v>175</v>
      </c>
      <c r="F82" s="36">
        <v>0</v>
      </c>
      <c r="G82" s="36">
        <v>0</v>
      </c>
      <c r="H82" s="36">
        <v>0</v>
      </c>
      <c r="I82" s="36">
        <v>5</v>
      </c>
      <c r="J82" s="25">
        <v>0.97</v>
      </c>
      <c r="K82" s="25">
        <v>0</v>
      </c>
      <c r="L82" s="25">
        <v>0</v>
      </c>
      <c r="M82" s="25">
        <v>0</v>
      </c>
      <c r="N82" s="25">
        <v>0.03</v>
      </c>
    </row>
    <row r="83" spans="1:14" x14ac:dyDescent="0.35">
      <c r="A83" s="35" t="s">
        <v>132</v>
      </c>
      <c r="B83" s="24" t="s">
        <v>241</v>
      </c>
      <c r="C83" s="36">
        <v>1235</v>
      </c>
      <c r="D83" s="25">
        <v>0.01</v>
      </c>
      <c r="E83" s="36">
        <v>320</v>
      </c>
      <c r="F83" s="36">
        <v>480</v>
      </c>
      <c r="G83" s="36">
        <v>280</v>
      </c>
      <c r="H83" s="36">
        <v>495</v>
      </c>
      <c r="I83" s="36">
        <v>170</v>
      </c>
      <c r="J83" s="25">
        <v>0.26</v>
      </c>
      <c r="K83" s="25">
        <v>0.39</v>
      </c>
      <c r="L83" s="25">
        <v>0.23</v>
      </c>
      <c r="M83" s="25">
        <v>0.4</v>
      </c>
      <c r="N83" s="25">
        <v>0.14000000000000001</v>
      </c>
    </row>
    <row r="84" spans="1:14" x14ac:dyDescent="0.35">
      <c r="A84" s="35" t="s">
        <v>132</v>
      </c>
      <c r="B84" s="24" t="s">
        <v>242</v>
      </c>
      <c r="C84" s="36">
        <v>1260</v>
      </c>
      <c r="D84" s="25">
        <v>0.01</v>
      </c>
      <c r="E84" s="36">
        <v>310</v>
      </c>
      <c r="F84" s="36">
        <v>390</v>
      </c>
      <c r="G84" s="36">
        <v>405</v>
      </c>
      <c r="H84" s="36">
        <v>765</v>
      </c>
      <c r="I84" s="36">
        <v>160</v>
      </c>
      <c r="J84" s="25">
        <v>0.24</v>
      </c>
      <c r="K84" s="25">
        <v>0.31</v>
      </c>
      <c r="L84" s="25">
        <v>0.32</v>
      </c>
      <c r="M84" s="25">
        <v>0.61</v>
      </c>
      <c r="N84" s="25">
        <v>0.13</v>
      </c>
    </row>
    <row r="85" spans="1:14" x14ac:dyDescent="0.35">
      <c r="A85" s="35" t="s">
        <v>132</v>
      </c>
      <c r="B85" s="24" t="s">
        <v>243</v>
      </c>
      <c r="C85" s="36">
        <v>925</v>
      </c>
      <c r="D85" s="25">
        <v>0.01</v>
      </c>
      <c r="E85" s="36">
        <v>350</v>
      </c>
      <c r="F85" s="36">
        <v>275</v>
      </c>
      <c r="G85" s="36">
        <v>245</v>
      </c>
      <c r="H85" s="36">
        <v>650</v>
      </c>
      <c r="I85" s="36">
        <v>100</v>
      </c>
      <c r="J85" s="25">
        <v>0.38</v>
      </c>
      <c r="K85" s="25">
        <v>0.3</v>
      </c>
      <c r="L85" s="25">
        <v>0.26</v>
      </c>
      <c r="M85" s="25">
        <v>0.71</v>
      </c>
      <c r="N85" s="25">
        <v>0.11</v>
      </c>
    </row>
    <row r="86" spans="1:14" x14ac:dyDescent="0.35">
      <c r="A86" s="35" t="s">
        <v>132</v>
      </c>
      <c r="B86" s="24" t="s">
        <v>244</v>
      </c>
      <c r="C86" s="36">
        <v>845</v>
      </c>
      <c r="D86" s="25">
        <v>0.01</v>
      </c>
      <c r="E86" s="36">
        <v>340</v>
      </c>
      <c r="F86" s="36">
        <v>230</v>
      </c>
      <c r="G86" s="36">
        <v>210</v>
      </c>
      <c r="H86" s="36">
        <v>575</v>
      </c>
      <c r="I86" s="36">
        <v>100</v>
      </c>
      <c r="J86" s="25">
        <v>0.4</v>
      </c>
      <c r="K86" s="25">
        <v>0.27</v>
      </c>
      <c r="L86" s="25">
        <v>0.25</v>
      </c>
      <c r="M86" s="25">
        <v>0.68</v>
      </c>
      <c r="N86" s="25">
        <v>0.12</v>
      </c>
    </row>
    <row r="87" spans="1:14" x14ac:dyDescent="0.35">
      <c r="A87" s="35" t="s">
        <v>132</v>
      </c>
      <c r="B87" s="24" t="s">
        <v>245</v>
      </c>
      <c r="C87" s="36">
        <v>560</v>
      </c>
      <c r="D87" s="25">
        <v>0.01</v>
      </c>
      <c r="E87" s="36">
        <v>335</v>
      </c>
      <c r="F87" s="36">
        <v>120</v>
      </c>
      <c r="G87" s="36">
        <v>40</v>
      </c>
      <c r="H87" s="36">
        <v>480</v>
      </c>
      <c r="I87" s="36">
        <v>50</v>
      </c>
      <c r="J87" s="25">
        <v>0.59</v>
      </c>
      <c r="K87" s="25">
        <v>0.21</v>
      </c>
      <c r="L87" s="25">
        <v>7.0000000000000007E-2</v>
      </c>
      <c r="M87" s="25">
        <v>0.85</v>
      </c>
      <c r="N87" s="25">
        <v>0.09</v>
      </c>
    </row>
    <row r="88" spans="1:14" x14ac:dyDescent="0.35">
      <c r="A88" s="35" t="s">
        <v>132</v>
      </c>
      <c r="B88" s="24" t="s">
        <v>246</v>
      </c>
      <c r="C88" s="36">
        <v>465</v>
      </c>
      <c r="D88" s="25">
        <v>0.01</v>
      </c>
      <c r="E88" s="36">
        <v>290</v>
      </c>
      <c r="F88" s="36">
        <v>90</v>
      </c>
      <c r="G88" s="36">
        <v>45</v>
      </c>
      <c r="H88" s="36">
        <v>380</v>
      </c>
      <c r="I88" s="36">
        <v>40</v>
      </c>
      <c r="J88" s="25">
        <v>0.63</v>
      </c>
      <c r="K88" s="25">
        <v>0.2</v>
      </c>
      <c r="L88" s="25">
        <v>0.1</v>
      </c>
      <c r="M88" s="25">
        <v>0.82</v>
      </c>
      <c r="N88" s="25">
        <v>0.09</v>
      </c>
    </row>
    <row r="89" spans="1:14" x14ac:dyDescent="0.35">
      <c r="A89" s="35" t="s">
        <v>132</v>
      </c>
      <c r="B89" s="24" t="s">
        <v>247</v>
      </c>
      <c r="C89" s="36">
        <v>5470</v>
      </c>
      <c r="D89" s="25">
        <v>0.01</v>
      </c>
      <c r="E89" s="36">
        <v>2115</v>
      </c>
      <c r="F89" s="36">
        <v>1590</v>
      </c>
      <c r="G89" s="36">
        <v>1225</v>
      </c>
      <c r="H89" s="36">
        <v>3345</v>
      </c>
      <c r="I89" s="36">
        <v>630</v>
      </c>
      <c r="J89" s="25">
        <v>0.39</v>
      </c>
      <c r="K89" s="25">
        <v>0.28999999999999998</v>
      </c>
      <c r="L89" s="25">
        <v>0.22</v>
      </c>
      <c r="M89" s="25">
        <v>0.61</v>
      </c>
      <c r="N89" s="25">
        <v>0.12</v>
      </c>
    </row>
    <row r="90" spans="1:14" x14ac:dyDescent="0.35">
      <c r="A90" s="35" t="s">
        <v>133</v>
      </c>
      <c r="B90" s="24" t="s">
        <v>240</v>
      </c>
      <c r="C90" s="36">
        <v>305</v>
      </c>
      <c r="D90" s="25">
        <v>0.02</v>
      </c>
      <c r="E90" s="36">
        <v>295</v>
      </c>
      <c r="F90" s="36">
        <v>0</v>
      </c>
      <c r="G90" s="36">
        <v>0</v>
      </c>
      <c r="H90" s="36">
        <v>0</v>
      </c>
      <c r="I90" s="36">
        <v>10</v>
      </c>
      <c r="J90" s="25">
        <v>0.97</v>
      </c>
      <c r="K90" s="25">
        <v>0</v>
      </c>
      <c r="L90" s="25">
        <v>0</v>
      </c>
      <c r="M90" s="25">
        <v>0</v>
      </c>
      <c r="N90" s="25">
        <v>0.03</v>
      </c>
    </row>
    <row r="91" spans="1:14" x14ac:dyDescent="0.35">
      <c r="A91" s="35" t="s">
        <v>133</v>
      </c>
      <c r="B91" s="24" t="s">
        <v>241</v>
      </c>
      <c r="C91" s="36">
        <v>2130</v>
      </c>
      <c r="D91" s="25">
        <v>0.02</v>
      </c>
      <c r="E91" s="36">
        <v>510</v>
      </c>
      <c r="F91" s="36">
        <v>835</v>
      </c>
      <c r="G91" s="36">
        <v>520</v>
      </c>
      <c r="H91" s="36">
        <v>885</v>
      </c>
      <c r="I91" s="36">
        <v>275</v>
      </c>
      <c r="J91" s="25">
        <v>0.24</v>
      </c>
      <c r="K91" s="25">
        <v>0.39</v>
      </c>
      <c r="L91" s="25">
        <v>0.24</v>
      </c>
      <c r="M91" s="25">
        <v>0.42</v>
      </c>
      <c r="N91" s="25">
        <v>0.13</v>
      </c>
    </row>
    <row r="92" spans="1:14" x14ac:dyDescent="0.35">
      <c r="A92" s="35" t="s">
        <v>133</v>
      </c>
      <c r="B92" s="24" t="s">
        <v>242</v>
      </c>
      <c r="C92" s="36">
        <v>2015</v>
      </c>
      <c r="D92" s="25">
        <v>0.02</v>
      </c>
      <c r="E92" s="36">
        <v>570</v>
      </c>
      <c r="F92" s="36">
        <v>650</v>
      </c>
      <c r="G92" s="36">
        <v>605</v>
      </c>
      <c r="H92" s="36">
        <v>1335</v>
      </c>
      <c r="I92" s="36">
        <v>245</v>
      </c>
      <c r="J92" s="25">
        <v>0.28000000000000003</v>
      </c>
      <c r="K92" s="25">
        <v>0.32</v>
      </c>
      <c r="L92" s="25">
        <v>0.3</v>
      </c>
      <c r="M92" s="25">
        <v>0.66</v>
      </c>
      <c r="N92" s="25">
        <v>0.12</v>
      </c>
    </row>
    <row r="93" spans="1:14" x14ac:dyDescent="0.35">
      <c r="A93" s="35" t="s">
        <v>133</v>
      </c>
      <c r="B93" s="24" t="s">
        <v>243</v>
      </c>
      <c r="C93" s="36">
        <v>1550</v>
      </c>
      <c r="D93" s="25">
        <v>0.02</v>
      </c>
      <c r="E93" s="36">
        <v>630</v>
      </c>
      <c r="F93" s="36">
        <v>515</v>
      </c>
      <c r="G93" s="36">
        <v>460</v>
      </c>
      <c r="H93" s="36">
        <v>1130</v>
      </c>
      <c r="I93" s="36">
        <v>105</v>
      </c>
      <c r="J93" s="25">
        <v>0.41</v>
      </c>
      <c r="K93" s="25">
        <v>0.33</v>
      </c>
      <c r="L93" s="25">
        <v>0.3</v>
      </c>
      <c r="M93" s="25">
        <v>0.73</v>
      </c>
      <c r="N93" s="25">
        <v>7.0000000000000007E-2</v>
      </c>
    </row>
    <row r="94" spans="1:14" x14ac:dyDescent="0.35">
      <c r="A94" s="35" t="s">
        <v>133</v>
      </c>
      <c r="B94" s="24" t="s">
        <v>244</v>
      </c>
      <c r="C94" s="36">
        <v>1510</v>
      </c>
      <c r="D94" s="25">
        <v>0.02</v>
      </c>
      <c r="E94" s="36">
        <v>600</v>
      </c>
      <c r="F94" s="36">
        <v>415</v>
      </c>
      <c r="G94" s="36">
        <v>415</v>
      </c>
      <c r="H94" s="36">
        <v>1040</v>
      </c>
      <c r="I94" s="36">
        <v>170</v>
      </c>
      <c r="J94" s="25">
        <v>0.4</v>
      </c>
      <c r="K94" s="25">
        <v>0.28000000000000003</v>
      </c>
      <c r="L94" s="25">
        <v>0.28000000000000003</v>
      </c>
      <c r="M94" s="25">
        <v>0.69</v>
      </c>
      <c r="N94" s="25">
        <v>0.11</v>
      </c>
    </row>
    <row r="95" spans="1:14" x14ac:dyDescent="0.35">
      <c r="A95" s="35" t="s">
        <v>133</v>
      </c>
      <c r="B95" s="24" t="s">
        <v>245</v>
      </c>
      <c r="C95" s="36">
        <v>930</v>
      </c>
      <c r="D95" s="25">
        <v>0.02</v>
      </c>
      <c r="E95" s="36">
        <v>565</v>
      </c>
      <c r="F95" s="36">
        <v>230</v>
      </c>
      <c r="G95" s="36">
        <v>105</v>
      </c>
      <c r="H95" s="36">
        <v>790</v>
      </c>
      <c r="I95" s="36">
        <v>75</v>
      </c>
      <c r="J95" s="25">
        <v>0.61</v>
      </c>
      <c r="K95" s="25">
        <v>0.25</v>
      </c>
      <c r="L95" s="25">
        <v>0.11</v>
      </c>
      <c r="M95" s="25">
        <v>0.85</v>
      </c>
      <c r="N95" s="25">
        <v>0.08</v>
      </c>
    </row>
    <row r="96" spans="1:14" x14ac:dyDescent="0.35">
      <c r="A96" s="35" t="s">
        <v>133</v>
      </c>
      <c r="B96" s="24" t="s">
        <v>246</v>
      </c>
      <c r="C96" s="36">
        <v>800</v>
      </c>
      <c r="D96" s="25">
        <v>0.02</v>
      </c>
      <c r="E96" s="36">
        <v>505</v>
      </c>
      <c r="F96" s="36">
        <v>210</v>
      </c>
      <c r="G96" s="36">
        <v>100</v>
      </c>
      <c r="H96" s="36">
        <v>690</v>
      </c>
      <c r="I96" s="36">
        <v>60</v>
      </c>
      <c r="J96" s="25">
        <v>0.63</v>
      </c>
      <c r="K96" s="25">
        <v>0.26</v>
      </c>
      <c r="L96" s="25">
        <v>0.12</v>
      </c>
      <c r="M96" s="25">
        <v>0.86</v>
      </c>
      <c r="N96" s="25">
        <v>0.08</v>
      </c>
    </row>
    <row r="97" spans="1:14" x14ac:dyDescent="0.35">
      <c r="A97" s="35" t="s">
        <v>133</v>
      </c>
      <c r="B97" s="24" t="s">
        <v>247</v>
      </c>
      <c r="C97" s="36">
        <v>9240</v>
      </c>
      <c r="D97" s="25">
        <v>0.02</v>
      </c>
      <c r="E97" s="36">
        <v>3670</v>
      </c>
      <c r="F97" s="36">
        <v>2855</v>
      </c>
      <c r="G97" s="36">
        <v>2210</v>
      </c>
      <c r="H97" s="36">
        <v>5870</v>
      </c>
      <c r="I97" s="36">
        <v>945</v>
      </c>
      <c r="J97" s="25">
        <v>0.4</v>
      </c>
      <c r="K97" s="25">
        <v>0.31</v>
      </c>
      <c r="L97" s="25">
        <v>0.24</v>
      </c>
      <c r="M97" s="25">
        <v>0.64</v>
      </c>
      <c r="N97" s="25">
        <v>0.1</v>
      </c>
    </row>
    <row r="98" spans="1:14" x14ac:dyDescent="0.35">
      <c r="A98" s="35" t="s">
        <v>134</v>
      </c>
      <c r="B98" s="24" t="s">
        <v>240</v>
      </c>
      <c r="C98" s="36">
        <v>200</v>
      </c>
      <c r="D98" s="25">
        <v>0.01</v>
      </c>
      <c r="E98" s="36">
        <v>190</v>
      </c>
      <c r="F98" s="36">
        <v>0</v>
      </c>
      <c r="G98" s="36">
        <v>0</v>
      </c>
      <c r="H98" s="36">
        <v>0</v>
      </c>
      <c r="I98" s="36">
        <v>5</v>
      </c>
      <c r="J98" s="25">
        <v>0.96</v>
      </c>
      <c r="K98" s="25">
        <v>0</v>
      </c>
      <c r="L98" s="25">
        <v>0</v>
      </c>
      <c r="M98" s="25">
        <v>0</v>
      </c>
      <c r="N98" s="25">
        <v>0.04</v>
      </c>
    </row>
    <row r="99" spans="1:14" x14ac:dyDescent="0.35">
      <c r="A99" s="35" t="s">
        <v>134</v>
      </c>
      <c r="B99" s="24" t="s">
        <v>241</v>
      </c>
      <c r="C99" s="36">
        <v>1185</v>
      </c>
      <c r="D99" s="25">
        <v>0.01</v>
      </c>
      <c r="E99" s="36">
        <v>295</v>
      </c>
      <c r="F99" s="36">
        <v>475</v>
      </c>
      <c r="G99" s="36">
        <v>280</v>
      </c>
      <c r="H99" s="36">
        <v>440</v>
      </c>
      <c r="I99" s="36">
        <v>155</v>
      </c>
      <c r="J99" s="25">
        <v>0.25</v>
      </c>
      <c r="K99" s="25">
        <v>0.4</v>
      </c>
      <c r="L99" s="25">
        <v>0.24</v>
      </c>
      <c r="M99" s="25">
        <v>0.37</v>
      </c>
      <c r="N99" s="25">
        <v>0.13</v>
      </c>
    </row>
    <row r="100" spans="1:14" x14ac:dyDescent="0.35">
      <c r="A100" s="35" t="s">
        <v>134</v>
      </c>
      <c r="B100" s="24" t="s">
        <v>242</v>
      </c>
      <c r="C100" s="36">
        <v>1265</v>
      </c>
      <c r="D100" s="25">
        <v>0.01</v>
      </c>
      <c r="E100" s="36">
        <v>370</v>
      </c>
      <c r="F100" s="36">
        <v>385</v>
      </c>
      <c r="G100" s="36">
        <v>395</v>
      </c>
      <c r="H100" s="36">
        <v>840</v>
      </c>
      <c r="I100" s="36">
        <v>140</v>
      </c>
      <c r="J100" s="25">
        <v>0.28999999999999998</v>
      </c>
      <c r="K100" s="25">
        <v>0.31</v>
      </c>
      <c r="L100" s="25">
        <v>0.31</v>
      </c>
      <c r="M100" s="25">
        <v>0.66</v>
      </c>
      <c r="N100" s="25">
        <v>0.11</v>
      </c>
    </row>
    <row r="101" spans="1:14" x14ac:dyDescent="0.35">
      <c r="A101" s="35" t="s">
        <v>134</v>
      </c>
      <c r="B101" s="24" t="s">
        <v>243</v>
      </c>
      <c r="C101" s="36">
        <v>825</v>
      </c>
      <c r="D101" s="25">
        <v>0.01</v>
      </c>
      <c r="E101" s="36">
        <v>315</v>
      </c>
      <c r="F101" s="36">
        <v>250</v>
      </c>
      <c r="G101" s="36">
        <v>265</v>
      </c>
      <c r="H101" s="36">
        <v>575</v>
      </c>
      <c r="I101" s="36">
        <v>75</v>
      </c>
      <c r="J101" s="25">
        <v>0.38</v>
      </c>
      <c r="K101" s="25">
        <v>0.3</v>
      </c>
      <c r="L101" s="25">
        <v>0.32</v>
      </c>
      <c r="M101" s="25">
        <v>0.7</v>
      </c>
      <c r="N101" s="25">
        <v>0.09</v>
      </c>
    </row>
    <row r="102" spans="1:14" x14ac:dyDescent="0.35">
      <c r="A102" s="35" t="s">
        <v>134</v>
      </c>
      <c r="B102" s="24" t="s">
        <v>244</v>
      </c>
      <c r="C102" s="36">
        <v>870</v>
      </c>
      <c r="D102" s="25">
        <v>0.01</v>
      </c>
      <c r="E102" s="36">
        <v>375</v>
      </c>
      <c r="F102" s="36">
        <v>220</v>
      </c>
      <c r="G102" s="36">
        <v>200</v>
      </c>
      <c r="H102" s="36">
        <v>590</v>
      </c>
      <c r="I102" s="36">
        <v>115</v>
      </c>
      <c r="J102" s="25">
        <v>0.43</v>
      </c>
      <c r="K102" s="25">
        <v>0.25</v>
      </c>
      <c r="L102" s="25">
        <v>0.23</v>
      </c>
      <c r="M102" s="25">
        <v>0.68</v>
      </c>
      <c r="N102" s="25">
        <v>0.13</v>
      </c>
    </row>
    <row r="103" spans="1:14" x14ac:dyDescent="0.35">
      <c r="A103" s="35" t="s">
        <v>134</v>
      </c>
      <c r="B103" s="24" t="s">
        <v>245</v>
      </c>
      <c r="C103" s="36">
        <v>530</v>
      </c>
      <c r="D103" s="25">
        <v>0.01</v>
      </c>
      <c r="E103" s="36">
        <v>325</v>
      </c>
      <c r="F103" s="36">
        <v>110</v>
      </c>
      <c r="G103" s="36">
        <v>65</v>
      </c>
      <c r="H103" s="36">
        <v>435</v>
      </c>
      <c r="I103" s="36">
        <v>50</v>
      </c>
      <c r="J103" s="25">
        <v>0.61</v>
      </c>
      <c r="K103" s="25">
        <v>0.2</v>
      </c>
      <c r="L103" s="25">
        <v>0.12</v>
      </c>
      <c r="M103" s="25">
        <v>0.82</v>
      </c>
      <c r="N103" s="25">
        <v>0.1</v>
      </c>
    </row>
    <row r="104" spans="1:14" x14ac:dyDescent="0.35">
      <c r="A104" s="35" t="s">
        <v>134</v>
      </c>
      <c r="B104" s="24" t="s">
        <v>246</v>
      </c>
      <c r="C104" s="36">
        <v>480</v>
      </c>
      <c r="D104" s="25">
        <v>0.01</v>
      </c>
      <c r="E104" s="36">
        <v>305</v>
      </c>
      <c r="F104" s="36">
        <v>80</v>
      </c>
      <c r="G104" s="36">
        <v>50</v>
      </c>
      <c r="H104" s="36">
        <v>410</v>
      </c>
      <c r="I104" s="36">
        <v>40</v>
      </c>
      <c r="J104" s="25">
        <v>0.64</v>
      </c>
      <c r="K104" s="25">
        <v>0.17</v>
      </c>
      <c r="L104" s="25">
        <v>0.11</v>
      </c>
      <c r="M104" s="25">
        <v>0.85</v>
      </c>
      <c r="N104" s="25">
        <v>0.09</v>
      </c>
    </row>
    <row r="105" spans="1:14" x14ac:dyDescent="0.35">
      <c r="A105" s="35" t="s">
        <v>134</v>
      </c>
      <c r="B105" s="24" t="s">
        <v>247</v>
      </c>
      <c r="C105" s="36">
        <v>5355</v>
      </c>
      <c r="D105" s="25">
        <v>0.01</v>
      </c>
      <c r="E105" s="36">
        <v>2180</v>
      </c>
      <c r="F105" s="36">
        <v>1520</v>
      </c>
      <c r="G105" s="36">
        <v>1255</v>
      </c>
      <c r="H105" s="36">
        <v>3290</v>
      </c>
      <c r="I105" s="36">
        <v>590</v>
      </c>
      <c r="J105" s="25">
        <v>0.41</v>
      </c>
      <c r="K105" s="25">
        <v>0.28000000000000003</v>
      </c>
      <c r="L105" s="25">
        <v>0.23</v>
      </c>
      <c r="M105" s="25">
        <v>0.61</v>
      </c>
      <c r="N105" s="25">
        <v>0.11</v>
      </c>
    </row>
    <row r="106" spans="1:14" x14ac:dyDescent="0.35">
      <c r="A106" s="35" t="s">
        <v>135</v>
      </c>
      <c r="B106" s="24" t="s">
        <v>240</v>
      </c>
      <c r="C106" s="36">
        <v>520</v>
      </c>
      <c r="D106" s="25">
        <v>0.03</v>
      </c>
      <c r="E106" s="36">
        <v>500</v>
      </c>
      <c r="F106" s="36">
        <v>0</v>
      </c>
      <c r="G106" s="36">
        <v>0</v>
      </c>
      <c r="H106" s="36">
        <v>0</v>
      </c>
      <c r="I106" s="36">
        <v>25</v>
      </c>
      <c r="J106" s="25">
        <v>0.95</v>
      </c>
      <c r="K106" s="25">
        <v>0</v>
      </c>
      <c r="L106" s="25">
        <v>0</v>
      </c>
      <c r="M106" s="25">
        <v>0</v>
      </c>
      <c r="N106" s="25">
        <v>0.05</v>
      </c>
    </row>
    <row r="107" spans="1:14" x14ac:dyDescent="0.35">
      <c r="A107" s="35" t="s">
        <v>135</v>
      </c>
      <c r="B107" s="24" t="s">
        <v>241</v>
      </c>
      <c r="C107" s="36">
        <v>3570</v>
      </c>
      <c r="D107" s="25">
        <v>0.03</v>
      </c>
      <c r="E107" s="36">
        <v>975</v>
      </c>
      <c r="F107" s="36">
        <v>1390</v>
      </c>
      <c r="G107" s="36">
        <v>780</v>
      </c>
      <c r="H107" s="36">
        <v>1610</v>
      </c>
      <c r="I107" s="36">
        <v>405</v>
      </c>
      <c r="J107" s="25">
        <v>0.27</v>
      </c>
      <c r="K107" s="25">
        <v>0.39</v>
      </c>
      <c r="L107" s="25">
        <v>0.22</v>
      </c>
      <c r="M107" s="25">
        <v>0.45</v>
      </c>
      <c r="N107" s="25">
        <v>0.11</v>
      </c>
    </row>
    <row r="108" spans="1:14" x14ac:dyDescent="0.35">
      <c r="A108" s="35" t="s">
        <v>135</v>
      </c>
      <c r="B108" s="24" t="s">
        <v>242</v>
      </c>
      <c r="C108" s="36">
        <v>3355</v>
      </c>
      <c r="D108" s="25">
        <v>0.03</v>
      </c>
      <c r="E108" s="36">
        <v>955</v>
      </c>
      <c r="F108" s="36">
        <v>1120</v>
      </c>
      <c r="G108" s="36">
        <v>950</v>
      </c>
      <c r="H108" s="36">
        <v>2300</v>
      </c>
      <c r="I108" s="36">
        <v>350</v>
      </c>
      <c r="J108" s="25">
        <v>0.28999999999999998</v>
      </c>
      <c r="K108" s="25">
        <v>0.33</v>
      </c>
      <c r="L108" s="25">
        <v>0.28000000000000003</v>
      </c>
      <c r="M108" s="25">
        <v>0.69</v>
      </c>
      <c r="N108" s="25">
        <v>0.1</v>
      </c>
    </row>
    <row r="109" spans="1:14" x14ac:dyDescent="0.35">
      <c r="A109" s="35" t="s">
        <v>135</v>
      </c>
      <c r="B109" s="24" t="s">
        <v>243</v>
      </c>
      <c r="C109" s="36">
        <v>2510</v>
      </c>
      <c r="D109" s="25">
        <v>0.03</v>
      </c>
      <c r="E109" s="36">
        <v>905</v>
      </c>
      <c r="F109" s="36">
        <v>805</v>
      </c>
      <c r="G109" s="36">
        <v>725</v>
      </c>
      <c r="H109" s="36">
        <v>1775</v>
      </c>
      <c r="I109" s="36">
        <v>215</v>
      </c>
      <c r="J109" s="25">
        <v>0.36</v>
      </c>
      <c r="K109" s="25">
        <v>0.32</v>
      </c>
      <c r="L109" s="25">
        <v>0.28999999999999998</v>
      </c>
      <c r="M109" s="25">
        <v>0.71</v>
      </c>
      <c r="N109" s="25">
        <v>0.09</v>
      </c>
    </row>
    <row r="110" spans="1:14" x14ac:dyDescent="0.35">
      <c r="A110" s="35" t="s">
        <v>135</v>
      </c>
      <c r="B110" s="24" t="s">
        <v>244</v>
      </c>
      <c r="C110" s="36">
        <v>2690</v>
      </c>
      <c r="D110" s="25">
        <v>0.03</v>
      </c>
      <c r="E110" s="36">
        <v>1075</v>
      </c>
      <c r="F110" s="36">
        <v>790</v>
      </c>
      <c r="G110" s="36">
        <v>650</v>
      </c>
      <c r="H110" s="36">
        <v>1875</v>
      </c>
      <c r="I110" s="36">
        <v>345</v>
      </c>
      <c r="J110" s="25">
        <v>0.4</v>
      </c>
      <c r="K110" s="25">
        <v>0.28999999999999998</v>
      </c>
      <c r="L110" s="25">
        <v>0.24</v>
      </c>
      <c r="M110" s="25">
        <v>0.7</v>
      </c>
      <c r="N110" s="25">
        <v>0.13</v>
      </c>
    </row>
    <row r="111" spans="1:14" x14ac:dyDescent="0.35">
      <c r="A111" s="35" t="s">
        <v>135</v>
      </c>
      <c r="B111" s="24" t="s">
        <v>245</v>
      </c>
      <c r="C111" s="36">
        <v>1580</v>
      </c>
      <c r="D111" s="25">
        <v>0.03</v>
      </c>
      <c r="E111" s="36">
        <v>980</v>
      </c>
      <c r="F111" s="36">
        <v>345</v>
      </c>
      <c r="G111" s="36">
        <v>175</v>
      </c>
      <c r="H111" s="36">
        <v>1340</v>
      </c>
      <c r="I111" s="36">
        <v>130</v>
      </c>
      <c r="J111" s="25">
        <v>0.62</v>
      </c>
      <c r="K111" s="25">
        <v>0.22</v>
      </c>
      <c r="L111" s="25">
        <v>0.11</v>
      </c>
      <c r="M111" s="25">
        <v>0.85</v>
      </c>
      <c r="N111" s="25">
        <v>0.08</v>
      </c>
    </row>
    <row r="112" spans="1:14" x14ac:dyDescent="0.35">
      <c r="A112" s="35" t="s">
        <v>135</v>
      </c>
      <c r="B112" s="24" t="s">
        <v>246</v>
      </c>
      <c r="C112" s="36">
        <v>1650</v>
      </c>
      <c r="D112" s="25">
        <v>0.03</v>
      </c>
      <c r="E112" s="36">
        <v>925</v>
      </c>
      <c r="F112" s="36">
        <v>315</v>
      </c>
      <c r="G112" s="36">
        <v>280</v>
      </c>
      <c r="H112" s="36">
        <v>1230</v>
      </c>
      <c r="I112" s="36">
        <v>185</v>
      </c>
      <c r="J112" s="25">
        <v>0.56000000000000005</v>
      </c>
      <c r="K112" s="25">
        <v>0.19</v>
      </c>
      <c r="L112" s="25">
        <v>0.17</v>
      </c>
      <c r="M112" s="25">
        <v>0.75</v>
      </c>
      <c r="N112" s="25">
        <v>0.11</v>
      </c>
    </row>
    <row r="113" spans="1:14" x14ac:dyDescent="0.35">
      <c r="A113" s="35" t="s">
        <v>135</v>
      </c>
      <c r="B113" s="24" t="s">
        <v>247</v>
      </c>
      <c r="C113" s="36">
        <v>15875</v>
      </c>
      <c r="D113" s="25">
        <v>0.03</v>
      </c>
      <c r="E113" s="36">
        <v>6320</v>
      </c>
      <c r="F113" s="36">
        <v>4765</v>
      </c>
      <c r="G113" s="36">
        <v>3565</v>
      </c>
      <c r="H113" s="36">
        <v>10130</v>
      </c>
      <c r="I113" s="36">
        <v>1655</v>
      </c>
      <c r="J113" s="25">
        <v>0.4</v>
      </c>
      <c r="K113" s="25">
        <v>0.3</v>
      </c>
      <c r="L113" s="25">
        <v>0.22</v>
      </c>
      <c r="M113" s="25">
        <v>0.64</v>
      </c>
      <c r="N113" s="25">
        <v>0.1</v>
      </c>
    </row>
    <row r="114" spans="1:14" x14ac:dyDescent="0.35">
      <c r="A114" s="35" t="s">
        <v>136</v>
      </c>
      <c r="B114" s="24" t="s">
        <v>240</v>
      </c>
      <c r="C114" s="36">
        <v>1315</v>
      </c>
      <c r="D114" s="25">
        <v>7.0000000000000007E-2</v>
      </c>
      <c r="E114" s="36">
        <v>1265</v>
      </c>
      <c r="F114" s="36">
        <v>0</v>
      </c>
      <c r="G114" s="36">
        <v>0</v>
      </c>
      <c r="H114" s="36">
        <v>0</v>
      </c>
      <c r="I114" s="36">
        <v>45</v>
      </c>
      <c r="J114" s="25">
        <v>0.96</v>
      </c>
      <c r="K114" s="25">
        <v>0</v>
      </c>
      <c r="L114" s="25">
        <v>0</v>
      </c>
      <c r="M114" s="25">
        <v>0</v>
      </c>
      <c r="N114" s="25">
        <v>0.04</v>
      </c>
    </row>
    <row r="115" spans="1:14" x14ac:dyDescent="0.35">
      <c r="A115" s="35" t="s">
        <v>136</v>
      </c>
      <c r="B115" s="24" t="s">
        <v>241</v>
      </c>
      <c r="C115" s="36">
        <v>9440</v>
      </c>
      <c r="D115" s="25">
        <v>7.0000000000000007E-2</v>
      </c>
      <c r="E115" s="36">
        <v>2520</v>
      </c>
      <c r="F115" s="36">
        <v>3790</v>
      </c>
      <c r="G115" s="36">
        <v>1980</v>
      </c>
      <c r="H115" s="36">
        <v>4105</v>
      </c>
      <c r="I115" s="36">
        <v>1100</v>
      </c>
      <c r="J115" s="25">
        <v>0.27</v>
      </c>
      <c r="K115" s="25">
        <v>0.4</v>
      </c>
      <c r="L115" s="25">
        <v>0.21</v>
      </c>
      <c r="M115" s="25">
        <v>0.44</v>
      </c>
      <c r="N115" s="25">
        <v>0.12</v>
      </c>
    </row>
    <row r="116" spans="1:14" x14ac:dyDescent="0.35">
      <c r="A116" s="35" t="s">
        <v>136</v>
      </c>
      <c r="B116" s="24" t="s">
        <v>242</v>
      </c>
      <c r="C116" s="36">
        <v>8455</v>
      </c>
      <c r="D116" s="25">
        <v>7.0000000000000007E-2</v>
      </c>
      <c r="E116" s="36">
        <v>2490</v>
      </c>
      <c r="F116" s="36">
        <v>2820</v>
      </c>
      <c r="G116" s="36">
        <v>2485</v>
      </c>
      <c r="H116" s="36">
        <v>5715</v>
      </c>
      <c r="I116" s="36">
        <v>890</v>
      </c>
      <c r="J116" s="25">
        <v>0.28999999999999998</v>
      </c>
      <c r="K116" s="25">
        <v>0.33</v>
      </c>
      <c r="L116" s="25">
        <v>0.28999999999999998</v>
      </c>
      <c r="M116" s="25">
        <v>0.68</v>
      </c>
      <c r="N116" s="25">
        <v>0.11</v>
      </c>
    </row>
    <row r="117" spans="1:14" x14ac:dyDescent="0.35">
      <c r="A117" s="35" t="s">
        <v>136</v>
      </c>
      <c r="B117" s="24" t="s">
        <v>243</v>
      </c>
      <c r="C117" s="36">
        <v>6415</v>
      </c>
      <c r="D117" s="25">
        <v>0.08</v>
      </c>
      <c r="E117" s="36">
        <v>2475</v>
      </c>
      <c r="F117" s="36">
        <v>2180</v>
      </c>
      <c r="G117" s="36">
        <v>1880</v>
      </c>
      <c r="H117" s="36">
        <v>4655</v>
      </c>
      <c r="I117" s="36">
        <v>485</v>
      </c>
      <c r="J117" s="25">
        <v>0.39</v>
      </c>
      <c r="K117" s="25">
        <v>0.34</v>
      </c>
      <c r="L117" s="25">
        <v>0.28999999999999998</v>
      </c>
      <c r="M117" s="25">
        <v>0.73</v>
      </c>
      <c r="N117" s="25">
        <v>0.08</v>
      </c>
    </row>
    <row r="118" spans="1:14" x14ac:dyDescent="0.35">
      <c r="A118" s="35" t="s">
        <v>136</v>
      </c>
      <c r="B118" s="24" t="s">
        <v>244</v>
      </c>
      <c r="C118" s="36">
        <v>6205</v>
      </c>
      <c r="D118" s="25">
        <v>7.0000000000000007E-2</v>
      </c>
      <c r="E118" s="36">
        <v>2500</v>
      </c>
      <c r="F118" s="36">
        <v>1845</v>
      </c>
      <c r="G118" s="36">
        <v>1615</v>
      </c>
      <c r="H118" s="36">
        <v>4420</v>
      </c>
      <c r="I118" s="36">
        <v>645</v>
      </c>
      <c r="J118" s="25">
        <v>0.4</v>
      </c>
      <c r="K118" s="25">
        <v>0.3</v>
      </c>
      <c r="L118" s="25">
        <v>0.26</v>
      </c>
      <c r="M118" s="25">
        <v>0.71</v>
      </c>
      <c r="N118" s="25">
        <v>0.1</v>
      </c>
    </row>
    <row r="119" spans="1:14" x14ac:dyDescent="0.35">
      <c r="A119" s="35" t="s">
        <v>136</v>
      </c>
      <c r="B119" s="24" t="s">
        <v>245</v>
      </c>
      <c r="C119" s="36">
        <v>3845</v>
      </c>
      <c r="D119" s="25">
        <v>7.0000000000000007E-2</v>
      </c>
      <c r="E119" s="36">
        <v>2335</v>
      </c>
      <c r="F119" s="36">
        <v>865</v>
      </c>
      <c r="G119" s="36">
        <v>440</v>
      </c>
      <c r="H119" s="36">
        <v>3260</v>
      </c>
      <c r="I119" s="36">
        <v>295</v>
      </c>
      <c r="J119" s="25">
        <v>0.61</v>
      </c>
      <c r="K119" s="25">
        <v>0.22</v>
      </c>
      <c r="L119" s="25">
        <v>0.11</v>
      </c>
      <c r="M119" s="25">
        <v>0.85</v>
      </c>
      <c r="N119" s="25">
        <v>0.08</v>
      </c>
    </row>
    <row r="120" spans="1:14" x14ac:dyDescent="0.35">
      <c r="A120" s="35" t="s">
        <v>136</v>
      </c>
      <c r="B120" s="24" t="s">
        <v>246</v>
      </c>
      <c r="C120" s="36">
        <v>3245</v>
      </c>
      <c r="D120" s="25">
        <v>7.0000000000000007E-2</v>
      </c>
      <c r="E120" s="36">
        <v>2075</v>
      </c>
      <c r="F120" s="36">
        <v>775</v>
      </c>
      <c r="G120" s="36">
        <v>325</v>
      </c>
      <c r="H120" s="36">
        <v>2740</v>
      </c>
      <c r="I120" s="36">
        <v>265</v>
      </c>
      <c r="J120" s="25">
        <v>0.64</v>
      </c>
      <c r="K120" s="25">
        <v>0.24</v>
      </c>
      <c r="L120" s="25">
        <v>0.1</v>
      </c>
      <c r="M120" s="25">
        <v>0.85</v>
      </c>
      <c r="N120" s="25">
        <v>0.08</v>
      </c>
    </row>
    <row r="121" spans="1:14" x14ac:dyDescent="0.35">
      <c r="A121" s="35" t="s">
        <v>136</v>
      </c>
      <c r="B121" s="24" t="s">
        <v>247</v>
      </c>
      <c r="C121" s="36">
        <v>38915</v>
      </c>
      <c r="D121" s="25">
        <v>7.0000000000000007E-2</v>
      </c>
      <c r="E121" s="36">
        <v>15665</v>
      </c>
      <c r="F121" s="36">
        <v>12270</v>
      </c>
      <c r="G121" s="36">
        <v>8725</v>
      </c>
      <c r="H121" s="36">
        <v>24895</v>
      </c>
      <c r="I121" s="36">
        <v>3720</v>
      </c>
      <c r="J121" s="25">
        <v>0.4</v>
      </c>
      <c r="K121" s="25">
        <v>0.32</v>
      </c>
      <c r="L121" s="25">
        <v>0.22</v>
      </c>
      <c r="M121" s="25">
        <v>0.64</v>
      </c>
      <c r="N121" s="25">
        <v>0.1</v>
      </c>
    </row>
    <row r="122" spans="1:14" x14ac:dyDescent="0.35">
      <c r="A122" s="35" t="s">
        <v>137</v>
      </c>
      <c r="B122" s="24" t="s">
        <v>240</v>
      </c>
      <c r="C122" s="36">
        <v>2590</v>
      </c>
      <c r="D122" s="25">
        <v>0.13</v>
      </c>
      <c r="E122" s="36">
        <v>2475</v>
      </c>
      <c r="F122" s="36">
        <v>0</v>
      </c>
      <c r="G122" s="36">
        <v>0</v>
      </c>
      <c r="H122" s="36">
        <v>0</v>
      </c>
      <c r="I122" s="36">
        <v>115</v>
      </c>
      <c r="J122" s="25">
        <v>0.96</v>
      </c>
      <c r="K122" s="25">
        <v>0</v>
      </c>
      <c r="L122" s="25">
        <v>0</v>
      </c>
      <c r="M122" s="25">
        <v>0</v>
      </c>
      <c r="N122" s="25">
        <v>0.04</v>
      </c>
    </row>
    <row r="123" spans="1:14" x14ac:dyDescent="0.35">
      <c r="A123" s="35" t="s">
        <v>137</v>
      </c>
      <c r="B123" s="24" t="s">
        <v>241</v>
      </c>
      <c r="C123" s="36">
        <v>20770</v>
      </c>
      <c r="D123" s="25">
        <v>0.16</v>
      </c>
      <c r="E123" s="36">
        <v>5155</v>
      </c>
      <c r="F123" s="36">
        <v>7870</v>
      </c>
      <c r="G123" s="36">
        <v>4520</v>
      </c>
      <c r="H123" s="36">
        <v>8620</v>
      </c>
      <c r="I123" s="36">
        <v>3120</v>
      </c>
      <c r="J123" s="25">
        <v>0.25</v>
      </c>
      <c r="K123" s="25">
        <v>0.38</v>
      </c>
      <c r="L123" s="25">
        <v>0.22</v>
      </c>
      <c r="M123" s="25">
        <v>0.42</v>
      </c>
      <c r="N123" s="25">
        <v>0.15</v>
      </c>
    </row>
    <row r="124" spans="1:14" x14ac:dyDescent="0.35">
      <c r="A124" s="35" t="s">
        <v>137</v>
      </c>
      <c r="B124" s="24" t="s">
        <v>242</v>
      </c>
      <c r="C124" s="36">
        <v>18835</v>
      </c>
      <c r="D124" s="25">
        <v>0.16</v>
      </c>
      <c r="E124" s="36">
        <v>5175</v>
      </c>
      <c r="F124" s="36">
        <v>5950</v>
      </c>
      <c r="G124" s="36">
        <v>5090</v>
      </c>
      <c r="H124" s="36">
        <v>12390</v>
      </c>
      <c r="I124" s="36">
        <v>2675</v>
      </c>
      <c r="J124" s="25">
        <v>0.27</v>
      </c>
      <c r="K124" s="25">
        <v>0.32</v>
      </c>
      <c r="L124" s="25">
        <v>0.27</v>
      </c>
      <c r="M124" s="25">
        <v>0.66</v>
      </c>
      <c r="N124" s="25">
        <v>0.14000000000000001</v>
      </c>
    </row>
    <row r="125" spans="1:14" x14ac:dyDescent="0.35">
      <c r="A125" s="35" t="s">
        <v>137</v>
      </c>
      <c r="B125" s="24" t="s">
        <v>243</v>
      </c>
      <c r="C125" s="36">
        <v>13610</v>
      </c>
      <c r="D125" s="25">
        <v>0.16</v>
      </c>
      <c r="E125" s="36">
        <v>5155</v>
      </c>
      <c r="F125" s="36">
        <v>4200</v>
      </c>
      <c r="G125" s="36">
        <v>3630</v>
      </c>
      <c r="H125" s="36">
        <v>9540</v>
      </c>
      <c r="I125" s="36">
        <v>1620</v>
      </c>
      <c r="J125" s="25">
        <v>0.38</v>
      </c>
      <c r="K125" s="25">
        <v>0.31</v>
      </c>
      <c r="L125" s="25">
        <v>0.27</v>
      </c>
      <c r="M125" s="25">
        <v>0.7</v>
      </c>
      <c r="N125" s="25">
        <v>0.12</v>
      </c>
    </row>
    <row r="126" spans="1:14" x14ac:dyDescent="0.35">
      <c r="A126" s="35" t="s">
        <v>137</v>
      </c>
      <c r="B126" s="24" t="s">
        <v>244</v>
      </c>
      <c r="C126" s="36">
        <v>13975</v>
      </c>
      <c r="D126" s="25">
        <v>0.16</v>
      </c>
      <c r="E126" s="36">
        <v>5610</v>
      </c>
      <c r="F126" s="36">
        <v>3715</v>
      </c>
      <c r="G126" s="36">
        <v>3495</v>
      </c>
      <c r="H126" s="36">
        <v>9510</v>
      </c>
      <c r="I126" s="36">
        <v>1890</v>
      </c>
      <c r="J126" s="25">
        <v>0.4</v>
      </c>
      <c r="K126" s="25">
        <v>0.27</v>
      </c>
      <c r="L126" s="25">
        <v>0.25</v>
      </c>
      <c r="M126" s="25">
        <v>0.68</v>
      </c>
      <c r="N126" s="25">
        <v>0.14000000000000001</v>
      </c>
    </row>
    <row r="127" spans="1:14" x14ac:dyDescent="0.35">
      <c r="A127" s="35" t="s">
        <v>137</v>
      </c>
      <c r="B127" s="24" t="s">
        <v>245</v>
      </c>
      <c r="C127" s="36">
        <v>9035</v>
      </c>
      <c r="D127" s="25">
        <v>0.17</v>
      </c>
      <c r="E127" s="36">
        <v>5555</v>
      </c>
      <c r="F127" s="36">
        <v>2050</v>
      </c>
      <c r="G127" s="36">
        <v>1015</v>
      </c>
      <c r="H127" s="36">
        <v>7575</v>
      </c>
      <c r="I127" s="36">
        <v>845</v>
      </c>
      <c r="J127" s="25">
        <v>0.61</v>
      </c>
      <c r="K127" s="25">
        <v>0.23</v>
      </c>
      <c r="L127" s="25">
        <v>0.11</v>
      </c>
      <c r="M127" s="25">
        <v>0.84</v>
      </c>
      <c r="N127" s="25">
        <v>0.09</v>
      </c>
    </row>
    <row r="128" spans="1:14" x14ac:dyDescent="0.35">
      <c r="A128" s="35" t="s">
        <v>137</v>
      </c>
      <c r="B128" s="24" t="s">
        <v>246</v>
      </c>
      <c r="C128" s="36">
        <v>8505</v>
      </c>
      <c r="D128" s="25">
        <v>0.18</v>
      </c>
      <c r="E128" s="36">
        <v>5400</v>
      </c>
      <c r="F128" s="36">
        <v>1810</v>
      </c>
      <c r="G128" s="36">
        <v>875</v>
      </c>
      <c r="H128" s="36">
        <v>7040</v>
      </c>
      <c r="I128" s="36">
        <v>855</v>
      </c>
      <c r="J128" s="25">
        <v>0.64</v>
      </c>
      <c r="K128" s="25">
        <v>0.21</v>
      </c>
      <c r="L128" s="25">
        <v>0.1</v>
      </c>
      <c r="M128" s="25">
        <v>0.83</v>
      </c>
      <c r="N128" s="25">
        <v>0.1</v>
      </c>
    </row>
    <row r="129" spans="1:14" x14ac:dyDescent="0.35">
      <c r="A129" s="35" t="s">
        <v>137</v>
      </c>
      <c r="B129" s="24" t="s">
        <v>247</v>
      </c>
      <c r="C129" s="36">
        <v>87315</v>
      </c>
      <c r="D129" s="25">
        <v>0.16</v>
      </c>
      <c r="E129" s="36">
        <v>34525</v>
      </c>
      <c r="F129" s="36">
        <v>25590</v>
      </c>
      <c r="G129" s="36">
        <v>18625</v>
      </c>
      <c r="H129" s="36">
        <v>54675</v>
      </c>
      <c r="I129" s="36">
        <v>11120</v>
      </c>
      <c r="J129" s="25">
        <v>0.4</v>
      </c>
      <c r="K129" s="25">
        <v>0.28999999999999998</v>
      </c>
      <c r="L129" s="25">
        <v>0.21</v>
      </c>
      <c r="M129" s="25">
        <v>0.63</v>
      </c>
      <c r="N129" s="25">
        <v>0.13</v>
      </c>
    </row>
    <row r="130" spans="1:14" x14ac:dyDescent="0.35">
      <c r="A130" s="35" t="s">
        <v>138</v>
      </c>
      <c r="B130" s="24" t="s">
        <v>240</v>
      </c>
      <c r="C130" s="36">
        <v>620</v>
      </c>
      <c r="D130" s="25">
        <v>0.03</v>
      </c>
      <c r="E130" s="36">
        <v>600</v>
      </c>
      <c r="F130" s="36">
        <v>0</v>
      </c>
      <c r="G130" s="36">
        <v>0</v>
      </c>
      <c r="H130" s="36">
        <v>0</v>
      </c>
      <c r="I130" s="36">
        <v>20</v>
      </c>
      <c r="J130" s="25">
        <v>0.97</v>
      </c>
      <c r="K130" s="25">
        <v>0</v>
      </c>
      <c r="L130" s="25">
        <v>0</v>
      </c>
      <c r="M130" s="25">
        <v>0</v>
      </c>
      <c r="N130" s="25">
        <v>0.03</v>
      </c>
    </row>
    <row r="131" spans="1:14" x14ac:dyDescent="0.35">
      <c r="A131" s="35" t="s">
        <v>138</v>
      </c>
      <c r="B131" s="24" t="s">
        <v>241</v>
      </c>
      <c r="C131" s="36">
        <v>3785</v>
      </c>
      <c r="D131" s="25">
        <v>0.03</v>
      </c>
      <c r="E131" s="36">
        <v>1075</v>
      </c>
      <c r="F131" s="36">
        <v>1500</v>
      </c>
      <c r="G131" s="36">
        <v>855</v>
      </c>
      <c r="H131" s="36">
        <v>1555</v>
      </c>
      <c r="I131" s="36">
        <v>410</v>
      </c>
      <c r="J131" s="25">
        <v>0.28000000000000003</v>
      </c>
      <c r="K131" s="25">
        <v>0.4</v>
      </c>
      <c r="L131" s="25">
        <v>0.23</v>
      </c>
      <c r="M131" s="25">
        <v>0.41</v>
      </c>
      <c r="N131" s="25">
        <v>0.11</v>
      </c>
    </row>
    <row r="132" spans="1:14" x14ac:dyDescent="0.35">
      <c r="A132" s="35" t="s">
        <v>138</v>
      </c>
      <c r="B132" s="24" t="s">
        <v>242</v>
      </c>
      <c r="C132" s="36">
        <v>4120</v>
      </c>
      <c r="D132" s="25">
        <v>0.03</v>
      </c>
      <c r="E132" s="36">
        <v>1190</v>
      </c>
      <c r="F132" s="36">
        <v>1405</v>
      </c>
      <c r="G132" s="36">
        <v>1185</v>
      </c>
      <c r="H132" s="36">
        <v>2740</v>
      </c>
      <c r="I132" s="36">
        <v>495</v>
      </c>
      <c r="J132" s="25">
        <v>0.28999999999999998</v>
      </c>
      <c r="K132" s="25">
        <v>0.34</v>
      </c>
      <c r="L132" s="25">
        <v>0.28999999999999998</v>
      </c>
      <c r="M132" s="25">
        <v>0.67</v>
      </c>
      <c r="N132" s="25">
        <v>0.12</v>
      </c>
    </row>
    <row r="133" spans="1:14" x14ac:dyDescent="0.35">
      <c r="A133" s="35" t="s">
        <v>138</v>
      </c>
      <c r="B133" s="24" t="s">
        <v>243</v>
      </c>
      <c r="C133" s="36">
        <v>2950</v>
      </c>
      <c r="D133" s="25">
        <v>0.04</v>
      </c>
      <c r="E133" s="36">
        <v>1110</v>
      </c>
      <c r="F133" s="36">
        <v>970</v>
      </c>
      <c r="G133" s="36">
        <v>920</v>
      </c>
      <c r="H133" s="36">
        <v>2070</v>
      </c>
      <c r="I133" s="36">
        <v>255</v>
      </c>
      <c r="J133" s="25">
        <v>0.38</v>
      </c>
      <c r="K133" s="25">
        <v>0.33</v>
      </c>
      <c r="L133" s="25">
        <v>0.31</v>
      </c>
      <c r="M133" s="25">
        <v>0.7</v>
      </c>
      <c r="N133" s="25">
        <v>0.09</v>
      </c>
    </row>
    <row r="134" spans="1:14" x14ac:dyDescent="0.35">
      <c r="A134" s="35" t="s">
        <v>138</v>
      </c>
      <c r="B134" s="24" t="s">
        <v>244</v>
      </c>
      <c r="C134" s="36">
        <v>2885</v>
      </c>
      <c r="D134" s="25">
        <v>0.03</v>
      </c>
      <c r="E134" s="36">
        <v>1215</v>
      </c>
      <c r="F134" s="36">
        <v>775</v>
      </c>
      <c r="G134" s="36">
        <v>680</v>
      </c>
      <c r="H134" s="36">
        <v>2030</v>
      </c>
      <c r="I134" s="36">
        <v>325</v>
      </c>
      <c r="J134" s="25">
        <v>0.42</v>
      </c>
      <c r="K134" s="25">
        <v>0.27</v>
      </c>
      <c r="L134" s="25">
        <v>0.24</v>
      </c>
      <c r="M134" s="25">
        <v>0.7</v>
      </c>
      <c r="N134" s="25">
        <v>0.11</v>
      </c>
    </row>
    <row r="135" spans="1:14" x14ac:dyDescent="0.35">
      <c r="A135" s="35" t="s">
        <v>138</v>
      </c>
      <c r="B135" s="24" t="s">
        <v>245</v>
      </c>
      <c r="C135" s="36">
        <v>1880</v>
      </c>
      <c r="D135" s="25">
        <v>0.04</v>
      </c>
      <c r="E135" s="36">
        <v>1110</v>
      </c>
      <c r="F135" s="36">
        <v>425</v>
      </c>
      <c r="G135" s="36">
        <v>215</v>
      </c>
      <c r="H135" s="36">
        <v>1555</v>
      </c>
      <c r="I135" s="36">
        <v>170</v>
      </c>
      <c r="J135" s="25">
        <v>0.59</v>
      </c>
      <c r="K135" s="25">
        <v>0.23</v>
      </c>
      <c r="L135" s="25">
        <v>0.11</v>
      </c>
      <c r="M135" s="25">
        <v>0.83</v>
      </c>
      <c r="N135" s="25">
        <v>0.09</v>
      </c>
    </row>
    <row r="136" spans="1:14" x14ac:dyDescent="0.35">
      <c r="A136" s="35" t="s">
        <v>138</v>
      </c>
      <c r="B136" s="24" t="s">
        <v>246</v>
      </c>
      <c r="C136" s="36">
        <v>1600</v>
      </c>
      <c r="D136" s="25">
        <v>0.03</v>
      </c>
      <c r="E136" s="36">
        <v>1045</v>
      </c>
      <c r="F136" s="36">
        <v>345</v>
      </c>
      <c r="G136" s="36">
        <v>140</v>
      </c>
      <c r="H136" s="36">
        <v>1385</v>
      </c>
      <c r="I136" s="36">
        <v>120</v>
      </c>
      <c r="J136" s="25">
        <v>0.65</v>
      </c>
      <c r="K136" s="25">
        <v>0.21</v>
      </c>
      <c r="L136" s="25">
        <v>0.09</v>
      </c>
      <c r="M136" s="25">
        <v>0.87</v>
      </c>
      <c r="N136" s="25">
        <v>7.0000000000000007E-2</v>
      </c>
    </row>
    <row r="137" spans="1:14" x14ac:dyDescent="0.35">
      <c r="A137" s="35" t="s">
        <v>138</v>
      </c>
      <c r="B137" s="24" t="s">
        <v>247</v>
      </c>
      <c r="C137" s="36">
        <v>17840</v>
      </c>
      <c r="D137" s="25">
        <v>0.03</v>
      </c>
      <c r="E137" s="36">
        <v>7340</v>
      </c>
      <c r="F137" s="36">
        <v>5420</v>
      </c>
      <c r="G137" s="36">
        <v>4000</v>
      </c>
      <c r="H137" s="36">
        <v>11345</v>
      </c>
      <c r="I137" s="36">
        <v>1795</v>
      </c>
      <c r="J137" s="25">
        <v>0.41</v>
      </c>
      <c r="K137" s="25">
        <v>0.3</v>
      </c>
      <c r="L137" s="25">
        <v>0.22</v>
      </c>
      <c r="M137" s="25">
        <v>0.64</v>
      </c>
      <c r="N137" s="25">
        <v>0.1</v>
      </c>
    </row>
    <row r="138" spans="1:14" x14ac:dyDescent="0.35">
      <c r="A138" s="35" t="s">
        <v>139</v>
      </c>
      <c r="B138" s="24" t="s">
        <v>240</v>
      </c>
      <c r="C138" s="36">
        <v>340</v>
      </c>
      <c r="D138" s="25">
        <v>0.02</v>
      </c>
      <c r="E138" s="36">
        <v>330</v>
      </c>
      <c r="F138" s="36">
        <v>0</v>
      </c>
      <c r="G138" s="36">
        <v>0</v>
      </c>
      <c r="H138" s="36">
        <v>0</v>
      </c>
      <c r="I138" s="36">
        <v>10</v>
      </c>
      <c r="J138" s="25">
        <v>0.97</v>
      </c>
      <c r="K138" s="25">
        <v>0</v>
      </c>
      <c r="L138" s="25">
        <v>0</v>
      </c>
      <c r="M138" s="25">
        <v>0</v>
      </c>
      <c r="N138" s="25">
        <v>0.03</v>
      </c>
    </row>
    <row r="139" spans="1:14" x14ac:dyDescent="0.35">
      <c r="A139" s="35" t="s">
        <v>139</v>
      </c>
      <c r="B139" s="24" t="s">
        <v>241</v>
      </c>
      <c r="C139" s="36">
        <v>2325</v>
      </c>
      <c r="D139" s="25">
        <v>0.02</v>
      </c>
      <c r="E139" s="36">
        <v>540</v>
      </c>
      <c r="F139" s="36">
        <v>870</v>
      </c>
      <c r="G139" s="36">
        <v>480</v>
      </c>
      <c r="H139" s="36">
        <v>970</v>
      </c>
      <c r="I139" s="36">
        <v>360</v>
      </c>
      <c r="J139" s="25">
        <v>0.23</v>
      </c>
      <c r="K139" s="25">
        <v>0.37</v>
      </c>
      <c r="L139" s="25">
        <v>0.21</v>
      </c>
      <c r="M139" s="25">
        <v>0.42</v>
      </c>
      <c r="N139" s="25">
        <v>0.15</v>
      </c>
    </row>
    <row r="140" spans="1:14" x14ac:dyDescent="0.35">
      <c r="A140" s="35" t="s">
        <v>139</v>
      </c>
      <c r="B140" s="24" t="s">
        <v>242</v>
      </c>
      <c r="C140" s="36">
        <v>1855</v>
      </c>
      <c r="D140" s="25">
        <v>0.02</v>
      </c>
      <c r="E140" s="36">
        <v>535</v>
      </c>
      <c r="F140" s="36">
        <v>565</v>
      </c>
      <c r="G140" s="36">
        <v>470</v>
      </c>
      <c r="H140" s="36">
        <v>1225</v>
      </c>
      <c r="I140" s="36">
        <v>275</v>
      </c>
      <c r="J140" s="25">
        <v>0.28999999999999998</v>
      </c>
      <c r="K140" s="25">
        <v>0.3</v>
      </c>
      <c r="L140" s="25">
        <v>0.25</v>
      </c>
      <c r="M140" s="25">
        <v>0.66</v>
      </c>
      <c r="N140" s="25">
        <v>0.15</v>
      </c>
    </row>
    <row r="141" spans="1:14" x14ac:dyDescent="0.35">
      <c r="A141" s="35" t="s">
        <v>139</v>
      </c>
      <c r="B141" s="24" t="s">
        <v>243</v>
      </c>
      <c r="C141" s="36">
        <v>1310</v>
      </c>
      <c r="D141" s="25">
        <v>0.02</v>
      </c>
      <c r="E141" s="36">
        <v>530</v>
      </c>
      <c r="F141" s="36">
        <v>425</v>
      </c>
      <c r="G141" s="36">
        <v>360</v>
      </c>
      <c r="H141" s="36">
        <v>980</v>
      </c>
      <c r="I141" s="36">
        <v>90</v>
      </c>
      <c r="J141" s="25">
        <v>0.41</v>
      </c>
      <c r="K141" s="25">
        <v>0.33</v>
      </c>
      <c r="L141" s="25">
        <v>0.28000000000000003</v>
      </c>
      <c r="M141" s="25">
        <v>0.75</v>
      </c>
      <c r="N141" s="25">
        <v>7.0000000000000007E-2</v>
      </c>
    </row>
    <row r="142" spans="1:14" x14ac:dyDescent="0.35">
      <c r="A142" s="35" t="s">
        <v>139</v>
      </c>
      <c r="B142" s="24" t="s">
        <v>244</v>
      </c>
      <c r="C142" s="36">
        <v>1370</v>
      </c>
      <c r="D142" s="25">
        <v>0.02</v>
      </c>
      <c r="E142" s="36">
        <v>600</v>
      </c>
      <c r="F142" s="36">
        <v>390</v>
      </c>
      <c r="G142" s="36">
        <v>320</v>
      </c>
      <c r="H142" s="36">
        <v>965</v>
      </c>
      <c r="I142" s="36">
        <v>140</v>
      </c>
      <c r="J142" s="25">
        <v>0.44</v>
      </c>
      <c r="K142" s="25">
        <v>0.28999999999999998</v>
      </c>
      <c r="L142" s="25">
        <v>0.23</v>
      </c>
      <c r="M142" s="25">
        <v>0.7</v>
      </c>
      <c r="N142" s="25">
        <v>0.1</v>
      </c>
    </row>
    <row r="143" spans="1:14" x14ac:dyDescent="0.35">
      <c r="A143" s="35" t="s">
        <v>139</v>
      </c>
      <c r="B143" s="24" t="s">
        <v>245</v>
      </c>
      <c r="C143" s="36">
        <v>815</v>
      </c>
      <c r="D143" s="25">
        <v>0.02</v>
      </c>
      <c r="E143" s="36">
        <v>530</v>
      </c>
      <c r="F143" s="36">
        <v>170</v>
      </c>
      <c r="G143" s="36">
        <v>90</v>
      </c>
      <c r="H143" s="36">
        <v>690</v>
      </c>
      <c r="I143" s="36">
        <v>65</v>
      </c>
      <c r="J143" s="25">
        <v>0.65</v>
      </c>
      <c r="K143" s="25">
        <v>0.21</v>
      </c>
      <c r="L143" s="25">
        <v>0.11</v>
      </c>
      <c r="M143" s="25">
        <v>0.85</v>
      </c>
      <c r="N143" s="25">
        <v>0.08</v>
      </c>
    </row>
    <row r="144" spans="1:14" x14ac:dyDescent="0.35">
      <c r="A144" s="35" t="s">
        <v>139</v>
      </c>
      <c r="B144" s="24" t="s">
        <v>246</v>
      </c>
      <c r="C144" s="36">
        <v>685</v>
      </c>
      <c r="D144" s="25">
        <v>0.01</v>
      </c>
      <c r="E144" s="36">
        <v>440</v>
      </c>
      <c r="F144" s="36">
        <v>135</v>
      </c>
      <c r="G144" s="36">
        <v>55</v>
      </c>
      <c r="H144" s="36">
        <v>580</v>
      </c>
      <c r="I144" s="36">
        <v>65</v>
      </c>
      <c r="J144" s="25">
        <v>0.65</v>
      </c>
      <c r="K144" s="25">
        <v>0.2</v>
      </c>
      <c r="L144" s="25">
        <v>0.08</v>
      </c>
      <c r="M144" s="25">
        <v>0.85</v>
      </c>
      <c r="N144" s="25">
        <v>0.09</v>
      </c>
    </row>
    <row r="145" spans="1:14" x14ac:dyDescent="0.35">
      <c r="A145" s="35" t="s">
        <v>139</v>
      </c>
      <c r="B145" s="24" t="s">
        <v>247</v>
      </c>
      <c r="C145" s="36">
        <v>8695</v>
      </c>
      <c r="D145" s="25">
        <v>0.02</v>
      </c>
      <c r="E145" s="36">
        <v>3505</v>
      </c>
      <c r="F145" s="36">
        <v>2555</v>
      </c>
      <c r="G145" s="36">
        <v>1780</v>
      </c>
      <c r="H145" s="36">
        <v>5410</v>
      </c>
      <c r="I145" s="36">
        <v>995</v>
      </c>
      <c r="J145" s="25">
        <v>0.4</v>
      </c>
      <c r="K145" s="25">
        <v>0.28999999999999998</v>
      </c>
      <c r="L145" s="25">
        <v>0.2</v>
      </c>
      <c r="M145" s="25">
        <v>0.62</v>
      </c>
      <c r="N145" s="25">
        <v>0.11</v>
      </c>
    </row>
    <row r="146" spans="1:14" x14ac:dyDescent="0.35">
      <c r="A146" s="35" t="s">
        <v>140</v>
      </c>
      <c r="B146" s="24" t="s">
        <v>240</v>
      </c>
      <c r="C146" s="36">
        <v>360</v>
      </c>
      <c r="D146" s="25">
        <v>0.02</v>
      </c>
      <c r="E146" s="36">
        <v>350</v>
      </c>
      <c r="F146" s="36">
        <v>0</v>
      </c>
      <c r="G146" s="36">
        <v>0</v>
      </c>
      <c r="H146" s="36">
        <v>0</v>
      </c>
      <c r="I146" s="36">
        <v>10</v>
      </c>
      <c r="J146" s="25">
        <v>0.97</v>
      </c>
      <c r="K146" s="25">
        <v>0</v>
      </c>
      <c r="L146" s="25">
        <v>0</v>
      </c>
      <c r="M146" s="25">
        <v>0</v>
      </c>
      <c r="N146" s="25">
        <v>0.03</v>
      </c>
    </row>
    <row r="147" spans="1:14" x14ac:dyDescent="0.35">
      <c r="A147" s="35" t="s">
        <v>140</v>
      </c>
      <c r="B147" s="24" t="s">
        <v>241</v>
      </c>
      <c r="C147" s="36">
        <v>2275</v>
      </c>
      <c r="D147" s="25">
        <v>0.02</v>
      </c>
      <c r="E147" s="36">
        <v>585</v>
      </c>
      <c r="F147" s="36">
        <v>955</v>
      </c>
      <c r="G147" s="36">
        <v>500</v>
      </c>
      <c r="H147" s="36">
        <v>960</v>
      </c>
      <c r="I147" s="36">
        <v>290</v>
      </c>
      <c r="J147" s="25">
        <v>0.26</v>
      </c>
      <c r="K147" s="25">
        <v>0.42</v>
      </c>
      <c r="L147" s="25">
        <v>0.22</v>
      </c>
      <c r="M147" s="25">
        <v>0.42</v>
      </c>
      <c r="N147" s="25">
        <v>0.13</v>
      </c>
    </row>
    <row r="148" spans="1:14" x14ac:dyDescent="0.35">
      <c r="A148" s="35" t="s">
        <v>140</v>
      </c>
      <c r="B148" s="24" t="s">
        <v>242</v>
      </c>
      <c r="C148" s="36">
        <v>2265</v>
      </c>
      <c r="D148" s="25">
        <v>0.02</v>
      </c>
      <c r="E148" s="36">
        <v>630</v>
      </c>
      <c r="F148" s="36">
        <v>745</v>
      </c>
      <c r="G148" s="36">
        <v>675</v>
      </c>
      <c r="H148" s="36">
        <v>1525</v>
      </c>
      <c r="I148" s="36">
        <v>275</v>
      </c>
      <c r="J148" s="25">
        <v>0.28000000000000003</v>
      </c>
      <c r="K148" s="25">
        <v>0.33</v>
      </c>
      <c r="L148" s="25">
        <v>0.3</v>
      </c>
      <c r="M148" s="25">
        <v>0.67</v>
      </c>
      <c r="N148" s="25">
        <v>0.12</v>
      </c>
    </row>
    <row r="149" spans="1:14" x14ac:dyDescent="0.35">
      <c r="A149" s="35" t="s">
        <v>140</v>
      </c>
      <c r="B149" s="24" t="s">
        <v>243</v>
      </c>
      <c r="C149" s="36">
        <v>1750</v>
      </c>
      <c r="D149" s="25">
        <v>0.02</v>
      </c>
      <c r="E149" s="36">
        <v>680</v>
      </c>
      <c r="F149" s="36">
        <v>525</v>
      </c>
      <c r="G149" s="36">
        <v>535</v>
      </c>
      <c r="H149" s="36">
        <v>1255</v>
      </c>
      <c r="I149" s="36">
        <v>140</v>
      </c>
      <c r="J149" s="25">
        <v>0.39</v>
      </c>
      <c r="K149" s="25">
        <v>0.3</v>
      </c>
      <c r="L149" s="25">
        <v>0.31</v>
      </c>
      <c r="M149" s="25">
        <v>0.72</v>
      </c>
      <c r="N149" s="25">
        <v>0.08</v>
      </c>
    </row>
    <row r="150" spans="1:14" x14ac:dyDescent="0.35">
      <c r="A150" s="35" t="s">
        <v>140</v>
      </c>
      <c r="B150" s="24" t="s">
        <v>244</v>
      </c>
      <c r="C150" s="36">
        <v>1595</v>
      </c>
      <c r="D150" s="25">
        <v>0.02</v>
      </c>
      <c r="E150" s="36">
        <v>640</v>
      </c>
      <c r="F150" s="36">
        <v>460</v>
      </c>
      <c r="G150" s="36">
        <v>420</v>
      </c>
      <c r="H150" s="36">
        <v>1120</v>
      </c>
      <c r="I150" s="36">
        <v>180</v>
      </c>
      <c r="J150" s="25">
        <v>0.4</v>
      </c>
      <c r="K150" s="25">
        <v>0.28999999999999998</v>
      </c>
      <c r="L150" s="25">
        <v>0.26</v>
      </c>
      <c r="M150" s="25">
        <v>0.7</v>
      </c>
      <c r="N150" s="25">
        <v>0.11</v>
      </c>
    </row>
    <row r="151" spans="1:14" x14ac:dyDescent="0.35">
      <c r="A151" s="35" t="s">
        <v>140</v>
      </c>
      <c r="B151" s="24" t="s">
        <v>245</v>
      </c>
      <c r="C151" s="36">
        <v>1080</v>
      </c>
      <c r="D151" s="25">
        <v>0.02</v>
      </c>
      <c r="E151" s="36">
        <v>665</v>
      </c>
      <c r="F151" s="36">
        <v>240</v>
      </c>
      <c r="G151" s="36">
        <v>105</v>
      </c>
      <c r="H151" s="36">
        <v>915</v>
      </c>
      <c r="I151" s="36">
        <v>85</v>
      </c>
      <c r="J151" s="25">
        <v>0.62</v>
      </c>
      <c r="K151" s="25">
        <v>0.22</v>
      </c>
      <c r="L151" s="25">
        <v>0.1</v>
      </c>
      <c r="M151" s="25">
        <v>0.85</v>
      </c>
      <c r="N151" s="25">
        <v>0.08</v>
      </c>
    </row>
    <row r="152" spans="1:14" x14ac:dyDescent="0.35">
      <c r="A152" s="35" t="s">
        <v>140</v>
      </c>
      <c r="B152" s="24" t="s">
        <v>246</v>
      </c>
      <c r="C152" s="36">
        <v>890</v>
      </c>
      <c r="D152" s="25">
        <v>0.02</v>
      </c>
      <c r="E152" s="36">
        <v>550</v>
      </c>
      <c r="F152" s="36">
        <v>190</v>
      </c>
      <c r="G152" s="36">
        <v>75</v>
      </c>
      <c r="H152" s="36">
        <v>770</v>
      </c>
      <c r="I152" s="36">
        <v>65</v>
      </c>
      <c r="J152" s="25">
        <v>0.62</v>
      </c>
      <c r="K152" s="25">
        <v>0.21</v>
      </c>
      <c r="L152" s="25">
        <v>0.08</v>
      </c>
      <c r="M152" s="25">
        <v>0.86</v>
      </c>
      <c r="N152" s="25">
        <v>7.0000000000000007E-2</v>
      </c>
    </row>
    <row r="153" spans="1:14" x14ac:dyDescent="0.35">
      <c r="A153" s="35" t="s">
        <v>140</v>
      </c>
      <c r="B153" s="24" t="s">
        <v>247</v>
      </c>
      <c r="C153" s="36">
        <v>10215</v>
      </c>
      <c r="D153" s="25">
        <v>0.02</v>
      </c>
      <c r="E153" s="36">
        <v>4100</v>
      </c>
      <c r="F153" s="36">
        <v>3120</v>
      </c>
      <c r="G153" s="36">
        <v>2305</v>
      </c>
      <c r="H153" s="36">
        <v>6540</v>
      </c>
      <c r="I153" s="36">
        <v>1045</v>
      </c>
      <c r="J153" s="25">
        <v>0.4</v>
      </c>
      <c r="K153" s="25">
        <v>0.31</v>
      </c>
      <c r="L153" s="25">
        <v>0.23</v>
      </c>
      <c r="M153" s="25">
        <v>0.64</v>
      </c>
      <c r="N153" s="25">
        <v>0.1</v>
      </c>
    </row>
    <row r="154" spans="1:14" x14ac:dyDescent="0.35">
      <c r="A154" s="35" t="s">
        <v>141</v>
      </c>
      <c r="B154" s="24" t="s">
        <v>240</v>
      </c>
      <c r="C154" s="36">
        <v>280</v>
      </c>
      <c r="D154" s="25">
        <v>0.01</v>
      </c>
      <c r="E154" s="36">
        <v>270</v>
      </c>
      <c r="F154" s="36">
        <v>0</v>
      </c>
      <c r="G154" s="36">
        <v>0</v>
      </c>
      <c r="H154" s="36">
        <v>0</v>
      </c>
      <c r="I154" s="36">
        <v>10</v>
      </c>
      <c r="J154" s="25">
        <v>0.96</v>
      </c>
      <c r="K154" s="25">
        <v>0</v>
      </c>
      <c r="L154" s="25">
        <v>0</v>
      </c>
      <c r="M154" s="25">
        <v>0</v>
      </c>
      <c r="N154" s="25">
        <v>0.04</v>
      </c>
    </row>
    <row r="155" spans="1:14" x14ac:dyDescent="0.35">
      <c r="A155" s="35" t="s">
        <v>141</v>
      </c>
      <c r="B155" s="24" t="s">
        <v>241</v>
      </c>
      <c r="C155" s="36">
        <v>1620</v>
      </c>
      <c r="D155" s="25">
        <v>0.01</v>
      </c>
      <c r="E155" s="36">
        <v>435</v>
      </c>
      <c r="F155" s="36">
        <v>650</v>
      </c>
      <c r="G155" s="36">
        <v>355</v>
      </c>
      <c r="H155" s="36">
        <v>710</v>
      </c>
      <c r="I155" s="36">
        <v>200</v>
      </c>
      <c r="J155" s="25">
        <v>0.27</v>
      </c>
      <c r="K155" s="25">
        <v>0.4</v>
      </c>
      <c r="L155" s="25">
        <v>0.22</v>
      </c>
      <c r="M155" s="25">
        <v>0.44</v>
      </c>
      <c r="N155" s="25">
        <v>0.12</v>
      </c>
    </row>
    <row r="156" spans="1:14" x14ac:dyDescent="0.35">
      <c r="A156" s="35" t="s">
        <v>141</v>
      </c>
      <c r="B156" s="24" t="s">
        <v>242</v>
      </c>
      <c r="C156" s="36">
        <v>1680</v>
      </c>
      <c r="D156" s="25">
        <v>0.01</v>
      </c>
      <c r="E156" s="36">
        <v>490</v>
      </c>
      <c r="F156" s="36">
        <v>535</v>
      </c>
      <c r="G156" s="36">
        <v>525</v>
      </c>
      <c r="H156" s="36">
        <v>1145</v>
      </c>
      <c r="I156" s="36">
        <v>180</v>
      </c>
      <c r="J156" s="25">
        <v>0.28999999999999998</v>
      </c>
      <c r="K156" s="25">
        <v>0.32</v>
      </c>
      <c r="L156" s="25">
        <v>0.31</v>
      </c>
      <c r="M156" s="25">
        <v>0.68</v>
      </c>
      <c r="N156" s="25">
        <v>0.11</v>
      </c>
    </row>
    <row r="157" spans="1:14" x14ac:dyDescent="0.35">
      <c r="A157" s="35" t="s">
        <v>141</v>
      </c>
      <c r="B157" s="24" t="s">
        <v>243</v>
      </c>
      <c r="C157" s="36">
        <v>1200</v>
      </c>
      <c r="D157" s="25">
        <v>0.01</v>
      </c>
      <c r="E157" s="36">
        <v>455</v>
      </c>
      <c r="F157" s="36">
        <v>375</v>
      </c>
      <c r="G157" s="36">
        <v>335</v>
      </c>
      <c r="H157" s="36">
        <v>890</v>
      </c>
      <c r="I157" s="36">
        <v>90</v>
      </c>
      <c r="J157" s="25">
        <v>0.38</v>
      </c>
      <c r="K157" s="25">
        <v>0.31</v>
      </c>
      <c r="L157" s="25">
        <v>0.28000000000000003</v>
      </c>
      <c r="M157" s="25">
        <v>0.74</v>
      </c>
      <c r="N157" s="25">
        <v>0.08</v>
      </c>
    </row>
    <row r="158" spans="1:14" x14ac:dyDescent="0.35">
      <c r="A158" s="35" t="s">
        <v>141</v>
      </c>
      <c r="B158" s="24" t="s">
        <v>244</v>
      </c>
      <c r="C158" s="36">
        <v>1235</v>
      </c>
      <c r="D158" s="25">
        <v>0.01</v>
      </c>
      <c r="E158" s="36">
        <v>465</v>
      </c>
      <c r="F158" s="36">
        <v>410</v>
      </c>
      <c r="G158" s="36">
        <v>305</v>
      </c>
      <c r="H158" s="36">
        <v>900</v>
      </c>
      <c r="I158" s="36">
        <v>120</v>
      </c>
      <c r="J158" s="25">
        <v>0.38</v>
      </c>
      <c r="K158" s="25">
        <v>0.33</v>
      </c>
      <c r="L158" s="25">
        <v>0.25</v>
      </c>
      <c r="M158" s="25">
        <v>0.73</v>
      </c>
      <c r="N158" s="25">
        <v>0.1</v>
      </c>
    </row>
    <row r="159" spans="1:14" x14ac:dyDescent="0.35">
      <c r="A159" s="35" t="s">
        <v>141</v>
      </c>
      <c r="B159" s="24" t="s">
        <v>245</v>
      </c>
      <c r="C159" s="36">
        <v>745</v>
      </c>
      <c r="D159" s="25">
        <v>0.01</v>
      </c>
      <c r="E159" s="36">
        <v>440</v>
      </c>
      <c r="F159" s="36">
        <v>175</v>
      </c>
      <c r="G159" s="36">
        <v>90</v>
      </c>
      <c r="H159" s="36">
        <v>620</v>
      </c>
      <c r="I159" s="36">
        <v>60</v>
      </c>
      <c r="J159" s="25">
        <v>0.59</v>
      </c>
      <c r="K159" s="25">
        <v>0.23</v>
      </c>
      <c r="L159" s="25">
        <v>0.12</v>
      </c>
      <c r="M159" s="25">
        <v>0.83</v>
      </c>
      <c r="N159" s="25">
        <v>0.08</v>
      </c>
    </row>
    <row r="160" spans="1:14" x14ac:dyDescent="0.35">
      <c r="A160" s="35" t="s">
        <v>141</v>
      </c>
      <c r="B160" s="24" t="s">
        <v>246</v>
      </c>
      <c r="C160" s="36">
        <v>680</v>
      </c>
      <c r="D160" s="25">
        <v>0.01</v>
      </c>
      <c r="E160" s="36">
        <v>400</v>
      </c>
      <c r="F160" s="36">
        <v>180</v>
      </c>
      <c r="G160" s="36">
        <v>80</v>
      </c>
      <c r="H160" s="36">
        <v>580</v>
      </c>
      <c r="I160" s="36">
        <v>50</v>
      </c>
      <c r="J160" s="25">
        <v>0.59</v>
      </c>
      <c r="K160" s="25">
        <v>0.26</v>
      </c>
      <c r="L160" s="25">
        <v>0.11</v>
      </c>
      <c r="M160" s="25">
        <v>0.85</v>
      </c>
      <c r="N160" s="25">
        <v>7.0000000000000007E-2</v>
      </c>
    </row>
    <row r="161" spans="1:14" x14ac:dyDescent="0.35">
      <c r="A161" s="35" t="s">
        <v>141</v>
      </c>
      <c r="B161" s="24" t="s">
        <v>247</v>
      </c>
      <c r="C161" s="36">
        <v>7440</v>
      </c>
      <c r="D161" s="25">
        <v>0.01</v>
      </c>
      <c r="E161" s="36">
        <v>2955</v>
      </c>
      <c r="F161" s="36">
        <v>2320</v>
      </c>
      <c r="G161" s="36">
        <v>1685</v>
      </c>
      <c r="H161" s="36">
        <v>4845</v>
      </c>
      <c r="I161" s="36">
        <v>710</v>
      </c>
      <c r="J161" s="25">
        <v>0.4</v>
      </c>
      <c r="K161" s="25">
        <v>0.31</v>
      </c>
      <c r="L161" s="25">
        <v>0.23</v>
      </c>
      <c r="M161" s="25">
        <v>0.65</v>
      </c>
      <c r="N161" s="25">
        <v>0.1</v>
      </c>
    </row>
    <row r="162" spans="1:14" x14ac:dyDescent="0.35">
      <c r="A162" s="35" t="s">
        <v>142</v>
      </c>
      <c r="B162" s="24" t="s">
        <v>240</v>
      </c>
      <c r="C162" s="36">
        <v>55</v>
      </c>
      <c r="D162" s="25">
        <v>0</v>
      </c>
      <c r="E162" s="36">
        <v>55</v>
      </c>
      <c r="F162" s="36">
        <v>0</v>
      </c>
      <c r="G162" s="36">
        <v>0</v>
      </c>
      <c r="H162" s="36">
        <v>0</v>
      </c>
      <c r="I162" s="36">
        <v>0</v>
      </c>
      <c r="J162" s="25">
        <v>1</v>
      </c>
      <c r="K162" s="25">
        <v>0</v>
      </c>
      <c r="L162" s="25">
        <v>0</v>
      </c>
      <c r="M162" s="25">
        <v>0</v>
      </c>
      <c r="N162" s="25">
        <v>0</v>
      </c>
    </row>
    <row r="163" spans="1:14" x14ac:dyDescent="0.35">
      <c r="A163" s="35" t="s">
        <v>142</v>
      </c>
      <c r="B163" s="24" t="s">
        <v>241</v>
      </c>
      <c r="C163" s="36">
        <v>335</v>
      </c>
      <c r="D163" s="25">
        <v>0</v>
      </c>
      <c r="E163" s="36">
        <v>105</v>
      </c>
      <c r="F163" s="36">
        <v>140</v>
      </c>
      <c r="G163" s="36">
        <v>75</v>
      </c>
      <c r="H163" s="36">
        <v>140</v>
      </c>
      <c r="I163" s="36">
        <v>40</v>
      </c>
      <c r="J163" s="25">
        <v>0.32</v>
      </c>
      <c r="K163" s="25">
        <v>0.41</v>
      </c>
      <c r="L163" s="25">
        <v>0.22</v>
      </c>
      <c r="M163" s="25">
        <v>0.41</v>
      </c>
      <c r="N163" s="25">
        <v>0.11</v>
      </c>
    </row>
    <row r="164" spans="1:14" x14ac:dyDescent="0.35">
      <c r="A164" s="35" t="s">
        <v>142</v>
      </c>
      <c r="B164" s="24" t="s">
        <v>242</v>
      </c>
      <c r="C164" s="36">
        <v>355</v>
      </c>
      <c r="D164" s="25">
        <v>0</v>
      </c>
      <c r="E164" s="36">
        <v>110</v>
      </c>
      <c r="F164" s="36">
        <v>120</v>
      </c>
      <c r="G164" s="36">
        <v>95</v>
      </c>
      <c r="H164" s="36">
        <v>245</v>
      </c>
      <c r="I164" s="36">
        <v>45</v>
      </c>
      <c r="J164" s="25">
        <v>0.31</v>
      </c>
      <c r="K164" s="25">
        <v>0.34</v>
      </c>
      <c r="L164" s="25">
        <v>0.27</v>
      </c>
      <c r="M164" s="25">
        <v>0.69</v>
      </c>
      <c r="N164" s="25">
        <v>0.13</v>
      </c>
    </row>
    <row r="165" spans="1:14" x14ac:dyDescent="0.35">
      <c r="A165" s="35" t="s">
        <v>142</v>
      </c>
      <c r="B165" s="24" t="s">
        <v>243</v>
      </c>
      <c r="C165" s="36">
        <v>210</v>
      </c>
      <c r="D165" s="25">
        <v>0</v>
      </c>
      <c r="E165" s="36">
        <v>65</v>
      </c>
      <c r="F165" s="36">
        <v>70</v>
      </c>
      <c r="G165" s="36">
        <v>75</v>
      </c>
      <c r="H165" s="36">
        <v>145</v>
      </c>
      <c r="I165" s="36">
        <v>15</v>
      </c>
      <c r="J165" s="25">
        <v>0.31</v>
      </c>
      <c r="K165" s="25">
        <v>0.32</v>
      </c>
      <c r="L165" s="25">
        <v>0.36</v>
      </c>
      <c r="M165" s="25">
        <v>0.68</v>
      </c>
      <c r="N165" s="25">
        <v>0.06</v>
      </c>
    </row>
    <row r="166" spans="1:14" x14ac:dyDescent="0.35">
      <c r="A166" s="35" t="s">
        <v>142</v>
      </c>
      <c r="B166" s="24" t="s">
        <v>244</v>
      </c>
      <c r="C166" s="36">
        <v>240</v>
      </c>
      <c r="D166" s="25">
        <v>0</v>
      </c>
      <c r="E166" s="36">
        <v>90</v>
      </c>
      <c r="F166" s="36">
        <v>70</v>
      </c>
      <c r="G166" s="36">
        <v>70</v>
      </c>
      <c r="H166" s="36">
        <v>160</v>
      </c>
      <c r="I166" s="36">
        <v>30</v>
      </c>
      <c r="J166" s="25">
        <v>0.38</v>
      </c>
      <c r="K166" s="25">
        <v>0.28999999999999998</v>
      </c>
      <c r="L166" s="25">
        <v>0.28999999999999998</v>
      </c>
      <c r="M166" s="25">
        <v>0.67</v>
      </c>
      <c r="N166" s="25">
        <v>0.12</v>
      </c>
    </row>
    <row r="167" spans="1:14" x14ac:dyDescent="0.35">
      <c r="A167" s="35" t="s">
        <v>142</v>
      </c>
      <c r="B167" s="24" t="s">
        <v>245</v>
      </c>
      <c r="C167" s="36">
        <v>150</v>
      </c>
      <c r="D167" s="25">
        <v>0</v>
      </c>
      <c r="E167" s="36">
        <v>80</v>
      </c>
      <c r="F167" s="36">
        <v>35</v>
      </c>
      <c r="G167" s="36">
        <v>10</v>
      </c>
      <c r="H167" s="36">
        <v>120</v>
      </c>
      <c r="I167" s="36">
        <v>15</v>
      </c>
      <c r="J167" s="25">
        <v>0.55000000000000004</v>
      </c>
      <c r="K167" s="25">
        <v>0.23</v>
      </c>
      <c r="L167" s="25">
        <v>7.0000000000000007E-2</v>
      </c>
      <c r="M167" s="25">
        <v>0.81</v>
      </c>
      <c r="N167" s="25">
        <v>0.11</v>
      </c>
    </row>
    <row r="168" spans="1:14" x14ac:dyDescent="0.35">
      <c r="A168" s="35" t="s">
        <v>142</v>
      </c>
      <c r="B168" s="24" t="s">
        <v>246</v>
      </c>
      <c r="C168" s="36">
        <v>135</v>
      </c>
      <c r="D168" s="25">
        <v>0</v>
      </c>
      <c r="E168" s="36">
        <v>80</v>
      </c>
      <c r="F168" s="36">
        <v>25</v>
      </c>
      <c r="G168" s="36">
        <v>15</v>
      </c>
      <c r="H168" s="36">
        <v>115</v>
      </c>
      <c r="I168" s="36">
        <v>15</v>
      </c>
      <c r="J168" s="25">
        <v>0.59</v>
      </c>
      <c r="K168" s="25">
        <v>0.2</v>
      </c>
      <c r="L168" s="25">
        <v>0.11</v>
      </c>
      <c r="M168" s="25">
        <v>0.84</v>
      </c>
      <c r="N168" s="25">
        <v>0.1</v>
      </c>
    </row>
    <row r="169" spans="1:14" x14ac:dyDescent="0.35">
      <c r="A169" s="35" t="s">
        <v>142</v>
      </c>
      <c r="B169" s="24" t="s">
        <v>247</v>
      </c>
      <c r="C169" s="36">
        <v>1485</v>
      </c>
      <c r="D169" s="25">
        <v>0</v>
      </c>
      <c r="E169" s="36">
        <v>595</v>
      </c>
      <c r="F169" s="36">
        <v>460</v>
      </c>
      <c r="G169" s="36">
        <v>345</v>
      </c>
      <c r="H169" s="36">
        <v>925</v>
      </c>
      <c r="I169" s="36">
        <v>155</v>
      </c>
      <c r="J169" s="25">
        <v>0.4</v>
      </c>
      <c r="K169" s="25">
        <v>0.31</v>
      </c>
      <c r="L169" s="25">
        <v>0.23</v>
      </c>
      <c r="M169" s="25">
        <v>0.62</v>
      </c>
      <c r="N169" s="25">
        <v>0.1</v>
      </c>
    </row>
    <row r="170" spans="1:14" x14ac:dyDescent="0.35">
      <c r="A170" s="35" t="s">
        <v>143</v>
      </c>
      <c r="B170" s="24" t="s">
        <v>240</v>
      </c>
      <c r="C170" s="36">
        <v>515</v>
      </c>
      <c r="D170" s="25">
        <v>0.03</v>
      </c>
      <c r="E170" s="36">
        <v>495</v>
      </c>
      <c r="F170" s="36">
        <v>0</v>
      </c>
      <c r="G170" s="36">
        <v>0</v>
      </c>
      <c r="H170" s="36">
        <v>0</v>
      </c>
      <c r="I170" s="36">
        <v>20</v>
      </c>
      <c r="J170" s="25">
        <v>0.96</v>
      </c>
      <c r="K170" s="25">
        <v>0</v>
      </c>
      <c r="L170" s="25">
        <v>0</v>
      </c>
      <c r="M170" s="25">
        <v>0</v>
      </c>
      <c r="N170" s="25">
        <v>0.04</v>
      </c>
    </row>
    <row r="171" spans="1:14" x14ac:dyDescent="0.35">
      <c r="A171" s="35" t="s">
        <v>143</v>
      </c>
      <c r="B171" s="24" t="s">
        <v>241</v>
      </c>
      <c r="C171" s="36">
        <v>4455</v>
      </c>
      <c r="D171" s="25">
        <v>0.03</v>
      </c>
      <c r="E171" s="36">
        <v>1140</v>
      </c>
      <c r="F171" s="36">
        <v>1755</v>
      </c>
      <c r="G171" s="36">
        <v>890</v>
      </c>
      <c r="H171" s="36">
        <v>1875</v>
      </c>
      <c r="I171" s="36">
        <v>600</v>
      </c>
      <c r="J171" s="25">
        <v>0.26</v>
      </c>
      <c r="K171" s="25">
        <v>0.39</v>
      </c>
      <c r="L171" s="25">
        <v>0.2</v>
      </c>
      <c r="M171" s="25">
        <v>0.42</v>
      </c>
      <c r="N171" s="25">
        <v>0.13</v>
      </c>
    </row>
    <row r="172" spans="1:14" x14ac:dyDescent="0.35">
      <c r="A172" s="35" t="s">
        <v>143</v>
      </c>
      <c r="B172" s="24" t="s">
        <v>242</v>
      </c>
      <c r="C172" s="36">
        <v>3755</v>
      </c>
      <c r="D172" s="25">
        <v>0.03</v>
      </c>
      <c r="E172" s="36">
        <v>1085</v>
      </c>
      <c r="F172" s="36">
        <v>1220</v>
      </c>
      <c r="G172" s="36">
        <v>1015</v>
      </c>
      <c r="H172" s="36">
        <v>2495</v>
      </c>
      <c r="I172" s="36">
        <v>455</v>
      </c>
      <c r="J172" s="25">
        <v>0.28999999999999998</v>
      </c>
      <c r="K172" s="25">
        <v>0.33</v>
      </c>
      <c r="L172" s="25">
        <v>0.27</v>
      </c>
      <c r="M172" s="25">
        <v>0.66</v>
      </c>
      <c r="N172" s="25">
        <v>0.12</v>
      </c>
    </row>
    <row r="173" spans="1:14" x14ac:dyDescent="0.35">
      <c r="A173" s="35" t="s">
        <v>143</v>
      </c>
      <c r="B173" s="24" t="s">
        <v>243</v>
      </c>
      <c r="C173" s="36">
        <v>2720</v>
      </c>
      <c r="D173" s="25">
        <v>0.03</v>
      </c>
      <c r="E173" s="36">
        <v>1050</v>
      </c>
      <c r="F173" s="36">
        <v>840</v>
      </c>
      <c r="G173" s="36">
        <v>805</v>
      </c>
      <c r="H173" s="36">
        <v>1955</v>
      </c>
      <c r="I173" s="36">
        <v>195</v>
      </c>
      <c r="J173" s="25">
        <v>0.39</v>
      </c>
      <c r="K173" s="25">
        <v>0.31</v>
      </c>
      <c r="L173" s="25">
        <v>0.3</v>
      </c>
      <c r="M173" s="25">
        <v>0.72</v>
      </c>
      <c r="N173" s="25">
        <v>7.0000000000000007E-2</v>
      </c>
    </row>
    <row r="174" spans="1:14" x14ac:dyDescent="0.35">
      <c r="A174" s="35" t="s">
        <v>143</v>
      </c>
      <c r="B174" s="24" t="s">
        <v>244</v>
      </c>
      <c r="C174" s="36">
        <v>2825</v>
      </c>
      <c r="D174" s="25">
        <v>0.03</v>
      </c>
      <c r="E174" s="36">
        <v>1140</v>
      </c>
      <c r="F174" s="36">
        <v>810</v>
      </c>
      <c r="G174" s="36">
        <v>725</v>
      </c>
      <c r="H174" s="36">
        <v>1975</v>
      </c>
      <c r="I174" s="36">
        <v>330</v>
      </c>
      <c r="J174" s="25">
        <v>0.4</v>
      </c>
      <c r="K174" s="25">
        <v>0.28999999999999998</v>
      </c>
      <c r="L174" s="25">
        <v>0.26</v>
      </c>
      <c r="M174" s="25">
        <v>0.7</v>
      </c>
      <c r="N174" s="25">
        <v>0.12</v>
      </c>
    </row>
    <row r="175" spans="1:14" x14ac:dyDescent="0.35">
      <c r="A175" s="35" t="s">
        <v>143</v>
      </c>
      <c r="B175" s="24" t="s">
        <v>245</v>
      </c>
      <c r="C175" s="36">
        <v>1545</v>
      </c>
      <c r="D175" s="25">
        <v>0.03</v>
      </c>
      <c r="E175" s="36">
        <v>930</v>
      </c>
      <c r="F175" s="36">
        <v>340</v>
      </c>
      <c r="G175" s="36">
        <v>165</v>
      </c>
      <c r="H175" s="36">
        <v>1275</v>
      </c>
      <c r="I175" s="36">
        <v>135</v>
      </c>
      <c r="J175" s="25">
        <v>0.6</v>
      </c>
      <c r="K175" s="25">
        <v>0.22</v>
      </c>
      <c r="L175" s="25">
        <v>0.11</v>
      </c>
      <c r="M175" s="25">
        <v>0.83</v>
      </c>
      <c r="N175" s="25">
        <v>0.09</v>
      </c>
    </row>
    <row r="176" spans="1:14" x14ac:dyDescent="0.35">
      <c r="A176" s="35" t="s">
        <v>143</v>
      </c>
      <c r="B176" s="24" t="s">
        <v>246</v>
      </c>
      <c r="C176" s="36">
        <v>1485</v>
      </c>
      <c r="D176" s="25">
        <v>0.03</v>
      </c>
      <c r="E176" s="36">
        <v>955</v>
      </c>
      <c r="F176" s="36">
        <v>320</v>
      </c>
      <c r="G176" s="36">
        <v>180</v>
      </c>
      <c r="H176" s="36">
        <v>1235</v>
      </c>
      <c r="I176" s="36">
        <v>115</v>
      </c>
      <c r="J176" s="25">
        <v>0.64</v>
      </c>
      <c r="K176" s="25">
        <v>0.21</v>
      </c>
      <c r="L176" s="25">
        <v>0.12</v>
      </c>
      <c r="M176" s="25">
        <v>0.83</v>
      </c>
      <c r="N176" s="25">
        <v>0.08</v>
      </c>
    </row>
    <row r="177" spans="1:14" x14ac:dyDescent="0.35">
      <c r="A177" s="35" t="s">
        <v>143</v>
      </c>
      <c r="B177" s="24" t="s">
        <v>247</v>
      </c>
      <c r="C177" s="36">
        <v>17305</v>
      </c>
      <c r="D177" s="25">
        <v>0.03</v>
      </c>
      <c r="E177" s="36">
        <v>6800</v>
      </c>
      <c r="F177" s="36">
        <v>5280</v>
      </c>
      <c r="G177" s="36">
        <v>3785</v>
      </c>
      <c r="H177" s="36">
        <v>10810</v>
      </c>
      <c r="I177" s="36">
        <v>1850</v>
      </c>
      <c r="J177" s="25">
        <v>0.39</v>
      </c>
      <c r="K177" s="25">
        <v>0.31</v>
      </c>
      <c r="L177" s="25">
        <v>0.22</v>
      </c>
      <c r="M177" s="25">
        <v>0.62</v>
      </c>
      <c r="N177" s="25">
        <v>0.11</v>
      </c>
    </row>
    <row r="178" spans="1:14" x14ac:dyDescent="0.35">
      <c r="A178" s="35" t="s">
        <v>144</v>
      </c>
      <c r="B178" s="24" t="s">
        <v>240</v>
      </c>
      <c r="C178" s="36">
        <v>1445</v>
      </c>
      <c r="D178" s="25">
        <v>7.0000000000000007E-2</v>
      </c>
      <c r="E178" s="36">
        <v>1395</v>
      </c>
      <c r="F178" s="36">
        <v>0</v>
      </c>
      <c r="G178" s="36">
        <v>0</v>
      </c>
      <c r="H178" s="36">
        <v>0</v>
      </c>
      <c r="I178" s="36">
        <v>50</v>
      </c>
      <c r="J178" s="25">
        <v>0.97</v>
      </c>
      <c r="K178" s="25">
        <v>0</v>
      </c>
      <c r="L178" s="25">
        <v>0</v>
      </c>
      <c r="M178" s="25">
        <v>0</v>
      </c>
      <c r="N178" s="25">
        <v>0.03</v>
      </c>
    </row>
    <row r="179" spans="1:14" x14ac:dyDescent="0.35">
      <c r="A179" s="35" t="s">
        <v>144</v>
      </c>
      <c r="B179" s="24" t="s">
        <v>241</v>
      </c>
      <c r="C179" s="36">
        <v>10030</v>
      </c>
      <c r="D179" s="25">
        <v>0.08</v>
      </c>
      <c r="E179" s="36">
        <v>2550</v>
      </c>
      <c r="F179" s="36">
        <v>3805</v>
      </c>
      <c r="G179" s="36">
        <v>2150</v>
      </c>
      <c r="H179" s="36">
        <v>4170</v>
      </c>
      <c r="I179" s="36">
        <v>1430</v>
      </c>
      <c r="J179" s="25">
        <v>0.25</v>
      </c>
      <c r="K179" s="25">
        <v>0.38</v>
      </c>
      <c r="L179" s="25">
        <v>0.21</v>
      </c>
      <c r="M179" s="25">
        <v>0.42</v>
      </c>
      <c r="N179" s="25">
        <v>0.14000000000000001</v>
      </c>
    </row>
    <row r="180" spans="1:14" x14ac:dyDescent="0.35">
      <c r="A180" s="35" t="s">
        <v>144</v>
      </c>
      <c r="B180" s="24" t="s">
        <v>242</v>
      </c>
      <c r="C180" s="36">
        <v>9555</v>
      </c>
      <c r="D180" s="25">
        <v>0.08</v>
      </c>
      <c r="E180" s="36">
        <v>2730</v>
      </c>
      <c r="F180" s="36">
        <v>3120</v>
      </c>
      <c r="G180" s="36">
        <v>2630</v>
      </c>
      <c r="H180" s="36">
        <v>6385</v>
      </c>
      <c r="I180" s="36">
        <v>1175</v>
      </c>
      <c r="J180" s="25">
        <v>0.28999999999999998</v>
      </c>
      <c r="K180" s="25">
        <v>0.33</v>
      </c>
      <c r="L180" s="25">
        <v>0.28000000000000003</v>
      </c>
      <c r="M180" s="25">
        <v>0.67</v>
      </c>
      <c r="N180" s="25">
        <v>0.12</v>
      </c>
    </row>
    <row r="181" spans="1:14" x14ac:dyDescent="0.35">
      <c r="A181" s="35" t="s">
        <v>144</v>
      </c>
      <c r="B181" s="24" t="s">
        <v>243</v>
      </c>
      <c r="C181" s="36">
        <v>6675</v>
      </c>
      <c r="D181" s="25">
        <v>0.08</v>
      </c>
      <c r="E181" s="36">
        <v>2515</v>
      </c>
      <c r="F181" s="36">
        <v>2110</v>
      </c>
      <c r="G181" s="36">
        <v>1935</v>
      </c>
      <c r="H181" s="36">
        <v>4700</v>
      </c>
      <c r="I181" s="36">
        <v>645</v>
      </c>
      <c r="J181" s="25">
        <v>0.38</v>
      </c>
      <c r="K181" s="25">
        <v>0.32</v>
      </c>
      <c r="L181" s="25">
        <v>0.28999999999999998</v>
      </c>
      <c r="M181" s="25">
        <v>0.7</v>
      </c>
      <c r="N181" s="25">
        <v>0.1</v>
      </c>
    </row>
    <row r="182" spans="1:14" x14ac:dyDescent="0.35">
      <c r="A182" s="35" t="s">
        <v>144</v>
      </c>
      <c r="B182" s="24" t="s">
        <v>244</v>
      </c>
      <c r="C182" s="36">
        <v>6505</v>
      </c>
      <c r="D182" s="25">
        <v>0.08</v>
      </c>
      <c r="E182" s="36">
        <v>2695</v>
      </c>
      <c r="F182" s="36">
        <v>1870</v>
      </c>
      <c r="G182" s="36">
        <v>1655</v>
      </c>
      <c r="H182" s="36">
        <v>4620</v>
      </c>
      <c r="I182" s="36">
        <v>715</v>
      </c>
      <c r="J182" s="25">
        <v>0.41</v>
      </c>
      <c r="K182" s="25">
        <v>0.28999999999999998</v>
      </c>
      <c r="L182" s="25">
        <v>0.25</v>
      </c>
      <c r="M182" s="25">
        <v>0.71</v>
      </c>
      <c r="N182" s="25">
        <v>0.11</v>
      </c>
    </row>
    <row r="183" spans="1:14" x14ac:dyDescent="0.35">
      <c r="A183" s="35" t="s">
        <v>144</v>
      </c>
      <c r="B183" s="24" t="s">
        <v>245</v>
      </c>
      <c r="C183" s="36">
        <v>4120</v>
      </c>
      <c r="D183" s="25">
        <v>0.08</v>
      </c>
      <c r="E183" s="36">
        <v>2540</v>
      </c>
      <c r="F183" s="36">
        <v>930</v>
      </c>
      <c r="G183" s="36">
        <v>440</v>
      </c>
      <c r="H183" s="36">
        <v>3475</v>
      </c>
      <c r="I183" s="36">
        <v>350</v>
      </c>
      <c r="J183" s="25">
        <v>0.62</v>
      </c>
      <c r="K183" s="25">
        <v>0.23</v>
      </c>
      <c r="L183" s="25">
        <v>0.11</v>
      </c>
      <c r="M183" s="25">
        <v>0.84</v>
      </c>
      <c r="N183" s="25">
        <v>0.08</v>
      </c>
    </row>
    <row r="184" spans="1:14" x14ac:dyDescent="0.35">
      <c r="A184" s="35" t="s">
        <v>144</v>
      </c>
      <c r="B184" s="24" t="s">
        <v>246</v>
      </c>
      <c r="C184" s="36">
        <v>3750</v>
      </c>
      <c r="D184" s="25">
        <v>0.08</v>
      </c>
      <c r="E184" s="36">
        <v>2400</v>
      </c>
      <c r="F184" s="36">
        <v>790</v>
      </c>
      <c r="G184" s="36">
        <v>360</v>
      </c>
      <c r="H184" s="36">
        <v>3195</v>
      </c>
      <c r="I184" s="36">
        <v>320</v>
      </c>
      <c r="J184" s="25">
        <v>0.64</v>
      </c>
      <c r="K184" s="25">
        <v>0.21</v>
      </c>
      <c r="L184" s="25">
        <v>0.1</v>
      </c>
      <c r="M184" s="25">
        <v>0.85</v>
      </c>
      <c r="N184" s="25">
        <v>0.09</v>
      </c>
    </row>
    <row r="185" spans="1:14" x14ac:dyDescent="0.35">
      <c r="A185" s="35" t="s">
        <v>144</v>
      </c>
      <c r="B185" s="24" t="s">
        <v>247</v>
      </c>
      <c r="C185" s="36">
        <v>42075</v>
      </c>
      <c r="D185" s="25">
        <v>0.08</v>
      </c>
      <c r="E185" s="36">
        <v>16830</v>
      </c>
      <c r="F185" s="36">
        <v>12625</v>
      </c>
      <c r="G185" s="36">
        <v>9170</v>
      </c>
      <c r="H185" s="36">
        <v>26545</v>
      </c>
      <c r="I185" s="36">
        <v>4680</v>
      </c>
      <c r="J185" s="25">
        <v>0.4</v>
      </c>
      <c r="K185" s="25">
        <v>0.3</v>
      </c>
      <c r="L185" s="25">
        <v>0.22</v>
      </c>
      <c r="M185" s="25">
        <v>0.63</v>
      </c>
      <c r="N185" s="25">
        <v>0.11</v>
      </c>
    </row>
    <row r="186" spans="1:14" x14ac:dyDescent="0.35">
      <c r="A186" s="35" t="s">
        <v>145</v>
      </c>
      <c r="B186" s="24" t="s">
        <v>240</v>
      </c>
      <c r="C186" s="36">
        <v>55</v>
      </c>
      <c r="D186" s="25">
        <v>0</v>
      </c>
      <c r="E186" s="36">
        <v>55</v>
      </c>
      <c r="F186" s="36">
        <v>0</v>
      </c>
      <c r="G186" s="36">
        <v>0</v>
      </c>
      <c r="H186" s="36">
        <v>0</v>
      </c>
      <c r="I186" s="36" t="s">
        <v>318</v>
      </c>
      <c r="J186" s="36" t="s">
        <v>318</v>
      </c>
      <c r="K186" s="25">
        <v>0</v>
      </c>
      <c r="L186" s="25">
        <v>0</v>
      </c>
      <c r="M186" s="25">
        <v>0</v>
      </c>
      <c r="N186" s="36" t="s">
        <v>318</v>
      </c>
    </row>
    <row r="187" spans="1:14" x14ac:dyDescent="0.35">
      <c r="A187" s="35" t="s">
        <v>145</v>
      </c>
      <c r="B187" s="24" t="s">
        <v>241</v>
      </c>
      <c r="C187" s="36">
        <v>210</v>
      </c>
      <c r="D187" s="25">
        <v>0</v>
      </c>
      <c r="E187" s="36">
        <v>65</v>
      </c>
      <c r="F187" s="36">
        <v>95</v>
      </c>
      <c r="G187" s="36">
        <v>55</v>
      </c>
      <c r="H187" s="36">
        <v>95</v>
      </c>
      <c r="I187" s="36">
        <v>15</v>
      </c>
      <c r="J187" s="25">
        <v>0.31</v>
      </c>
      <c r="K187" s="25">
        <v>0.44</v>
      </c>
      <c r="L187" s="25">
        <v>0.26</v>
      </c>
      <c r="M187" s="25">
        <v>0.44</v>
      </c>
      <c r="N187" s="25">
        <v>0.08</v>
      </c>
    </row>
    <row r="188" spans="1:14" x14ac:dyDescent="0.35">
      <c r="A188" s="35" t="s">
        <v>145</v>
      </c>
      <c r="B188" s="24" t="s">
        <v>242</v>
      </c>
      <c r="C188" s="36">
        <v>275</v>
      </c>
      <c r="D188" s="25">
        <v>0</v>
      </c>
      <c r="E188" s="36">
        <v>75</v>
      </c>
      <c r="F188" s="36">
        <v>90</v>
      </c>
      <c r="G188" s="36">
        <v>90</v>
      </c>
      <c r="H188" s="36">
        <v>185</v>
      </c>
      <c r="I188" s="36">
        <v>25</v>
      </c>
      <c r="J188" s="25">
        <v>0.27</v>
      </c>
      <c r="K188" s="25">
        <v>0.33</v>
      </c>
      <c r="L188" s="25">
        <v>0.33</v>
      </c>
      <c r="M188" s="25">
        <v>0.68</v>
      </c>
      <c r="N188" s="25">
        <v>0.09</v>
      </c>
    </row>
    <row r="189" spans="1:14" x14ac:dyDescent="0.35">
      <c r="A189" s="35" t="s">
        <v>145</v>
      </c>
      <c r="B189" s="24" t="s">
        <v>243</v>
      </c>
      <c r="C189" s="36">
        <v>140</v>
      </c>
      <c r="D189" s="25">
        <v>0</v>
      </c>
      <c r="E189" s="36">
        <v>40</v>
      </c>
      <c r="F189" s="36">
        <v>45</v>
      </c>
      <c r="G189" s="36">
        <v>60</v>
      </c>
      <c r="H189" s="36">
        <v>95</v>
      </c>
      <c r="I189" s="36">
        <v>10</v>
      </c>
      <c r="J189" s="25">
        <v>0.3</v>
      </c>
      <c r="K189" s="25">
        <v>0.31</v>
      </c>
      <c r="L189" s="25">
        <v>0.42</v>
      </c>
      <c r="M189" s="25">
        <v>0.69</v>
      </c>
      <c r="N189" s="25">
        <v>0.06</v>
      </c>
    </row>
    <row r="190" spans="1:14" x14ac:dyDescent="0.35">
      <c r="A190" s="35" t="s">
        <v>145</v>
      </c>
      <c r="B190" s="24" t="s">
        <v>244</v>
      </c>
      <c r="C190" s="36">
        <v>205</v>
      </c>
      <c r="D190" s="25">
        <v>0</v>
      </c>
      <c r="E190" s="36">
        <v>80</v>
      </c>
      <c r="F190" s="36">
        <v>65</v>
      </c>
      <c r="G190" s="36">
        <v>55</v>
      </c>
      <c r="H190" s="36">
        <v>150</v>
      </c>
      <c r="I190" s="36">
        <v>20</v>
      </c>
      <c r="J190" s="25">
        <v>0.4</v>
      </c>
      <c r="K190" s="25">
        <v>0.33</v>
      </c>
      <c r="L190" s="25">
        <v>0.27</v>
      </c>
      <c r="M190" s="25">
        <v>0.74</v>
      </c>
      <c r="N190" s="25">
        <v>0.09</v>
      </c>
    </row>
    <row r="191" spans="1:14" x14ac:dyDescent="0.35">
      <c r="A191" s="35" t="s">
        <v>145</v>
      </c>
      <c r="B191" s="24" t="s">
        <v>245</v>
      </c>
      <c r="C191" s="36">
        <v>125</v>
      </c>
      <c r="D191" s="25">
        <v>0</v>
      </c>
      <c r="E191" s="36">
        <v>80</v>
      </c>
      <c r="F191" s="36">
        <v>15</v>
      </c>
      <c r="G191" s="36">
        <v>15</v>
      </c>
      <c r="H191" s="36">
        <v>110</v>
      </c>
      <c r="I191" s="36">
        <v>10</v>
      </c>
      <c r="J191" s="25">
        <v>0.63</v>
      </c>
      <c r="K191" s="25">
        <v>0.13</v>
      </c>
      <c r="L191" s="25">
        <v>0.13</v>
      </c>
      <c r="M191" s="25">
        <v>0.87</v>
      </c>
      <c r="N191" s="25">
        <v>0.09</v>
      </c>
    </row>
    <row r="192" spans="1:14" x14ac:dyDescent="0.35">
      <c r="A192" s="35" t="s">
        <v>145</v>
      </c>
      <c r="B192" s="24" t="s">
        <v>246</v>
      </c>
      <c r="C192" s="36">
        <v>90</v>
      </c>
      <c r="D192" s="25">
        <v>0</v>
      </c>
      <c r="E192" s="36">
        <v>45</v>
      </c>
      <c r="F192" s="36">
        <v>30</v>
      </c>
      <c r="G192" s="36">
        <v>10</v>
      </c>
      <c r="H192" s="36">
        <v>75</v>
      </c>
      <c r="I192" s="36">
        <v>5</v>
      </c>
      <c r="J192" s="25">
        <v>0.52</v>
      </c>
      <c r="K192" s="25">
        <v>0.31</v>
      </c>
      <c r="L192" s="25">
        <v>0.11</v>
      </c>
      <c r="M192" s="25">
        <v>0.83</v>
      </c>
      <c r="N192" s="25">
        <v>0.06</v>
      </c>
    </row>
    <row r="193" spans="1:14" x14ac:dyDescent="0.35">
      <c r="A193" s="35" t="s">
        <v>145</v>
      </c>
      <c r="B193" s="24" t="s">
        <v>247</v>
      </c>
      <c r="C193" s="36">
        <v>1105</v>
      </c>
      <c r="D193" s="25">
        <v>0</v>
      </c>
      <c r="E193" s="36">
        <v>445</v>
      </c>
      <c r="F193" s="36">
        <v>340</v>
      </c>
      <c r="G193" s="36">
        <v>290</v>
      </c>
      <c r="H193" s="36">
        <v>710</v>
      </c>
      <c r="I193" s="36">
        <v>85</v>
      </c>
      <c r="J193" s="25">
        <v>0.4</v>
      </c>
      <c r="K193" s="25">
        <v>0.31</v>
      </c>
      <c r="L193" s="25">
        <v>0.26</v>
      </c>
      <c r="M193" s="25">
        <v>0.64</v>
      </c>
      <c r="N193" s="25">
        <v>0.08</v>
      </c>
    </row>
    <row r="194" spans="1:14" x14ac:dyDescent="0.35">
      <c r="A194" s="35" t="s">
        <v>146</v>
      </c>
      <c r="B194" s="24" t="s">
        <v>240</v>
      </c>
      <c r="C194" s="36">
        <v>410</v>
      </c>
      <c r="D194" s="25">
        <v>0.02</v>
      </c>
      <c r="E194" s="36">
        <v>395</v>
      </c>
      <c r="F194" s="36">
        <v>0</v>
      </c>
      <c r="G194" s="36">
        <v>0</v>
      </c>
      <c r="H194" s="36">
        <v>0</v>
      </c>
      <c r="I194" s="36">
        <v>15</v>
      </c>
      <c r="J194" s="25">
        <v>0.97</v>
      </c>
      <c r="K194" s="25">
        <v>0</v>
      </c>
      <c r="L194" s="25">
        <v>0</v>
      </c>
      <c r="M194" s="25">
        <v>0</v>
      </c>
      <c r="N194" s="25">
        <v>0.03</v>
      </c>
    </row>
    <row r="195" spans="1:14" x14ac:dyDescent="0.35">
      <c r="A195" s="35" t="s">
        <v>146</v>
      </c>
      <c r="B195" s="24" t="s">
        <v>241</v>
      </c>
      <c r="C195" s="36">
        <v>2245</v>
      </c>
      <c r="D195" s="25">
        <v>0.02</v>
      </c>
      <c r="E195" s="36">
        <v>690</v>
      </c>
      <c r="F195" s="36">
        <v>920</v>
      </c>
      <c r="G195" s="36">
        <v>480</v>
      </c>
      <c r="H195" s="36">
        <v>975</v>
      </c>
      <c r="I195" s="36">
        <v>240</v>
      </c>
      <c r="J195" s="25">
        <v>0.31</v>
      </c>
      <c r="K195" s="25">
        <v>0.41</v>
      </c>
      <c r="L195" s="25">
        <v>0.21</v>
      </c>
      <c r="M195" s="25">
        <v>0.43</v>
      </c>
      <c r="N195" s="25">
        <v>0.11</v>
      </c>
    </row>
    <row r="196" spans="1:14" x14ac:dyDescent="0.35">
      <c r="A196" s="35" t="s">
        <v>146</v>
      </c>
      <c r="B196" s="24" t="s">
        <v>242</v>
      </c>
      <c r="C196" s="36">
        <v>2475</v>
      </c>
      <c r="D196" s="25">
        <v>0.02</v>
      </c>
      <c r="E196" s="36">
        <v>695</v>
      </c>
      <c r="F196" s="36">
        <v>830</v>
      </c>
      <c r="G196" s="36">
        <v>755</v>
      </c>
      <c r="H196" s="36">
        <v>1670</v>
      </c>
      <c r="I196" s="36">
        <v>260</v>
      </c>
      <c r="J196" s="25">
        <v>0.28000000000000003</v>
      </c>
      <c r="K196" s="25">
        <v>0.34</v>
      </c>
      <c r="L196" s="25">
        <v>0.31</v>
      </c>
      <c r="M196" s="25">
        <v>0.67</v>
      </c>
      <c r="N196" s="25">
        <v>0.11</v>
      </c>
    </row>
    <row r="197" spans="1:14" x14ac:dyDescent="0.35">
      <c r="A197" s="35" t="s">
        <v>146</v>
      </c>
      <c r="B197" s="24" t="s">
        <v>243</v>
      </c>
      <c r="C197" s="36">
        <v>1710</v>
      </c>
      <c r="D197" s="25">
        <v>0.02</v>
      </c>
      <c r="E197" s="36">
        <v>640</v>
      </c>
      <c r="F197" s="36">
        <v>580</v>
      </c>
      <c r="G197" s="36">
        <v>510</v>
      </c>
      <c r="H197" s="36">
        <v>1240</v>
      </c>
      <c r="I197" s="36">
        <v>115</v>
      </c>
      <c r="J197" s="25">
        <v>0.38</v>
      </c>
      <c r="K197" s="25">
        <v>0.34</v>
      </c>
      <c r="L197" s="25">
        <v>0.3</v>
      </c>
      <c r="M197" s="25">
        <v>0.73</v>
      </c>
      <c r="N197" s="25">
        <v>7.0000000000000007E-2</v>
      </c>
    </row>
    <row r="198" spans="1:14" x14ac:dyDescent="0.35">
      <c r="A198" s="35" t="s">
        <v>146</v>
      </c>
      <c r="B198" s="24" t="s">
        <v>244</v>
      </c>
      <c r="C198" s="36">
        <v>1960</v>
      </c>
      <c r="D198" s="25">
        <v>0.02</v>
      </c>
      <c r="E198" s="36">
        <v>840</v>
      </c>
      <c r="F198" s="36">
        <v>580</v>
      </c>
      <c r="G198" s="36">
        <v>445</v>
      </c>
      <c r="H198" s="36">
        <v>1435</v>
      </c>
      <c r="I198" s="36">
        <v>210</v>
      </c>
      <c r="J198" s="25">
        <v>0.43</v>
      </c>
      <c r="K198" s="25">
        <v>0.3</v>
      </c>
      <c r="L198" s="25">
        <v>0.23</v>
      </c>
      <c r="M198" s="25">
        <v>0.73</v>
      </c>
      <c r="N198" s="25">
        <v>0.11</v>
      </c>
    </row>
    <row r="199" spans="1:14" x14ac:dyDescent="0.35">
      <c r="A199" s="35" t="s">
        <v>146</v>
      </c>
      <c r="B199" s="24" t="s">
        <v>245</v>
      </c>
      <c r="C199" s="36">
        <v>1270</v>
      </c>
      <c r="D199" s="25">
        <v>0.02</v>
      </c>
      <c r="E199" s="36">
        <v>725</v>
      </c>
      <c r="F199" s="36">
        <v>300</v>
      </c>
      <c r="G199" s="36">
        <v>170</v>
      </c>
      <c r="H199" s="36">
        <v>1030</v>
      </c>
      <c r="I199" s="36">
        <v>115</v>
      </c>
      <c r="J199" s="25">
        <v>0.56999999999999995</v>
      </c>
      <c r="K199" s="25">
        <v>0.24</v>
      </c>
      <c r="L199" s="25">
        <v>0.13</v>
      </c>
      <c r="M199" s="25">
        <v>0.81</v>
      </c>
      <c r="N199" s="25">
        <v>0.09</v>
      </c>
    </row>
    <row r="200" spans="1:14" x14ac:dyDescent="0.35">
      <c r="A200" s="35" t="s">
        <v>146</v>
      </c>
      <c r="B200" s="24" t="s">
        <v>246</v>
      </c>
      <c r="C200" s="36">
        <v>1040</v>
      </c>
      <c r="D200" s="25">
        <v>0.02</v>
      </c>
      <c r="E200" s="36">
        <v>665</v>
      </c>
      <c r="F200" s="36">
        <v>230</v>
      </c>
      <c r="G200" s="36">
        <v>115</v>
      </c>
      <c r="H200" s="36">
        <v>880</v>
      </c>
      <c r="I200" s="36">
        <v>75</v>
      </c>
      <c r="J200" s="25">
        <v>0.64</v>
      </c>
      <c r="K200" s="25">
        <v>0.22</v>
      </c>
      <c r="L200" s="25">
        <v>0.11</v>
      </c>
      <c r="M200" s="25">
        <v>0.85</v>
      </c>
      <c r="N200" s="25">
        <v>7.0000000000000007E-2</v>
      </c>
    </row>
    <row r="201" spans="1:14" x14ac:dyDescent="0.35">
      <c r="A201" s="35" t="s">
        <v>146</v>
      </c>
      <c r="B201" s="24" t="s">
        <v>247</v>
      </c>
      <c r="C201" s="36">
        <v>11105</v>
      </c>
      <c r="D201" s="25">
        <v>0.02</v>
      </c>
      <c r="E201" s="36">
        <v>4650</v>
      </c>
      <c r="F201" s="36">
        <v>3440</v>
      </c>
      <c r="G201" s="36">
        <v>2475</v>
      </c>
      <c r="H201" s="36">
        <v>7230</v>
      </c>
      <c r="I201" s="36">
        <v>1030</v>
      </c>
      <c r="J201" s="25">
        <v>0.42</v>
      </c>
      <c r="K201" s="25">
        <v>0.31</v>
      </c>
      <c r="L201" s="25">
        <v>0.22</v>
      </c>
      <c r="M201" s="25">
        <v>0.65</v>
      </c>
      <c r="N201" s="25">
        <v>0.09</v>
      </c>
    </row>
    <row r="202" spans="1:14" x14ac:dyDescent="0.35">
      <c r="A202" s="35" t="s">
        <v>147</v>
      </c>
      <c r="B202" s="24" t="s">
        <v>240</v>
      </c>
      <c r="C202" s="36">
        <v>630</v>
      </c>
      <c r="D202" s="25">
        <v>0.03</v>
      </c>
      <c r="E202" s="36">
        <v>605</v>
      </c>
      <c r="F202" s="36">
        <v>0</v>
      </c>
      <c r="G202" s="36">
        <v>0</v>
      </c>
      <c r="H202" s="36">
        <v>0</v>
      </c>
      <c r="I202" s="36">
        <v>20</v>
      </c>
      <c r="J202" s="25">
        <v>0.97</v>
      </c>
      <c r="K202" s="25">
        <v>0</v>
      </c>
      <c r="L202" s="25">
        <v>0</v>
      </c>
      <c r="M202" s="25">
        <v>0</v>
      </c>
      <c r="N202" s="25">
        <v>0.03</v>
      </c>
    </row>
    <row r="203" spans="1:14" x14ac:dyDescent="0.35">
      <c r="A203" s="35" t="s">
        <v>147</v>
      </c>
      <c r="B203" s="24" t="s">
        <v>241</v>
      </c>
      <c r="C203" s="36">
        <v>4180</v>
      </c>
      <c r="D203" s="25">
        <v>0.03</v>
      </c>
      <c r="E203" s="36">
        <v>1000</v>
      </c>
      <c r="F203" s="36">
        <v>1605</v>
      </c>
      <c r="G203" s="36">
        <v>905</v>
      </c>
      <c r="H203" s="36">
        <v>1715</v>
      </c>
      <c r="I203" s="36">
        <v>560</v>
      </c>
      <c r="J203" s="25">
        <v>0.24</v>
      </c>
      <c r="K203" s="25">
        <v>0.38</v>
      </c>
      <c r="L203" s="25">
        <v>0.22</v>
      </c>
      <c r="M203" s="25">
        <v>0.41</v>
      </c>
      <c r="N203" s="25">
        <v>0.13</v>
      </c>
    </row>
    <row r="204" spans="1:14" x14ac:dyDescent="0.35">
      <c r="A204" s="35" t="s">
        <v>147</v>
      </c>
      <c r="B204" s="24" t="s">
        <v>242</v>
      </c>
      <c r="C204" s="36">
        <v>3860</v>
      </c>
      <c r="D204" s="25">
        <v>0.03</v>
      </c>
      <c r="E204" s="36">
        <v>1065</v>
      </c>
      <c r="F204" s="36">
        <v>1275</v>
      </c>
      <c r="G204" s="36">
        <v>1080</v>
      </c>
      <c r="H204" s="36">
        <v>2575</v>
      </c>
      <c r="I204" s="36">
        <v>435</v>
      </c>
      <c r="J204" s="25">
        <v>0.28000000000000003</v>
      </c>
      <c r="K204" s="25">
        <v>0.33</v>
      </c>
      <c r="L204" s="25">
        <v>0.28000000000000003</v>
      </c>
      <c r="M204" s="25">
        <v>0.67</v>
      </c>
      <c r="N204" s="25">
        <v>0.11</v>
      </c>
    </row>
    <row r="205" spans="1:14" x14ac:dyDescent="0.35">
      <c r="A205" s="35" t="s">
        <v>147</v>
      </c>
      <c r="B205" s="24" t="s">
        <v>243</v>
      </c>
      <c r="C205" s="36">
        <v>2630</v>
      </c>
      <c r="D205" s="25">
        <v>0.03</v>
      </c>
      <c r="E205" s="36">
        <v>1040</v>
      </c>
      <c r="F205" s="36">
        <v>815</v>
      </c>
      <c r="G205" s="36">
        <v>725</v>
      </c>
      <c r="H205" s="36">
        <v>1885</v>
      </c>
      <c r="I205" s="36">
        <v>250</v>
      </c>
      <c r="J205" s="25">
        <v>0.39</v>
      </c>
      <c r="K205" s="25">
        <v>0.31</v>
      </c>
      <c r="L205" s="25">
        <v>0.28000000000000003</v>
      </c>
      <c r="M205" s="25">
        <v>0.72</v>
      </c>
      <c r="N205" s="25">
        <v>0.09</v>
      </c>
    </row>
    <row r="206" spans="1:14" x14ac:dyDescent="0.35">
      <c r="A206" s="35" t="s">
        <v>147</v>
      </c>
      <c r="B206" s="24" t="s">
        <v>244</v>
      </c>
      <c r="C206" s="36">
        <v>2880</v>
      </c>
      <c r="D206" s="25">
        <v>0.03</v>
      </c>
      <c r="E206" s="36">
        <v>1145</v>
      </c>
      <c r="F206" s="36">
        <v>740</v>
      </c>
      <c r="G206" s="36">
        <v>755</v>
      </c>
      <c r="H206" s="36">
        <v>1965</v>
      </c>
      <c r="I206" s="36">
        <v>360</v>
      </c>
      <c r="J206" s="25">
        <v>0.4</v>
      </c>
      <c r="K206" s="25">
        <v>0.26</v>
      </c>
      <c r="L206" s="25">
        <v>0.26</v>
      </c>
      <c r="M206" s="25">
        <v>0.68</v>
      </c>
      <c r="N206" s="25">
        <v>0.13</v>
      </c>
    </row>
    <row r="207" spans="1:14" x14ac:dyDescent="0.35">
      <c r="A207" s="35" t="s">
        <v>147</v>
      </c>
      <c r="B207" s="24" t="s">
        <v>245</v>
      </c>
      <c r="C207" s="36">
        <v>1815</v>
      </c>
      <c r="D207" s="25">
        <v>0.03</v>
      </c>
      <c r="E207" s="36">
        <v>1140</v>
      </c>
      <c r="F207" s="36">
        <v>345</v>
      </c>
      <c r="G207" s="36">
        <v>195</v>
      </c>
      <c r="H207" s="36">
        <v>1515</v>
      </c>
      <c r="I207" s="36">
        <v>170</v>
      </c>
      <c r="J207" s="25">
        <v>0.63</v>
      </c>
      <c r="K207" s="25">
        <v>0.19</v>
      </c>
      <c r="L207" s="25">
        <v>0.11</v>
      </c>
      <c r="M207" s="25">
        <v>0.83</v>
      </c>
      <c r="N207" s="25">
        <v>0.09</v>
      </c>
    </row>
    <row r="208" spans="1:14" x14ac:dyDescent="0.35">
      <c r="A208" s="35" t="s">
        <v>147</v>
      </c>
      <c r="B208" s="24" t="s">
        <v>246</v>
      </c>
      <c r="C208" s="36">
        <v>1545</v>
      </c>
      <c r="D208" s="25">
        <v>0.03</v>
      </c>
      <c r="E208" s="36">
        <v>1020</v>
      </c>
      <c r="F208" s="36">
        <v>300</v>
      </c>
      <c r="G208" s="36">
        <v>155</v>
      </c>
      <c r="H208" s="36">
        <v>1320</v>
      </c>
      <c r="I208" s="36">
        <v>125</v>
      </c>
      <c r="J208" s="25">
        <v>0.66</v>
      </c>
      <c r="K208" s="25">
        <v>0.19</v>
      </c>
      <c r="L208" s="25">
        <v>0.1</v>
      </c>
      <c r="M208" s="25">
        <v>0.85</v>
      </c>
      <c r="N208" s="25">
        <v>0.08</v>
      </c>
    </row>
    <row r="209" spans="1:14" x14ac:dyDescent="0.35">
      <c r="A209" s="35" t="s">
        <v>147</v>
      </c>
      <c r="B209" s="24" t="s">
        <v>247</v>
      </c>
      <c r="C209" s="36">
        <v>17535</v>
      </c>
      <c r="D209" s="25">
        <v>0.03</v>
      </c>
      <c r="E209" s="36">
        <v>7015</v>
      </c>
      <c r="F209" s="36">
        <v>5080</v>
      </c>
      <c r="G209" s="36">
        <v>3815</v>
      </c>
      <c r="H209" s="36">
        <v>10970</v>
      </c>
      <c r="I209" s="36">
        <v>1925</v>
      </c>
      <c r="J209" s="25">
        <v>0.4</v>
      </c>
      <c r="K209" s="25">
        <v>0.28999999999999998</v>
      </c>
      <c r="L209" s="25">
        <v>0.22</v>
      </c>
      <c r="M209" s="25">
        <v>0.63</v>
      </c>
      <c r="N209" s="25">
        <v>0.11</v>
      </c>
    </row>
    <row r="210" spans="1:14" x14ac:dyDescent="0.35">
      <c r="A210" s="35" t="s">
        <v>148</v>
      </c>
      <c r="B210" s="24" t="s">
        <v>240</v>
      </c>
      <c r="C210" s="36">
        <v>300</v>
      </c>
      <c r="D210" s="25">
        <v>0.02</v>
      </c>
      <c r="E210" s="36">
        <v>290</v>
      </c>
      <c r="F210" s="36">
        <v>0</v>
      </c>
      <c r="G210" s="36">
        <v>0</v>
      </c>
      <c r="H210" s="36">
        <v>0</v>
      </c>
      <c r="I210" s="36">
        <v>15</v>
      </c>
      <c r="J210" s="25">
        <v>0.95</v>
      </c>
      <c r="K210" s="25">
        <v>0</v>
      </c>
      <c r="L210" s="25">
        <v>0</v>
      </c>
      <c r="M210" s="25">
        <v>0</v>
      </c>
      <c r="N210" s="25">
        <v>0.05</v>
      </c>
    </row>
    <row r="211" spans="1:14" x14ac:dyDescent="0.35">
      <c r="A211" s="35" t="s">
        <v>148</v>
      </c>
      <c r="B211" s="24" t="s">
        <v>241</v>
      </c>
      <c r="C211" s="36">
        <v>1880</v>
      </c>
      <c r="D211" s="25">
        <v>0.01</v>
      </c>
      <c r="E211" s="36">
        <v>510</v>
      </c>
      <c r="F211" s="36">
        <v>755</v>
      </c>
      <c r="G211" s="36">
        <v>420</v>
      </c>
      <c r="H211" s="36">
        <v>795</v>
      </c>
      <c r="I211" s="36">
        <v>205</v>
      </c>
      <c r="J211" s="25">
        <v>0.27</v>
      </c>
      <c r="K211" s="25">
        <v>0.4</v>
      </c>
      <c r="L211" s="25">
        <v>0.22</v>
      </c>
      <c r="M211" s="25">
        <v>0.42</v>
      </c>
      <c r="N211" s="25">
        <v>0.11</v>
      </c>
    </row>
    <row r="212" spans="1:14" x14ac:dyDescent="0.35">
      <c r="A212" s="35" t="s">
        <v>148</v>
      </c>
      <c r="B212" s="24" t="s">
        <v>242</v>
      </c>
      <c r="C212" s="36">
        <v>2020</v>
      </c>
      <c r="D212" s="25">
        <v>0.02</v>
      </c>
      <c r="E212" s="36">
        <v>525</v>
      </c>
      <c r="F212" s="36">
        <v>665</v>
      </c>
      <c r="G212" s="36">
        <v>640</v>
      </c>
      <c r="H212" s="36">
        <v>1275</v>
      </c>
      <c r="I212" s="36">
        <v>235</v>
      </c>
      <c r="J212" s="25">
        <v>0.26</v>
      </c>
      <c r="K212" s="25">
        <v>0.33</v>
      </c>
      <c r="L212" s="25">
        <v>0.32</v>
      </c>
      <c r="M212" s="25">
        <v>0.63</v>
      </c>
      <c r="N212" s="25">
        <v>0.12</v>
      </c>
    </row>
    <row r="213" spans="1:14" x14ac:dyDescent="0.35">
      <c r="A213" s="35" t="s">
        <v>148</v>
      </c>
      <c r="B213" s="24" t="s">
        <v>243</v>
      </c>
      <c r="C213" s="36">
        <v>1465</v>
      </c>
      <c r="D213" s="25">
        <v>0.02</v>
      </c>
      <c r="E213" s="36">
        <v>515</v>
      </c>
      <c r="F213" s="36">
        <v>465</v>
      </c>
      <c r="G213" s="36">
        <v>475</v>
      </c>
      <c r="H213" s="36">
        <v>990</v>
      </c>
      <c r="I213" s="36">
        <v>150</v>
      </c>
      <c r="J213" s="25">
        <v>0.35</v>
      </c>
      <c r="K213" s="25">
        <v>0.32</v>
      </c>
      <c r="L213" s="25">
        <v>0.33</v>
      </c>
      <c r="M213" s="25">
        <v>0.68</v>
      </c>
      <c r="N213" s="25">
        <v>0.1</v>
      </c>
    </row>
    <row r="214" spans="1:14" x14ac:dyDescent="0.35">
      <c r="A214" s="35" t="s">
        <v>148</v>
      </c>
      <c r="B214" s="24" t="s">
        <v>244</v>
      </c>
      <c r="C214" s="36">
        <v>1435</v>
      </c>
      <c r="D214" s="25">
        <v>0.02</v>
      </c>
      <c r="E214" s="36">
        <v>580</v>
      </c>
      <c r="F214" s="36">
        <v>375</v>
      </c>
      <c r="G214" s="36">
        <v>385</v>
      </c>
      <c r="H214" s="36">
        <v>990</v>
      </c>
      <c r="I214" s="36">
        <v>155</v>
      </c>
      <c r="J214" s="25">
        <v>0.4</v>
      </c>
      <c r="K214" s="25">
        <v>0.26</v>
      </c>
      <c r="L214" s="25">
        <v>0.27</v>
      </c>
      <c r="M214" s="25">
        <v>0.69</v>
      </c>
      <c r="N214" s="25">
        <v>0.11</v>
      </c>
    </row>
    <row r="215" spans="1:14" x14ac:dyDescent="0.35">
      <c r="A215" s="35" t="s">
        <v>148</v>
      </c>
      <c r="B215" s="24" t="s">
        <v>245</v>
      </c>
      <c r="C215" s="36">
        <v>890</v>
      </c>
      <c r="D215" s="25">
        <v>0.02</v>
      </c>
      <c r="E215" s="36">
        <v>570</v>
      </c>
      <c r="F215" s="36">
        <v>215</v>
      </c>
      <c r="G215" s="36">
        <v>135</v>
      </c>
      <c r="H215" s="36">
        <v>765</v>
      </c>
      <c r="I215" s="36">
        <v>60</v>
      </c>
      <c r="J215" s="25">
        <v>0.64</v>
      </c>
      <c r="K215" s="25">
        <v>0.24</v>
      </c>
      <c r="L215" s="25">
        <v>0.15</v>
      </c>
      <c r="M215" s="25">
        <v>0.86</v>
      </c>
      <c r="N215" s="25">
        <v>7.0000000000000007E-2</v>
      </c>
    </row>
    <row r="216" spans="1:14" x14ac:dyDescent="0.35">
      <c r="A216" s="35" t="s">
        <v>148</v>
      </c>
      <c r="B216" s="24" t="s">
        <v>246</v>
      </c>
      <c r="C216" s="36">
        <v>790</v>
      </c>
      <c r="D216" s="25">
        <v>0.02</v>
      </c>
      <c r="E216" s="36">
        <v>500</v>
      </c>
      <c r="F216" s="36">
        <v>175</v>
      </c>
      <c r="G216" s="36">
        <v>85</v>
      </c>
      <c r="H216" s="36">
        <v>685</v>
      </c>
      <c r="I216" s="36">
        <v>55</v>
      </c>
      <c r="J216" s="25">
        <v>0.64</v>
      </c>
      <c r="K216" s="25">
        <v>0.22</v>
      </c>
      <c r="L216" s="25">
        <v>0.11</v>
      </c>
      <c r="M216" s="25">
        <v>0.87</v>
      </c>
      <c r="N216" s="25">
        <v>7.0000000000000007E-2</v>
      </c>
    </row>
    <row r="217" spans="1:14" x14ac:dyDescent="0.35">
      <c r="A217" s="35" t="s">
        <v>148</v>
      </c>
      <c r="B217" s="24" t="s">
        <v>247</v>
      </c>
      <c r="C217" s="36">
        <v>8785</v>
      </c>
      <c r="D217" s="25">
        <v>0.02</v>
      </c>
      <c r="E217" s="36">
        <v>3490</v>
      </c>
      <c r="F217" s="36">
        <v>2650</v>
      </c>
      <c r="G217" s="36">
        <v>2140</v>
      </c>
      <c r="H217" s="36">
        <v>5500</v>
      </c>
      <c r="I217" s="36">
        <v>870</v>
      </c>
      <c r="J217" s="25">
        <v>0.4</v>
      </c>
      <c r="K217" s="25">
        <v>0.3</v>
      </c>
      <c r="L217" s="25">
        <v>0.24</v>
      </c>
      <c r="M217" s="25">
        <v>0.63</v>
      </c>
      <c r="N217" s="25">
        <v>0.1</v>
      </c>
    </row>
    <row r="218" spans="1:14" x14ac:dyDescent="0.35">
      <c r="A218" s="35" t="s">
        <v>149</v>
      </c>
      <c r="B218" s="24" t="s">
        <v>240</v>
      </c>
      <c r="C218" s="36">
        <v>40</v>
      </c>
      <c r="D218" s="25">
        <v>0</v>
      </c>
      <c r="E218" s="36">
        <v>35</v>
      </c>
      <c r="F218" s="36">
        <v>0</v>
      </c>
      <c r="G218" s="36">
        <v>0</v>
      </c>
      <c r="H218" s="36">
        <v>0</v>
      </c>
      <c r="I218" s="36" t="s">
        <v>318</v>
      </c>
      <c r="J218" s="36" t="s">
        <v>318</v>
      </c>
      <c r="K218" s="25">
        <v>0</v>
      </c>
      <c r="L218" s="25">
        <v>0</v>
      </c>
      <c r="M218" s="25">
        <v>0</v>
      </c>
      <c r="N218" s="36" t="s">
        <v>318</v>
      </c>
    </row>
    <row r="219" spans="1:14" x14ac:dyDescent="0.35">
      <c r="A219" s="35" t="s">
        <v>149</v>
      </c>
      <c r="B219" s="24" t="s">
        <v>241</v>
      </c>
      <c r="C219" s="36">
        <v>245</v>
      </c>
      <c r="D219" s="25">
        <v>0</v>
      </c>
      <c r="E219" s="36">
        <v>65</v>
      </c>
      <c r="F219" s="36">
        <v>115</v>
      </c>
      <c r="G219" s="36">
        <v>65</v>
      </c>
      <c r="H219" s="36">
        <v>105</v>
      </c>
      <c r="I219" s="36">
        <v>15</v>
      </c>
      <c r="J219" s="25">
        <v>0.27</v>
      </c>
      <c r="K219" s="25">
        <v>0.48</v>
      </c>
      <c r="L219" s="25">
        <v>0.27</v>
      </c>
      <c r="M219" s="25">
        <v>0.44</v>
      </c>
      <c r="N219" s="25">
        <v>0.06</v>
      </c>
    </row>
    <row r="220" spans="1:14" x14ac:dyDescent="0.35">
      <c r="A220" s="35" t="s">
        <v>149</v>
      </c>
      <c r="B220" s="24" t="s">
        <v>242</v>
      </c>
      <c r="C220" s="36">
        <v>235</v>
      </c>
      <c r="D220" s="25">
        <v>0</v>
      </c>
      <c r="E220" s="36">
        <v>65</v>
      </c>
      <c r="F220" s="36">
        <v>80</v>
      </c>
      <c r="G220" s="36">
        <v>65</v>
      </c>
      <c r="H220" s="36">
        <v>160</v>
      </c>
      <c r="I220" s="36">
        <v>30</v>
      </c>
      <c r="J220" s="25">
        <v>0.27</v>
      </c>
      <c r="K220" s="25">
        <v>0.34</v>
      </c>
      <c r="L220" s="25">
        <v>0.27</v>
      </c>
      <c r="M220" s="25">
        <v>0.68</v>
      </c>
      <c r="N220" s="25">
        <v>0.12</v>
      </c>
    </row>
    <row r="221" spans="1:14" x14ac:dyDescent="0.35">
      <c r="A221" s="35" t="s">
        <v>149</v>
      </c>
      <c r="B221" s="24" t="s">
        <v>243</v>
      </c>
      <c r="C221" s="36">
        <v>185</v>
      </c>
      <c r="D221" s="25">
        <v>0</v>
      </c>
      <c r="E221" s="36">
        <v>70</v>
      </c>
      <c r="F221" s="36">
        <v>60</v>
      </c>
      <c r="G221" s="36">
        <v>55</v>
      </c>
      <c r="H221" s="36">
        <v>125</v>
      </c>
      <c r="I221" s="36">
        <v>20</v>
      </c>
      <c r="J221" s="25">
        <v>0.36</v>
      </c>
      <c r="K221" s="25">
        <v>0.33</v>
      </c>
      <c r="L221" s="25">
        <v>0.28999999999999998</v>
      </c>
      <c r="M221" s="25">
        <v>0.67</v>
      </c>
      <c r="N221" s="25">
        <v>0.11</v>
      </c>
    </row>
    <row r="222" spans="1:14" x14ac:dyDescent="0.35">
      <c r="A222" s="35" t="s">
        <v>149</v>
      </c>
      <c r="B222" s="24" t="s">
        <v>244</v>
      </c>
      <c r="C222" s="36">
        <v>195</v>
      </c>
      <c r="D222" s="25">
        <v>0</v>
      </c>
      <c r="E222" s="36">
        <v>90</v>
      </c>
      <c r="F222" s="36">
        <v>55</v>
      </c>
      <c r="G222" s="36">
        <v>60</v>
      </c>
      <c r="H222" s="36">
        <v>135</v>
      </c>
      <c r="I222" s="36">
        <v>15</v>
      </c>
      <c r="J222" s="25">
        <v>0.45</v>
      </c>
      <c r="K222" s="25">
        <v>0.28000000000000003</v>
      </c>
      <c r="L222" s="25">
        <v>0.3</v>
      </c>
      <c r="M222" s="25">
        <v>0.71</v>
      </c>
      <c r="N222" s="25">
        <v>0.08</v>
      </c>
    </row>
    <row r="223" spans="1:14" x14ac:dyDescent="0.35">
      <c r="A223" s="35" t="s">
        <v>149</v>
      </c>
      <c r="B223" s="24" t="s">
        <v>245</v>
      </c>
      <c r="C223" s="36">
        <v>145</v>
      </c>
      <c r="D223" s="25">
        <v>0</v>
      </c>
      <c r="E223" s="36">
        <v>90</v>
      </c>
      <c r="F223" s="36">
        <v>25</v>
      </c>
      <c r="G223" s="36">
        <v>20</v>
      </c>
      <c r="H223" s="36">
        <v>125</v>
      </c>
      <c r="I223" s="36">
        <v>10</v>
      </c>
      <c r="J223" s="25">
        <v>0.62</v>
      </c>
      <c r="K223" s="25">
        <v>0.18</v>
      </c>
      <c r="L223" s="25">
        <v>0.12</v>
      </c>
      <c r="M223" s="25">
        <v>0.84</v>
      </c>
      <c r="N223" s="25">
        <v>0.08</v>
      </c>
    </row>
    <row r="224" spans="1:14" x14ac:dyDescent="0.35">
      <c r="A224" s="35" t="s">
        <v>149</v>
      </c>
      <c r="B224" s="24" t="s">
        <v>246</v>
      </c>
      <c r="C224" s="36">
        <v>140</v>
      </c>
      <c r="D224" s="25">
        <v>0</v>
      </c>
      <c r="E224" s="36">
        <v>85</v>
      </c>
      <c r="F224" s="36">
        <v>30</v>
      </c>
      <c r="G224" s="36">
        <v>15</v>
      </c>
      <c r="H224" s="36">
        <v>125</v>
      </c>
      <c r="I224" s="36">
        <v>5</v>
      </c>
      <c r="J224" s="25">
        <v>0.62</v>
      </c>
      <c r="K224" s="25">
        <v>0.23</v>
      </c>
      <c r="L224" s="25">
        <v>0.12</v>
      </c>
      <c r="M224" s="25">
        <v>0.9</v>
      </c>
      <c r="N224" s="25">
        <v>0.04</v>
      </c>
    </row>
    <row r="225" spans="1:14" x14ac:dyDescent="0.35">
      <c r="A225" s="35" t="s">
        <v>149</v>
      </c>
      <c r="B225" s="24" t="s">
        <v>247</v>
      </c>
      <c r="C225" s="36">
        <v>1185</v>
      </c>
      <c r="D225" s="25">
        <v>0</v>
      </c>
      <c r="E225" s="36">
        <v>500</v>
      </c>
      <c r="F225" s="36">
        <v>370</v>
      </c>
      <c r="G225" s="36">
        <v>275</v>
      </c>
      <c r="H225" s="36">
        <v>780</v>
      </c>
      <c r="I225" s="36">
        <v>95</v>
      </c>
      <c r="J225" s="25">
        <v>0.42</v>
      </c>
      <c r="K225" s="25">
        <v>0.31</v>
      </c>
      <c r="L225" s="25">
        <v>0.23</v>
      </c>
      <c r="M225" s="25">
        <v>0.66</v>
      </c>
      <c r="N225" s="25">
        <v>0.08</v>
      </c>
    </row>
    <row r="226" spans="1:14" x14ac:dyDescent="0.35">
      <c r="A226" s="35" t="s">
        <v>150</v>
      </c>
      <c r="B226" s="24" t="s">
        <v>240</v>
      </c>
      <c r="C226" s="36">
        <v>325</v>
      </c>
      <c r="D226" s="25">
        <v>0.02</v>
      </c>
      <c r="E226" s="36">
        <v>310</v>
      </c>
      <c r="F226" s="36">
        <v>0</v>
      </c>
      <c r="G226" s="36">
        <v>0</v>
      </c>
      <c r="H226" s="36">
        <v>0</v>
      </c>
      <c r="I226" s="36">
        <v>10</v>
      </c>
      <c r="J226" s="25">
        <v>0.97</v>
      </c>
      <c r="K226" s="25">
        <v>0</v>
      </c>
      <c r="L226" s="25">
        <v>0</v>
      </c>
      <c r="M226" s="25">
        <v>0</v>
      </c>
      <c r="N226" s="25">
        <v>0.03</v>
      </c>
    </row>
    <row r="227" spans="1:14" x14ac:dyDescent="0.35">
      <c r="A227" s="35" t="s">
        <v>150</v>
      </c>
      <c r="B227" s="24" t="s">
        <v>241</v>
      </c>
      <c r="C227" s="36">
        <v>2455</v>
      </c>
      <c r="D227" s="25">
        <v>0.02</v>
      </c>
      <c r="E227" s="36">
        <v>630</v>
      </c>
      <c r="F227" s="36">
        <v>940</v>
      </c>
      <c r="G227" s="36">
        <v>605</v>
      </c>
      <c r="H227" s="36">
        <v>990</v>
      </c>
      <c r="I227" s="36">
        <v>295</v>
      </c>
      <c r="J227" s="25">
        <v>0.26</v>
      </c>
      <c r="K227" s="25">
        <v>0.38</v>
      </c>
      <c r="L227" s="25">
        <v>0.25</v>
      </c>
      <c r="M227" s="25">
        <v>0.4</v>
      </c>
      <c r="N227" s="25">
        <v>0.12</v>
      </c>
    </row>
    <row r="228" spans="1:14" x14ac:dyDescent="0.35">
      <c r="A228" s="35" t="s">
        <v>150</v>
      </c>
      <c r="B228" s="24" t="s">
        <v>242</v>
      </c>
      <c r="C228" s="36">
        <v>2390</v>
      </c>
      <c r="D228" s="25">
        <v>0.02</v>
      </c>
      <c r="E228" s="36">
        <v>650</v>
      </c>
      <c r="F228" s="36">
        <v>790</v>
      </c>
      <c r="G228" s="36">
        <v>670</v>
      </c>
      <c r="H228" s="36">
        <v>1530</v>
      </c>
      <c r="I228" s="36">
        <v>335</v>
      </c>
      <c r="J228" s="25">
        <v>0.27</v>
      </c>
      <c r="K228" s="25">
        <v>0.33</v>
      </c>
      <c r="L228" s="25">
        <v>0.28000000000000003</v>
      </c>
      <c r="M228" s="25">
        <v>0.64</v>
      </c>
      <c r="N228" s="25">
        <v>0.14000000000000001</v>
      </c>
    </row>
    <row r="229" spans="1:14" x14ac:dyDescent="0.35">
      <c r="A229" s="35" t="s">
        <v>150</v>
      </c>
      <c r="B229" s="24" t="s">
        <v>243</v>
      </c>
      <c r="C229" s="36">
        <v>1645</v>
      </c>
      <c r="D229" s="25">
        <v>0.02</v>
      </c>
      <c r="E229" s="36">
        <v>615</v>
      </c>
      <c r="F229" s="36">
        <v>525</v>
      </c>
      <c r="G229" s="36">
        <v>490</v>
      </c>
      <c r="H229" s="36">
        <v>1165</v>
      </c>
      <c r="I229" s="36">
        <v>160</v>
      </c>
      <c r="J229" s="25">
        <v>0.37</v>
      </c>
      <c r="K229" s="25">
        <v>0.32</v>
      </c>
      <c r="L229" s="25">
        <v>0.3</v>
      </c>
      <c r="M229" s="25">
        <v>0.71</v>
      </c>
      <c r="N229" s="25">
        <v>0.1</v>
      </c>
    </row>
    <row r="230" spans="1:14" x14ac:dyDescent="0.35">
      <c r="A230" s="35" t="s">
        <v>150</v>
      </c>
      <c r="B230" s="24" t="s">
        <v>244</v>
      </c>
      <c r="C230" s="36">
        <v>1550</v>
      </c>
      <c r="D230" s="25">
        <v>0.02</v>
      </c>
      <c r="E230" s="36">
        <v>595</v>
      </c>
      <c r="F230" s="36">
        <v>450</v>
      </c>
      <c r="G230" s="36">
        <v>445</v>
      </c>
      <c r="H230" s="36">
        <v>1035</v>
      </c>
      <c r="I230" s="36">
        <v>170</v>
      </c>
      <c r="J230" s="25">
        <v>0.38</v>
      </c>
      <c r="K230" s="25">
        <v>0.28999999999999998</v>
      </c>
      <c r="L230" s="25">
        <v>0.28999999999999998</v>
      </c>
      <c r="M230" s="25">
        <v>0.67</v>
      </c>
      <c r="N230" s="25">
        <v>0.11</v>
      </c>
    </row>
    <row r="231" spans="1:14" x14ac:dyDescent="0.35">
      <c r="A231" s="35" t="s">
        <v>150</v>
      </c>
      <c r="B231" s="24" t="s">
        <v>245</v>
      </c>
      <c r="C231" s="36">
        <v>1025</v>
      </c>
      <c r="D231" s="25">
        <v>0.02</v>
      </c>
      <c r="E231" s="36">
        <v>670</v>
      </c>
      <c r="F231" s="36">
        <v>235</v>
      </c>
      <c r="G231" s="36">
        <v>100</v>
      </c>
      <c r="H231" s="36">
        <v>880</v>
      </c>
      <c r="I231" s="36">
        <v>65</v>
      </c>
      <c r="J231" s="25">
        <v>0.66</v>
      </c>
      <c r="K231" s="25">
        <v>0.23</v>
      </c>
      <c r="L231" s="25">
        <v>0.1</v>
      </c>
      <c r="M231" s="25">
        <v>0.86</v>
      </c>
      <c r="N231" s="25">
        <v>0.06</v>
      </c>
    </row>
    <row r="232" spans="1:14" x14ac:dyDescent="0.35">
      <c r="A232" s="35" t="s">
        <v>150</v>
      </c>
      <c r="B232" s="24" t="s">
        <v>246</v>
      </c>
      <c r="C232" s="36">
        <v>870</v>
      </c>
      <c r="D232" s="25">
        <v>0.02</v>
      </c>
      <c r="E232" s="36">
        <v>545</v>
      </c>
      <c r="F232" s="36">
        <v>185</v>
      </c>
      <c r="G232" s="36">
        <v>75</v>
      </c>
      <c r="H232" s="36">
        <v>715</v>
      </c>
      <c r="I232" s="36">
        <v>80</v>
      </c>
      <c r="J232" s="25">
        <v>0.63</v>
      </c>
      <c r="K232" s="25">
        <v>0.21</v>
      </c>
      <c r="L232" s="25">
        <v>0.09</v>
      </c>
      <c r="M232" s="25">
        <v>0.82</v>
      </c>
      <c r="N232" s="25">
        <v>0.09</v>
      </c>
    </row>
    <row r="233" spans="1:14" x14ac:dyDescent="0.35">
      <c r="A233" s="35" t="s">
        <v>150</v>
      </c>
      <c r="B233" s="24" t="s">
        <v>247</v>
      </c>
      <c r="C233" s="36">
        <v>10255</v>
      </c>
      <c r="D233" s="25">
        <v>0.02</v>
      </c>
      <c r="E233" s="36">
        <v>4015</v>
      </c>
      <c r="F233" s="36">
        <v>3120</v>
      </c>
      <c r="G233" s="36">
        <v>2385</v>
      </c>
      <c r="H233" s="36">
        <v>6315</v>
      </c>
      <c r="I233" s="36">
        <v>1115</v>
      </c>
      <c r="J233" s="25">
        <v>0.39</v>
      </c>
      <c r="K233" s="25">
        <v>0.3</v>
      </c>
      <c r="L233" s="25">
        <v>0.23</v>
      </c>
      <c r="M233" s="25">
        <v>0.62</v>
      </c>
      <c r="N233" s="25">
        <v>0.11</v>
      </c>
    </row>
    <row r="234" spans="1:14" x14ac:dyDescent="0.35">
      <c r="A234" s="35" t="s">
        <v>151</v>
      </c>
      <c r="B234" s="24" t="s">
        <v>240</v>
      </c>
      <c r="C234" s="36">
        <v>1135</v>
      </c>
      <c r="D234" s="25">
        <v>0.06</v>
      </c>
      <c r="E234" s="36">
        <v>1090</v>
      </c>
      <c r="F234" s="36">
        <v>0</v>
      </c>
      <c r="G234" s="36">
        <v>0</v>
      </c>
      <c r="H234" s="36">
        <v>0</v>
      </c>
      <c r="I234" s="36">
        <v>50</v>
      </c>
      <c r="J234" s="25">
        <v>0.96</v>
      </c>
      <c r="K234" s="25">
        <v>0</v>
      </c>
      <c r="L234" s="25">
        <v>0</v>
      </c>
      <c r="M234" s="25">
        <v>0</v>
      </c>
      <c r="N234" s="25">
        <v>0.04</v>
      </c>
    </row>
    <row r="235" spans="1:14" x14ac:dyDescent="0.35">
      <c r="A235" s="35" t="s">
        <v>151</v>
      </c>
      <c r="B235" s="24" t="s">
        <v>241</v>
      </c>
      <c r="C235" s="36">
        <v>7410</v>
      </c>
      <c r="D235" s="25">
        <v>0.06</v>
      </c>
      <c r="E235" s="36">
        <v>1975</v>
      </c>
      <c r="F235" s="36">
        <v>2890</v>
      </c>
      <c r="G235" s="36">
        <v>1655</v>
      </c>
      <c r="H235" s="36">
        <v>2975</v>
      </c>
      <c r="I235" s="36">
        <v>945</v>
      </c>
      <c r="J235" s="25">
        <v>0.27</v>
      </c>
      <c r="K235" s="25">
        <v>0.39</v>
      </c>
      <c r="L235" s="25">
        <v>0.22</v>
      </c>
      <c r="M235" s="25">
        <v>0.4</v>
      </c>
      <c r="N235" s="25">
        <v>0.13</v>
      </c>
    </row>
    <row r="236" spans="1:14" x14ac:dyDescent="0.35">
      <c r="A236" s="35" t="s">
        <v>151</v>
      </c>
      <c r="B236" s="24" t="s">
        <v>242</v>
      </c>
      <c r="C236" s="36">
        <v>7145</v>
      </c>
      <c r="D236" s="25">
        <v>0.06</v>
      </c>
      <c r="E236" s="36">
        <v>2100</v>
      </c>
      <c r="F236" s="36">
        <v>2330</v>
      </c>
      <c r="G236" s="36">
        <v>1900</v>
      </c>
      <c r="H236" s="36">
        <v>4805</v>
      </c>
      <c r="I236" s="36">
        <v>850</v>
      </c>
      <c r="J236" s="25">
        <v>0.28999999999999998</v>
      </c>
      <c r="K236" s="25">
        <v>0.33</v>
      </c>
      <c r="L236" s="25">
        <v>0.27</v>
      </c>
      <c r="M236" s="25">
        <v>0.67</v>
      </c>
      <c r="N236" s="25">
        <v>0.12</v>
      </c>
    </row>
    <row r="237" spans="1:14" x14ac:dyDescent="0.35">
      <c r="A237" s="35" t="s">
        <v>151</v>
      </c>
      <c r="B237" s="24" t="s">
        <v>243</v>
      </c>
      <c r="C237" s="36">
        <v>5015</v>
      </c>
      <c r="D237" s="25">
        <v>0.06</v>
      </c>
      <c r="E237" s="36">
        <v>2055</v>
      </c>
      <c r="F237" s="36">
        <v>1525</v>
      </c>
      <c r="G237" s="36">
        <v>1405</v>
      </c>
      <c r="H237" s="36">
        <v>3620</v>
      </c>
      <c r="I237" s="36">
        <v>460</v>
      </c>
      <c r="J237" s="25">
        <v>0.41</v>
      </c>
      <c r="K237" s="25">
        <v>0.3</v>
      </c>
      <c r="L237" s="25">
        <v>0.28000000000000003</v>
      </c>
      <c r="M237" s="25">
        <v>0.72</v>
      </c>
      <c r="N237" s="25">
        <v>0.09</v>
      </c>
    </row>
    <row r="238" spans="1:14" x14ac:dyDescent="0.35">
      <c r="A238" s="35" t="s">
        <v>151</v>
      </c>
      <c r="B238" s="24" t="s">
        <v>244</v>
      </c>
      <c r="C238" s="36">
        <v>5115</v>
      </c>
      <c r="D238" s="25">
        <v>0.06</v>
      </c>
      <c r="E238" s="36">
        <v>2135</v>
      </c>
      <c r="F238" s="36">
        <v>1395</v>
      </c>
      <c r="G238" s="36">
        <v>1345</v>
      </c>
      <c r="H238" s="36">
        <v>3600</v>
      </c>
      <c r="I238" s="36">
        <v>570</v>
      </c>
      <c r="J238" s="25">
        <v>0.42</v>
      </c>
      <c r="K238" s="25">
        <v>0.27</v>
      </c>
      <c r="L238" s="25">
        <v>0.26</v>
      </c>
      <c r="M238" s="25">
        <v>0.7</v>
      </c>
      <c r="N238" s="25">
        <v>0.11</v>
      </c>
    </row>
    <row r="239" spans="1:14" x14ac:dyDescent="0.35">
      <c r="A239" s="35" t="s">
        <v>151</v>
      </c>
      <c r="B239" s="24" t="s">
        <v>245</v>
      </c>
      <c r="C239" s="36">
        <v>3150</v>
      </c>
      <c r="D239" s="25">
        <v>0.06</v>
      </c>
      <c r="E239" s="36">
        <v>1995</v>
      </c>
      <c r="F239" s="36">
        <v>705</v>
      </c>
      <c r="G239" s="36">
        <v>320</v>
      </c>
      <c r="H239" s="36">
        <v>2755</v>
      </c>
      <c r="I239" s="36">
        <v>205</v>
      </c>
      <c r="J239" s="25">
        <v>0.63</v>
      </c>
      <c r="K239" s="25">
        <v>0.22</v>
      </c>
      <c r="L239" s="25">
        <v>0.1</v>
      </c>
      <c r="M239" s="25">
        <v>0.87</v>
      </c>
      <c r="N239" s="25">
        <v>0.06</v>
      </c>
    </row>
    <row r="240" spans="1:14" x14ac:dyDescent="0.35">
      <c r="A240" s="35" t="s">
        <v>151</v>
      </c>
      <c r="B240" s="24" t="s">
        <v>246</v>
      </c>
      <c r="C240" s="36">
        <v>2840</v>
      </c>
      <c r="D240" s="25">
        <v>0.06</v>
      </c>
      <c r="E240" s="36">
        <v>1875</v>
      </c>
      <c r="F240" s="36">
        <v>600</v>
      </c>
      <c r="G240" s="36">
        <v>285</v>
      </c>
      <c r="H240" s="36">
        <v>2455</v>
      </c>
      <c r="I240" s="36">
        <v>205</v>
      </c>
      <c r="J240" s="25">
        <v>0.66</v>
      </c>
      <c r="K240" s="25">
        <v>0.21</v>
      </c>
      <c r="L240" s="25">
        <v>0.1</v>
      </c>
      <c r="M240" s="25">
        <v>0.86</v>
      </c>
      <c r="N240" s="25">
        <v>7.0000000000000007E-2</v>
      </c>
    </row>
    <row r="241" spans="1:14" x14ac:dyDescent="0.35">
      <c r="A241" s="35" t="s">
        <v>151</v>
      </c>
      <c r="B241" s="24" t="s">
        <v>247</v>
      </c>
      <c r="C241" s="36">
        <v>31815</v>
      </c>
      <c r="D241" s="25">
        <v>0.06</v>
      </c>
      <c r="E241" s="36">
        <v>13220</v>
      </c>
      <c r="F241" s="36">
        <v>9445</v>
      </c>
      <c r="G241" s="36">
        <v>6910</v>
      </c>
      <c r="H241" s="36">
        <v>20210</v>
      </c>
      <c r="I241" s="36">
        <v>3285</v>
      </c>
      <c r="J241" s="25">
        <v>0.42</v>
      </c>
      <c r="K241" s="25">
        <v>0.3</v>
      </c>
      <c r="L241" s="25">
        <v>0.22</v>
      </c>
      <c r="M241" s="25">
        <v>0.64</v>
      </c>
      <c r="N241" s="25">
        <v>0.1</v>
      </c>
    </row>
    <row r="242" spans="1:14" x14ac:dyDescent="0.35">
      <c r="A242" s="35" t="s">
        <v>152</v>
      </c>
      <c r="B242" s="24" t="s">
        <v>240</v>
      </c>
      <c r="C242" s="36">
        <v>210</v>
      </c>
      <c r="D242" s="25">
        <v>0.01</v>
      </c>
      <c r="E242" s="36">
        <v>205</v>
      </c>
      <c r="F242" s="36">
        <v>0</v>
      </c>
      <c r="G242" s="36">
        <v>0</v>
      </c>
      <c r="H242" s="36">
        <v>0</v>
      </c>
      <c r="I242" s="36">
        <v>5</v>
      </c>
      <c r="J242" s="25">
        <v>0.97</v>
      </c>
      <c r="K242" s="25">
        <v>0</v>
      </c>
      <c r="L242" s="25">
        <v>0</v>
      </c>
      <c r="M242" s="25">
        <v>0</v>
      </c>
      <c r="N242" s="25">
        <v>0.03</v>
      </c>
    </row>
    <row r="243" spans="1:14" x14ac:dyDescent="0.35">
      <c r="A243" s="35" t="s">
        <v>152</v>
      </c>
      <c r="B243" s="24" t="s">
        <v>241</v>
      </c>
      <c r="C243" s="36">
        <v>1385</v>
      </c>
      <c r="D243" s="25">
        <v>0.01</v>
      </c>
      <c r="E243" s="36">
        <v>405</v>
      </c>
      <c r="F243" s="36">
        <v>550</v>
      </c>
      <c r="G243" s="36">
        <v>265</v>
      </c>
      <c r="H243" s="36">
        <v>640</v>
      </c>
      <c r="I243" s="36">
        <v>165</v>
      </c>
      <c r="J243" s="25">
        <v>0.28999999999999998</v>
      </c>
      <c r="K243" s="25">
        <v>0.4</v>
      </c>
      <c r="L243" s="25">
        <v>0.19</v>
      </c>
      <c r="M243" s="25">
        <v>0.46</v>
      </c>
      <c r="N243" s="25">
        <v>0.12</v>
      </c>
    </row>
    <row r="244" spans="1:14" x14ac:dyDescent="0.35">
      <c r="A244" s="35" t="s">
        <v>152</v>
      </c>
      <c r="B244" s="24" t="s">
        <v>242</v>
      </c>
      <c r="C244" s="36">
        <v>1335</v>
      </c>
      <c r="D244" s="25">
        <v>0.01</v>
      </c>
      <c r="E244" s="36">
        <v>385</v>
      </c>
      <c r="F244" s="36">
        <v>460</v>
      </c>
      <c r="G244" s="36">
        <v>380</v>
      </c>
      <c r="H244" s="36">
        <v>910</v>
      </c>
      <c r="I244" s="36">
        <v>150</v>
      </c>
      <c r="J244" s="25">
        <v>0.28999999999999998</v>
      </c>
      <c r="K244" s="25">
        <v>0.35</v>
      </c>
      <c r="L244" s="25">
        <v>0.28000000000000003</v>
      </c>
      <c r="M244" s="25">
        <v>0.68</v>
      </c>
      <c r="N244" s="25">
        <v>0.11</v>
      </c>
    </row>
    <row r="245" spans="1:14" x14ac:dyDescent="0.35">
      <c r="A245" s="35" t="s">
        <v>152</v>
      </c>
      <c r="B245" s="24" t="s">
        <v>243</v>
      </c>
      <c r="C245" s="36">
        <v>1040</v>
      </c>
      <c r="D245" s="25">
        <v>0.01</v>
      </c>
      <c r="E245" s="36">
        <v>405</v>
      </c>
      <c r="F245" s="36">
        <v>325</v>
      </c>
      <c r="G245" s="36">
        <v>275</v>
      </c>
      <c r="H245" s="36">
        <v>740</v>
      </c>
      <c r="I245" s="36">
        <v>100</v>
      </c>
      <c r="J245" s="25">
        <v>0.39</v>
      </c>
      <c r="K245" s="25">
        <v>0.31</v>
      </c>
      <c r="L245" s="25">
        <v>0.26</v>
      </c>
      <c r="M245" s="25">
        <v>0.71</v>
      </c>
      <c r="N245" s="25">
        <v>0.1</v>
      </c>
    </row>
    <row r="246" spans="1:14" x14ac:dyDescent="0.35">
      <c r="A246" s="35" t="s">
        <v>152</v>
      </c>
      <c r="B246" s="24" t="s">
        <v>244</v>
      </c>
      <c r="C246" s="36">
        <v>955</v>
      </c>
      <c r="D246" s="25">
        <v>0.01</v>
      </c>
      <c r="E246" s="36">
        <v>375</v>
      </c>
      <c r="F246" s="36">
        <v>275</v>
      </c>
      <c r="G246" s="36">
        <v>265</v>
      </c>
      <c r="H246" s="36">
        <v>665</v>
      </c>
      <c r="I246" s="36">
        <v>110</v>
      </c>
      <c r="J246" s="25">
        <v>0.39</v>
      </c>
      <c r="K246" s="25">
        <v>0.28999999999999998</v>
      </c>
      <c r="L246" s="25">
        <v>0.28000000000000003</v>
      </c>
      <c r="M246" s="25">
        <v>0.7</v>
      </c>
      <c r="N246" s="25">
        <v>0.12</v>
      </c>
    </row>
    <row r="247" spans="1:14" x14ac:dyDescent="0.35">
      <c r="A247" s="35" t="s">
        <v>152</v>
      </c>
      <c r="B247" s="24" t="s">
        <v>245</v>
      </c>
      <c r="C247" s="36">
        <v>680</v>
      </c>
      <c r="D247" s="25">
        <v>0.01</v>
      </c>
      <c r="E247" s="36">
        <v>410</v>
      </c>
      <c r="F247" s="36">
        <v>140</v>
      </c>
      <c r="G247" s="36">
        <v>80</v>
      </c>
      <c r="H247" s="36">
        <v>570</v>
      </c>
      <c r="I247" s="36">
        <v>50</v>
      </c>
      <c r="J247" s="25">
        <v>0.61</v>
      </c>
      <c r="K247" s="25">
        <v>0.2</v>
      </c>
      <c r="L247" s="25">
        <v>0.12</v>
      </c>
      <c r="M247" s="25">
        <v>0.84</v>
      </c>
      <c r="N247" s="25">
        <v>7.0000000000000007E-2</v>
      </c>
    </row>
    <row r="248" spans="1:14" x14ac:dyDescent="0.35">
      <c r="A248" s="35" t="s">
        <v>152</v>
      </c>
      <c r="B248" s="24" t="s">
        <v>246</v>
      </c>
      <c r="C248" s="36">
        <v>575</v>
      </c>
      <c r="D248" s="25">
        <v>0.01</v>
      </c>
      <c r="E248" s="36">
        <v>355</v>
      </c>
      <c r="F248" s="36">
        <v>115</v>
      </c>
      <c r="G248" s="36">
        <v>70</v>
      </c>
      <c r="H248" s="36">
        <v>470</v>
      </c>
      <c r="I248" s="36">
        <v>55</v>
      </c>
      <c r="J248" s="25">
        <v>0.62</v>
      </c>
      <c r="K248" s="25">
        <v>0.2</v>
      </c>
      <c r="L248" s="25">
        <v>0.12</v>
      </c>
      <c r="M248" s="25">
        <v>0.82</v>
      </c>
      <c r="N248" s="25">
        <v>0.1</v>
      </c>
    </row>
    <row r="249" spans="1:14" x14ac:dyDescent="0.35">
      <c r="A249" s="35" t="s">
        <v>152</v>
      </c>
      <c r="B249" s="24" t="s">
        <v>247</v>
      </c>
      <c r="C249" s="36">
        <v>6175</v>
      </c>
      <c r="D249" s="25">
        <v>0.01</v>
      </c>
      <c r="E249" s="36">
        <v>2535</v>
      </c>
      <c r="F249" s="36">
        <v>1860</v>
      </c>
      <c r="G249" s="36">
        <v>1330</v>
      </c>
      <c r="H249" s="36">
        <v>3995</v>
      </c>
      <c r="I249" s="36">
        <v>640</v>
      </c>
      <c r="J249" s="25">
        <v>0.41</v>
      </c>
      <c r="K249" s="25">
        <v>0.3</v>
      </c>
      <c r="L249" s="25">
        <v>0.22</v>
      </c>
      <c r="M249" s="25">
        <v>0.65</v>
      </c>
      <c r="N249" s="25">
        <v>0.1</v>
      </c>
    </row>
    <row r="250" spans="1:14" x14ac:dyDescent="0.35">
      <c r="A250" s="35" t="s">
        <v>153</v>
      </c>
      <c r="B250" s="24" t="s">
        <v>240</v>
      </c>
      <c r="C250" s="36">
        <v>465</v>
      </c>
      <c r="D250" s="25">
        <v>0.02</v>
      </c>
      <c r="E250" s="36">
        <v>445</v>
      </c>
      <c r="F250" s="36">
        <v>0</v>
      </c>
      <c r="G250" s="36">
        <v>0</v>
      </c>
      <c r="H250" s="36">
        <v>0</v>
      </c>
      <c r="I250" s="36">
        <v>20</v>
      </c>
      <c r="J250" s="25">
        <v>0.96</v>
      </c>
      <c r="K250" s="25">
        <v>0</v>
      </c>
      <c r="L250" s="25">
        <v>0</v>
      </c>
      <c r="M250" s="25">
        <v>0</v>
      </c>
      <c r="N250" s="25">
        <v>0.04</v>
      </c>
    </row>
    <row r="251" spans="1:14" x14ac:dyDescent="0.35">
      <c r="A251" s="35" t="s">
        <v>153</v>
      </c>
      <c r="B251" s="24" t="s">
        <v>241</v>
      </c>
      <c r="C251" s="36">
        <v>3200</v>
      </c>
      <c r="D251" s="25">
        <v>0.02</v>
      </c>
      <c r="E251" s="36">
        <v>780</v>
      </c>
      <c r="F251" s="36">
        <v>1215</v>
      </c>
      <c r="G251" s="36">
        <v>685</v>
      </c>
      <c r="H251" s="36">
        <v>1280</v>
      </c>
      <c r="I251" s="36">
        <v>500</v>
      </c>
      <c r="J251" s="25">
        <v>0.24</v>
      </c>
      <c r="K251" s="25">
        <v>0.38</v>
      </c>
      <c r="L251" s="25">
        <v>0.21</v>
      </c>
      <c r="M251" s="25">
        <v>0.4</v>
      </c>
      <c r="N251" s="25">
        <v>0.16</v>
      </c>
    </row>
    <row r="252" spans="1:14" x14ac:dyDescent="0.35">
      <c r="A252" s="35" t="s">
        <v>153</v>
      </c>
      <c r="B252" s="24" t="s">
        <v>242</v>
      </c>
      <c r="C252" s="36">
        <v>2735</v>
      </c>
      <c r="D252" s="25">
        <v>0.02</v>
      </c>
      <c r="E252" s="36">
        <v>745</v>
      </c>
      <c r="F252" s="36">
        <v>850</v>
      </c>
      <c r="G252" s="36">
        <v>780</v>
      </c>
      <c r="H252" s="36">
        <v>1830</v>
      </c>
      <c r="I252" s="36">
        <v>330</v>
      </c>
      <c r="J252" s="25">
        <v>0.27</v>
      </c>
      <c r="K252" s="25">
        <v>0.31</v>
      </c>
      <c r="L252" s="25">
        <v>0.28999999999999998</v>
      </c>
      <c r="M252" s="25">
        <v>0.67</v>
      </c>
      <c r="N252" s="25">
        <v>0.12</v>
      </c>
    </row>
    <row r="253" spans="1:14" x14ac:dyDescent="0.35">
      <c r="A253" s="35" t="s">
        <v>153</v>
      </c>
      <c r="B253" s="24" t="s">
        <v>243</v>
      </c>
      <c r="C253" s="36">
        <v>2050</v>
      </c>
      <c r="D253" s="25">
        <v>0.02</v>
      </c>
      <c r="E253" s="36">
        <v>765</v>
      </c>
      <c r="F253" s="36">
        <v>620</v>
      </c>
      <c r="G253" s="36">
        <v>580</v>
      </c>
      <c r="H253" s="36">
        <v>1440</v>
      </c>
      <c r="I253" s="36">
        <v>225</v>
      </c>
      <c r="J253" s="25">
        <v>0.37</v>
      </c>
      <c r="K253" s="25">
        <v>0.3</v>
      </c>
      <c r="L253" s="25">
        <v>0.28000000000000003</v>
      </c>
      <c r="M253" s="25">
        <v>0.7</v>
      </c>
      <c r="N253" s="25">
        <v>0.11</v>
      </c>
    </row>
    <row r="254" spans="1:14" x14ac:dyDescent="0.35">
      <c r="A254" s="35" t="s">
        <v>153</v>
      </c>
      <c r="B254" s="24" t="s">
        <v>244</v>
      </c>
      <c r="C254" s="36">
        <v>1980</v>
      </c>
      <c r="D254" s="25">
        <v>0.02</v>
      </c>
      <c r="E254" s="36">
        <v>850</v>
      </c>
      <c r="F254" s="36">
        <v>550</v>
      </c>
      <c r="G254" s="36">
        <v>480</v>
      </c>
      <c r="H254" s="36">
        <v>1410</v>
      </c>
      <c r="I254" s="36">
        <v>220</v>
      </c>
      <c r="J254" s="25">
        <v>0.43</v>
      </c>
      <c r="K254" s="25">
        <v>0.28000000000000003</v>
      </c>
      <c r="L254" s="25">
        <v>0.24</v>
      </c>
      <c r="M254" s="25">
        <v>0.71</v>
      </c>
      <c r="N254" s="25">
        <v>0.11</v>
      </c>
    </row>
    <row r="255" spans="1:14" x14ac:dyDescent="0.35">
      <c r="A255" s="35" t="s">
        <v>153</v>
      </c>
      <c r="B255" s="24" t="s">
        <v>245</v>
      </c>
      <c r="C255" s="36">
        <v>1255</v>
      </c>
      <c r="D255" s="25">
        <v>0.02</v>
      </c>
      <c r="E255" s="36">
        <v>865</v>
      </c>
      <c r="F255" s="36">
        <v>245</v>
      </c>
      <c r="G255" s="36">
        <v>115</v>
      </c>
      <c r="H255" s="36">
        <v>1110</v>
      </c>
      <c r="I255" s="36">
        <v>75</v>
      </c>
      <c r="J255" s="25">
        <v>0.69</v>
      </c>
      <c r="K255" s="25">
        <v>0.19</v>
      </c>
      <c r="L255" s="25">
        <v>0.09</v>
      </c>
      <c r="M255" s="25">
        <v>0.88</v>
      </c>
      <c r="N255" s="25">
        <v>0.06</v>
      </c>
    </row>
    <row r="256" spans="1:14" x14ac:dyDescent="0.35">
      <c r="A256" s="35" t="s">
        <v>153</v>
      </c>
      <c r="B256" s="24" t="s">
        <v>246</v>
      </c>
      <c r="C256" s="36">
        <v>1125</v>
      </c>
      <c r="D256" s="25">
        <v>0.02</v>
      </c>
      <c r="E256" s="36">
        <v>770</v>
      </c>
      <c r="F256" s="36">
        <v>200</v>
      </c>
      <c r="G256" s="36">
        <v>75</v>
      </c>
      <c r="H256" s="36">
        <v>990</v>
      </c>
      <c r="I256" s="36">
        <v>85</v>
      </c>
      <c r="J256" s="25">
        <v>0.68</v>
      </c>
      <c r="K256" s="25">
        <v>0.18</v>
      </c>
      <c r="L256" s="25">
        <v>7.0000000000000007E-2</v>
      </c>
      <c r="M256" s="25">
        <v>0.88</v>
      </c>
      <c r="N256" s="25">
        <v>7.0000000000000007E-2</v>
      </c>
    </row>
    <row r="257" spans="1:14" x14ac:dyDescent="0.35">
      <c r="A257" s="35" t="s">
        <v>153</v>
      </c>
      <c r="B257" s="24" t="s">
        <v>247</v>
      </c>
      <c r="C257" s="36">
        <v>12810</v>
      </c>
      <c r="D257" s="25">
        <v>0.02</v>
      </c>
      <c r="E257" s="36">
        <v>5220</v>
      </c>
      <c r="F257" s="36">
        <v>3680</v>
      </c>
      <c r="G257" s="36">
        <v>2715</v>
      </c>
      <c r="H257" s="36">
        <v>8060</v>
      </c>
      <c r="I257" s="36">
        <v>1455</v>
      </c>
      <c r="J257" s="25">
        <v>0.41</v>
      </c>
      <c r="K257" s="25">
        <v>0.28999999999999998</v>
      </c>
      <c r="L257" s="25">
        <v>0.21</v>
      </c>
      <c r="M257" s="25">
        <v>0.63</v>
      </c>
      <c r="N257" s="25">
        <v>0.11</v>
      </c>
    </row>
    <row r="258" spans="1:14" x14ac:dyDescent="0.35">
      <c r="A258" s="35" t="s">
        <v>154</v>
      </c>
      <c r="B258" s="24" t="s">
        <v>240</v>
      </c>
      <c r="C258" s="36">
        <v>685</v>
      </c>
      <c r="D258" s="25">
        <v>0.04</v>
      </c>
      <c r="E258" s="36">
        <v>660</v>
      </c>
      <c r="F258" s="36">
        <v>0</v>
      </c>
      <c r="G258" s="36">
        <v>0</v>
      </c>
      <c r="H258" s="36">
        <v>0</v>
      </c>
      <c r="I258" s="36">
        <v>25</v>
      </c>
      <c r="J258" s="25">
        <v>0.97</v>
      </c>
      <c r="K258" s="25">
        <v>0</v>
      </c>
      <c r="L258" s="25">
        <v>0</v>
      </c>
      <c r="M258" s="25">
        <v>0</v>
      </c>
      <c r="N258" s="25">
        <v>0.03</v>
      </c>
    </row>
    <row r="259" spans="1:14" x14ac:dyDescent="0.35">
      <c r="A259" s="35" t="s">
        <v>154</v>
      </c>
      <c r="B259" s="24" t="s">
        <v>241</v>
      </c>
      <c r="C259" s="36">
        <v>4890</v>
      </c>
      <c r="D259" s="25">
        <v>0.04</v>
      </c>
      <c r="E259" s="36">
        <v>1105</v>
      </c>
      <c r="F259" s="36">
        <v>1905</v>
      </c>
      <c r="G259" s="36">
        <v>1165</v>
      </c>
      <c r="H259" s="36">
        <v>1935</v>
      </c>
      <c r="I259" s="36">
        <v>675</v>
      </c>
      <c r="J259" s="25">
        <v>0.23</v>
      </c>
      <c r="K259" s="25">
        <v>0.39</v>
      </c>
      <c r="L259" s="25">
        <v>0.24</v>
      </c>
      <c r="M259" s="25">
        <v>0.4</v>
      </c>
      <c r="N259" s="25">
        <v>0.14000000000000001</v>
      </c>
    </row>
    <row r="260" spans="1:14" x14ac:dyDescent="0.35">
      <c r="A260" s="35" t="s">
        <v>154</v>
      </c>
      <c r="B260" s="24" t="s">
        <v>242</v>
      </c>
      <c r="C260" s="36">
        <v>4490</v>
      </c>
      <c r="D260" s="25">
        <v>0.04</v>
      </c>
      <c r="E260" s="36">
        <v>1245</v>
      </c>
      <c r="F260" s="36">
        <v>1430</v>
      </c>
      <c r="G260" s="36">
        <v>1355</v>
      </c>
      <c r="H260" s="36">
        <v>2925</v>
      </c>
      <c r="I260" s="36">
        <v>530</v>
      </c>
      <c r="J260" s="25">
        <v>0.28000000000000003</v>
      </c>
      <c r="K260" s="25">
        <v>0.32</v>
      </c>
      <c r="L260" s="25">
        <v>0.3</v>
      </c>
      <c r="M260" s="25">
        <v>0.65</v>
      </c>
      <c r="N260" s="25">
        <v>0.12</v>
      </c>
    </row>
    <row r="261" spans="1:14" x14ac:dyDescent="0.35">
      <c r="A261" s="35" t="s">
        <v>154</v>
      </c>
      <c r="B261" s="24" t="s">
        <v>243</v>
      </c>
      <c r="C261" s="36">
        <v>3260</v>
      </c>
      <c r="D261" s="25">
        <v>0.04</v>
      </c>
      <c r="E261" s="36">
        <v>1225</v>
      </c>
      <c r="F261" s="36">
        <v>1000</v>
      </c>
      <c r="G261" s="36">
        <v>930</v>
      </c>
      <c r="H261" s="36">
        <v>2315</v>
      </c>
      <c r="I261" s="36">
        <v>260</v>
      </c>
      <c r="J261" s="25">
        <v>0.38</v>
      </c>
      <c r="K261" s="25">
        <v>0.31</v>
      </c>
      <c r="L261" s="25">
        <v>0.28000000000000003</v>
      </c>
      <c r="M261" s="25">
        <v>0.71</v>
      </c>
      <c r="N261" s="25">
        <v>0.08</v>
      </c>
    </row>
    <row r="262" spans="1:14" x14ac:dyDescent="0.35">
      <c r="A262" s="35" t="s">
        <v>154</v>
      </c>
      <c r="B262" s="24" t="s">
        <v>244</v>
      </c>
      <c r="C262" s="36">
        <v>3395</v>
      </c>
      <c r="D262" s="25">
        <v>0.04</v>
      </c>
      <c r="E262" s="36">
        <v>1435</v>
      </c>
      <c r="F262" s="36">
        <v>920</v>
      </c>
      <c r="G262" s="36">
        <v>915</v>
      </c>
      <c r="H262" s="36">
        <v>2360</v>
      </c>
      <c r="I262" s="36">
        <v>370</v>
      </c>
      <c r="J262" s="25">
        <v>0.42</v>
      </c>
      <c r="K262" s="25">
        <v>0.27</v>
      </c>
      <c r="L262" s="25">
        <v>0.27</v>
      </c>
      <c r="M262" s="25">
        <v>0.69</v>
      </c>
      <c r="N262" s="25">
        <v>0.11</v>
      </c>
    </row>
    <row r="263" spans="1:14" x14ac:dyDescent="0.35">
      <c r="A263" s="35" t="s">
        <v>154</v>
      </c>
      <c r="B263" s="24" t="s">
        <v>245</v>
      </c>
      <c r="C263" s="36">
        <v>1920</v>
      </c>
      <c r="D263" s="25">
        <v>0.04</v>
      </c>
      <c r="E263" s="36">
        <v>1190</v>
      </c>
      <c r="F263" s="36">
        <v>435</v>
      </c>
      <c r="G263" s="36">
        <v>190</v>
      </c>
      <c r="H263" s="36">
        <v>1625</v>
      </c>
      <c r="I263" s="36">
        <v>155</v>
      </c>
      <c r="J263" s="25">
        <v>0.62</v>
      </c>
      <c r="K263" s="25">
        <v>0.23</v>
      </c>
      <c r="L263" s="25">
        <v>0.1</v>
      </c>
      <c r="M263" s="25">
        <v>0.85</v>
      </c>
      <c r="N263" s="25">
        <v>0.08</v>
      </c>
    </row>
    <row r="264" spans="1:14" x14ac:dyDescent="0.35">
      <c r="A264" s="35" t="s">
        <v>154</v>
      </c>
      <c r="B264" s="24" t="s">
        <v>246</v>
      </c>
      <c r="C264" s="36">
        <v>1800</v>
      </c>
      <c r="D264" s="25">
        <v>0.04</v>
      </c>
      <c r="E264" s="36">
        <v>1125</v>
      </c>
      <c r="F264" s="36">
        <v>420</v>
      </c>
      <c r="G264" s="36">
        <v>130</v>
      </c>
      <c r="H264" s="36">
        <v>1545</v>
      </c>
      <c r="I264" s="36">
        <v>145</v>
      </c>
      <c r="J264" s="25">
        <v>0.62</v>
      </c>
      <c r="K264" s="25">
        <v>0.23</v>
      </c>
      <c r="L264" s="25">
        <v>7.0000000000000007E-2</v>
      </c>
      <c r="M264" s="25">
        <v>0.86</v>
      </c>
      <c r="N264" s="25">
        <v>0.08</v>
      </c>
    </row>
    <row r="265" spans="1:14" x14ac:dyDescent="0.35">
      <c r="A265" s="35" t="s">
        <v>154</v>
      </c>
      <c r="B265" s="24" t="s">
        <v>247</v>
      </c>
      <c r="C265" s="36">
        <v>20435</v>
      </c>
      <c r="D265" s="25">
        <v>0.04</v>
      </c>
      <c r="E265" s="36">
        <v>7980</v>
      </c>
      <c r="F265" s="36">
        <v>6105</v>
      </c>
      <c r="G265" s="36">
        <v>4680</v>
      </c>
      <c r="H265" s="36">
        <v>12700</v>
      </c>
      <c r="I265" s="36">
        <v>2155</v>
      </c>
      <c r="J265" s="25">
        <v>0.39</v>
      </c>
      <c r="K265" s="25">
        <v>0.3</v>
      </c>
      <c r="L265" s="25">
        <v>0.23</v>
      </c>
      <c r="M265" s="25">
        <v>0.62</v>
      </c>
      <c r="N265" s="25">
        <v>0.11</v>
      </c>
    </row>
    <row r="266" spans="1:14" x14ac:dyDescent="0.35">
      <c r="A266" s="35" t="s">
        <v>155</v>
      </c>
      <c r="B266" s="24" t="s">
        <v>240</v>
      </c>
      <c r="C266" s="36">
        <v>10</v>
      </c>
      <c r="D266" s="25">
        <v>0</v>
      </c>
      <c r="E266" s="36">
        <v>10</v>
      </c>
      <c r="F266" s="36">
        <v>0</v>
      </c>
      <c r="G266" s="36">
        <v>0</v>
      </c>
      <c r="H266" s="36">
        <v>0</v>
      </c>
      <c r="I266" s="36">
        <v>0</v>
      </c>
      <c r="J266" s="25">
        <v>1</v>
      </c>
      <c r="K266" s="25">
        <v>0</v>
      </c>
      <c r="L266" s="25">
        <v>0</v>
      </c>
      <c r="M266" s="25">
        <v>0</v>
      </c>
      <c r="N266" s="25">
        <v>0</v>
      </c>
    </row>
    <row r="267" spans="1:14" x14ac:dyDescent="0.35">
      <c r="A267" s="35" t="s">
        <v>155</v>
      </c>
      <c r="B267" s="24" t="s">
        <v>241</v>
      </c>
      <c r="C267" s="36">
        <v>80</v>
      </c>
      <c r="D267" s="25">
        <v>0</v>
      </c>
      <c r="E267" s="36">
        <v>15</v>
      </c>
      <c r="F267" s="36">
        <v>40</v>
      </c>
      <c r="G267" s="36">
        <v>10</v>
      </c>
      <c r="H267" s="36">
        <v>45</v>
      </c>
      <c r="I267" s="36">
        <v>10</v>
      </c>
      <c r="J267" s="25">
        <v>0.2</v>
      </c>
      <c r="K267" s="25">
        <v>0.5</v>
      </c>
      <c r="L267" s="25">
        <v>0.12</v>
      </c>
      <c r="M267" s="25">
        <v>0.55000000000000004</v>
      </c>
      <c r="N267" s="25">
        <v>0.11</v>
      </c>
    </row>
    <row r="268" spans="1:14" x14ac:dyDescent="0.35">
      <c r="A268" s="35" t="s">
        <v>155</v>
      </c>
      <c r="B268" s="24" t="s">
        <v>242</v>
      </c>
      <c r="C268" s="36">
        <v>75</v>
      </c>
      <c r="D268" s="25">
        <v>0</v>
      </c>
      <c r="E268" s="36">
        <v>20</v>
      </c>
      <c r="F268" s="36">
        <v>15</v>
      </c>
      <c r="G268" s="36">
        <v>25</v>
      </c>
      <c r="H268" s="36">
        <v>50</v>
      </c>
      <c r="I268" s="36">
        <v>10</v>
      </c>
      <c r="J268" s="25">
        <v>0.28999999999999998</v>
      </c>
      <c r="K268" s="25">
        <v>0.22</v>
      </c>
      <c r="L268" s="25">
        <v>0.32</v>
      </c>
      <c r="M268" s="25">
        <v>0.68</v>
      </c>
      <c r="N268" s="25">
        <v>0.14000000000000001</v>
      </c>
    </row>
    <row r="269" spans="1:14" x14ac:dyDescent="0.35">
      <c r="A269" s="35" t="s">
        <v>155</v>
      </c>
      <c r="B269" s="24" t="s">
        <v>243</v>
      </c>
      <c r="C269" s="36">
        <v>65</v>
      </c>
      <c r="D269" s="25">
        <v>0</v>
      </c>
      <c r="E269" s="36">
        <v>30</v>
      </c>
      <c r="F269" s="36">
        <v>10</v>
      </c>
      <c r="G269" s="36">
        <v>15</v>
      </c>
      <c r="H269" s="36">
        <v>45</v>
      </c>
      <c r="I269" s="36">
        <v>10</v>
      </c>
      <c r="J269" s="25">
        <v>0.46</v>
      </c>
      <c r="K269" s="25">
        <v>0.19</v>
      </c>
      <c r="L269" s="25">
        <v>0.21</v>
      </c>
      <c r="M269" s="25">
        <v>0.73</v>
      </c>
      <c r="N269" s="25">
        <v>0.16</v>
      </c>
    </row>
    <row r="270" spans="1:14" x14ac:dyDescent="0.35">
      <c r="A270" s="35" t="s">
        <v>155</v>
      </c>
      <c r="B270" s="24" t="s">
        <v>244</v>
      </c>
      <c r="C270" s="36">
        <v>65</v>
      </c>
      <c r="D270" s="25">
        <v>0</v>
      </c>
      <c r="E270" s="36">
        <v>30</v>
      </c>
      <c r="F270" s="36">
        <v>10</v>
      </c>
      <c r="G270" s="36">
        <v>15</v>
      </c>
      <c r="H270" s="36">
        <v>45</v>
      </c>
      <c r="I270" s="36">
        <v>10</v>
      </c>
      <c r="J270" s="25">
        <v>0.43</v>
      </c>
      <c r="K270" s="25">
        <v>0.18</v>
      </c>
      <c r="L270" s="25">
        <v>0.22</v>
      </c>
      <c r="M270" s="25">
        <v>0.7</v>
      </c>
      <c r="N270" s="25">
        <v>0.12</v>
      </c>
    </row>
    <row r="271" spans="1:14" x14ac:dyDescent="0.35">
      <c r="A271" s="35" t="s">
        <v>155</v>
      </c>
      <c r="B271" s="24" t="s">
        <v>245</v>
      </c>
      <c r="C271" s="36">
        <v>50</v>
      </c>
      <c r="D271" s="25">
        <v>0</v>
      </c>
      <c r="E271" s="36">
        <v>30</v>
      </c>
      <c r="F271" s="36">
        <v>10</v>
      </c>
      <c r="G271" s="36" t="s">
        <v>318</v>
      </c>
      <c r="H271" s="36">
        <v>45</v>
      </c>
      <c r="I271" s="36">
        <v>5</v>
      </c>
      <c r="J271" s="25">
        <v>0.67</v>
      </c>
      <c r="K271" s="25">
        <v>0.19</v>
      </c>
      <c r="L271" s="36" t="s">
        <v>318</v>
      </c>
      <c r="M271" s="25">
        <v>0.9</v>
      </c>
      <c r="N271" s="36" t="s">
        <v>318</v>
      </c>
    </row>
    <row r="272" spans="1:14" x14ac:dyDescent="0.35">
      <c r="A272" s="35" t="s">
        <v>155</v>
      </c>
      <c r="B272" s="24" t="s">
        <v>246</v>
      </c>
      <c r="C272" s="36">
        <v>55</v>
      </c>
      <c r="D272" s="25">
        <v>0</v>
      </c>
      <c r="E272" s="36">
        <v>35</v>
      </c>
      <c r="F272" s="36">
        <v>10</v>
      </c>
      <c r="G272" s="36">
        <v>5</v>
      </c>
      <c r="H272" s="36">
        <v>40</v>
      </c>
      <c r="I272" s="36">
        <v>10</v>
      </c>
      <c r="J272" s="25">
        <v>0.66</v>
      </c>
      <c r="K272" s="25">
        <v>0.19</v>
      </c>
      <c r="L272" s="25">
        <v>0.09</v>
      </c>
      <c r="M272" s="25">
        <v>0.79</v>
      </c>
      <c r="N272" s="25">
        <v>0.15</v>
      </c>
    </row>
    <row r="273" spans="1:14" x14ac:dyDescent="0.35">
      <c r="A273" s="35" t="s">
        <v>155</v>
      </c>
      <c r="B273" s="24" t="s">
        <v>247</v>
      </c>
      <c r="C273" s="36">
        <v>400</v>
      </c>
      <c r="D273" s="25">
        <v>0</v>
      </c>
      <c r="E273" s="36">
        <v>175</v>
      </c>
      <c r="F273" s="36">
        <v>100</v>
      </c>
      <c r="G273" s="36">
        <v>70</v>
      </c>
      <c r="H273" s="36">
        <v>275</v>
      </c>
      <c r="I273" s="36">
        <v>50</v>
      </c>
      <c r="J273" s="25">
        <v>0.43</v>
      </c>
      <c r="K273" s="25">
        <v>0.25</v>
      </c>
      <c r="L273" s="25">
        <v>0.17</v>
      </c>
      <c r="M273" s="25">
        <v>0.69</v>
      </c>
      <c r="N273" s="25">
        <v>0.12</v>
      </c>
    </row>
    <row r="274" spans="1:14" x14ac:dyDescent="0.35">
      <c r="A274" s="35" t="s">
        <v>156</v>
      </c>
      <c r="B274" s="24" t="s">
        <v>240</v>
      </c>
      <c r="C274" s="36">
        <v>1970</v>
      </c>
      <c r="D274" s="25">
        <v>0.1</v>
      </c>
      <c r="E274" s="36">
        <v>1920</v>
      </c>
      <c r="F274" s="36">
        <v>0</v>
      </c>
      <c r="G274" s="36">
        <v>0</v>
      </c>
      <c r="H274" s="36">
        <v>0</v>
      </c>
      <c r="I274" s="36">
        <v>55</v>
      </c>
      <c r="J274" s="25">
        <v>0.97</v>
      </c>
      <c r="K274" s="25">
        <v>0</v>
      </c>
      <c r="L274" s="25">
        <v>0</v>
      </c>
      <c r="M274" s="25">
        <v>0</v>
      </c>
      <c r="N274" s="25">
        <v>0.03</v>
      </c>
    </row>
    <row r="275" spans="1:14" x14ac:dyDescent="0.35">
      <c r="A275" s="35" t="s">
        <v>156</v>
      </c>
      <c r="B275" s="24" t="s">
        <v>241</v>
      </c>
      <c r="C275" s="36">
        <v>6835</v>
      </c>
      <c r="D275" s="25">
        <v>0.05</v>
      </c>
      <c r="E275" s="36">
        <v>3950</v>
      </c>
      <c r="F275" s="36">
        <v>1730</v>
      </c>
      <c r="G275" s="36">
        <v>645</v>
      </c>
      <c r="H275" s="36">
        <v>3905</v>
      </c>
      <c r="I275" s="36">
        <v>580</v>
      </c>
      <c r="J275" s="25">
        <v>0.57999999999999996</v>
      </c>
      <c r="K275" s="25">
        <v>0.25</v>
      </c>
      <c r="L275" s="25">
        <v>0.09</v>
      </c>
      <c r="M275" s="25">
        <v>0.56999999999999995</v>
      </c>
      <c r="N275" s="25">
        <v>0.08</v>
      </c>
    </row>
    <row r="276" spans="1:14" x14ac:dyDescent="0.35">
      <c r="A276" s="35" t="s">
        <v>156</v>
      </c>
      <c r="B276" s="24" t="s">
        <v>242</v>
      </c>
      <c r="C276" s="36">
        <v>2710</v>
      </c>
      <c r="D276" s="25">
        <v>0.02</v>
      </c>
      <c r="E276" s="36">
        <v>1415</v>
      </c>
      <c r="F276" s="36">
        <v>725</v>
      </c>
      <c r="G276" s="36">
        <v>300</v>
      </c>
      <c r="H276" s="36">
        <v>2260</v>
      </c>
      <c r="I276" s="36">
        <v>225</v>
      </c>
      <c r="J276" s="25">
        <v>0.52</v>
      </c>
      <c r="K276" s="25">
        <v>0.27</v>
      </c>
      <c r="L276" s="25">
        <v>0.11</v>
      </c>
      <c r="M276" s="25">
        <v>0.83</v>
      </c>
      <c r="N276" s="25">
        <v>0.08</v>
      </c>
    </row>
    <row r="277" spans="1:14" x14ac:dyDescent="0.35">
      <c r="A277" s="35" t="s">
        <v>156</v>
      </c>
      <c r="B277" s="24" t="s">
        <v>243</v>
      </c>
      <c r="C277" s="36">
        <v>950</v>
      </c>
      <c r="D277" s="25">
        <v>0.01</v>
      </c>
      <c r="E277" s="36">
        <v>380</v>
      </c>
      <c r="F277" s="36">
        <v>315</v>
      </c>
      <c r="G277" s="36">
        <v>165</v>
      </c>
      <c r="H277" s="36">
        <v>740</v>
      </c>
      <c r="I277" s="36">
        <v>90</v>
      </c>
      <c r="J277" s="25">
        <v>0.4</v>
      </c>
      <c r="K277" s="25">
        <v>0.33</v>
      </c>
      <c r="L277" s="25">
        <v>0.17</v>
      </c>
      <c r="M277" s="25">
        <v>0.78</v>
      </c>
      <c r="N277" s="25">
        <v>0.1</v>
      </c>
    </row>
    <row r="278" spans="1:14" x14ac:dyDescent="0.35">
      <c r="A278" s="35" t="s">
        <v>156</v>
      </c>
      <c r="B278" s="24" t="s">
        <v>244</v>
      </c>
      <c r="C278" s="36">
        <v>765</v>
      </c>
      <c r="D278" s="25">
        <v>0.01</v>
      </c>
      <c r="E278" s="36">
        <v>340</v>
      </c>
      <c r="F278" s="36">
        <v>205</v>
      </c>
      <c r="G278" s="36">
        <v>125</v>
      </c>
      <c r="H278" s="36">
        <v>585</v>
      </c>
      <c r="I278" s="36">
        <v>80</v>
      </c>
      <c r="J278" s="25">
        <v>0.45</v>
      </c>
      <c r="K278" s="25">
        <v>0.27</v>
      </c>
      <c r="L278" s="25">
        <v>0.17</v>
      </c>
      <c r="M278" s="25">
        <v>0.76</v>
      </c>
      <c r="N278" s="25">
        <v>0.11</v>
      </c>
    </row>
    <row r="279" spans="1:14" x14ac:dyDescent="0.35">
      <c r="A279" s="35" t="s">
        <v>156</v>
      </c>
      <c r="B279" s="24" t="s">
        <v>245</v>
      </c>
      <c r="C279" s="36">
        <v>405</v>
      </c>
      <c r="D279" s="25">
        <v>0.01</v>
      </c>
      <c r="E279" s="36">
        <v>230</v>
      </c>
      <c r="F279" s="36">
        <v>95</v>
      </c>
      <c r="G279" s="36">
        <v>50</v>
      </c>
      <c r="H279" s="36">
        <v>355</v>
      </c>
      <c r="I279" s="36">
        <v>30</v>
      </c>
      <c r="J279" s="25">
        <v>0.56999999999999995</v>
      </c>
      <c r="K279" s="25">
        <v>0.24</v>
      </c>
      <c r="L279" s="25">
        <v>0.12</v>
      </c>
      <c r="M279" s="25">
        <v>0.88</v>
      </c>
      <c r="N279" s="25">
        <v>7.0000000000000007E-2</v>
      </c>
    </row>
    <row r="280" spans="1:14" x14ac:dyDescent="0.35">
      <c r="A280" s="35" t="s">
        <v>156</v>
      </c>
      <c r="B280" s="24" t="s">
        <v>246</v>
      </c>
      <c r="C280" s="36">
        <v>280</v>
      </c>
      <c r="D280" s="25">
        <v>0.01</v>
      </c>
      <c r="E280" s="36">
        <v>190</v>
      </c>
      <c r="F280" s="36">
        <v>55</v>
      </c>
      <c r="G280" s="36">
        <v>20</v>
      </c>
      <c r="H280" s="36">
        <v>240</v>
      </c>
      <c r="I280" s="36">
        <v>20</v>
      </c>
      <c r="J280" s="25">
        <v>0.68</v>
      </c>
      <c r="K280" s="25">
        <v>0.2</v>
      </c>
      <c r="L280" s="25">
        <v>7.0000000000000007E-2</v>
      </c>
      <c r="M280" s="25">
        <v>0.86</v>
      </c>
      <c r="N280" s="25">
        <v>0.06</v>
      </c>
    </row>
    <row r="281" spans="1:14" x14ac:dyDescent="0.35">
      <c r="A281" s="35" t="s">
        <v>156</v>
      </c>
      <c r="B281" s="24" t="s">
        <v>247</v>
      </c>
      <c r="C281" s="36">
        <v>13915</v>
      </c>
      <c r="D281" s="25">
        <v>0.03</v>
      </c>
      <c r="E281" s="36">
        <v>8430</v>
      </c>
      <c r="F281" s="36">
        <v>3125</v>
      </c>
      <c r="G281" s="36">
        <v>1305</v>
      </c>
      <c r="H281" s="36">
        <v>8080</v>
      </c>
      <c r="I281" s="36">
        <v>1075</v>
      </c>
      <c r="J281" s="25">
        <v>0.61</v>
      </c>
      <c r="K281" s="25">
        <v>0.22</v>
      </c>
      <c r="L281" s="25">
        <v>0.09</v>
      </c>
      <c r="M281" s="25">
        <v>0.57999999999999996</v>
      </c>
      <c r="N281" s="25">
        <v>0.08</v>
      </c>
    </row>
    <row r="282" spans="1:14" x14ac:dyDescent="0.35">
      <c r="A282" s="35" t="s">
        <v>351</v>
      </c>
      <c r="B282" s="24" t="s">
        <v>240</v>
      </c>
      <c r="C282" s="36">
        <v>45</v>
      </c>
      <c r="D282" s="25">
        <v>0</v>
      </c>
      <c r="E282" s="36">
        <v>40</v>
      </c>
      <c r="F282" s="36">
        <v>0</v>
      </c>
      <c r="G282" s="36">
        <v>0</v>
      </c>
      <c r="H282" s="36">
        <v>0</v>
      </c>
      <c r="I282" s="36">
        <v>10</v>
      </c>
      <c r="J282" s="25">
        <v>0.81</v>
      </c>
      <c r="K282" s="25">
        <v>0</v>
      </c>
      <c r="L282" s="25">
        <v>0</v>
      </c>
      <c r="M282" s="25">
        <v>0</v>
      </c>
      <c r="N282" s="25">
        <v>0.19</v>
      </c>
    </row>
    <row r="283" spans="1:14" x14ac:dyDescent="0.35">
      <c r="A283" s="35" t="s">
        <v>351</v>
      </c>
      <c r="B283" s="24" t="s">
        <v>241</v>
      </c>
      <c r="C283" s="36">
        <v>185</v>
      </c>
      <c r="D283" s="25">
        <v>0</v>
      </c>
      <c r="E283" s="36">
        <v>80</v>
      </c>
      <c r="F283" s="36">
        <v>60</v>
      </c>
      <c r="G283" s="36">
        <v>25</v>
      </c>
      <c r="H283" s="36">
        <v>90</v>
      </c>
      <c r="I283" s="36">
        <v>25</v>
      </c>
      <c r="J283" s="25">
        <v>0.42</v>
      </c>
      <c r="K283" s="25">
        <v>0.33</v>
      </c>
      <c r="L283" s="25">
        <v>0.14000000000000001</v>
      </c>
      <c r="M283" s="25">
        <v>0.47</v>
      </c>
      <c r="N283" s="25">
        <v>0.12</v>
      </c>
    </row>
    <row r="284" spans="1:14" x14ac:dyDescent="0.35">
      <c r="A284" s="35" t="s">
        <v>351</v>
      </c>
      <c r="B284" s="24" t="s">
        <v>242</v>
      </c>
      <c r="C284" s="36">
        <v>150</v>
      </c>
      <c r="D284" s="25">
        <v>0</v>
      </c>
      <c r="E284" s="36">
        <v>40</v>
      </c>
      <c r="F284" s="36">
        <v>50</v>
      </c>
      <c r="G284" s="36">
        <v>30</v>
      </c>
      <c r="H284" s="36">
        <v>95</v>
      </c>
      <c r="I284" s="36">
        <v>25</v>
      </c>
      <c r="J284" s="25">
        <v>0.28000000000000003</v>
      </c>
      <c r="K284" s="25">
        <v>0.34</v>
      </c>
      <c r="L284" s="25">
        <v>0.19</v>
      </c>
      <c r="M284" s="25">
        <v>0.65</v>
      </c>
      <c r="N284" s="25">
        <v>0.17</v>
      </c>
    </row>
    <row r="285" spans="1:14" x14ac:dyDescent="0.35">
      <c r="A285" s="35" t="s">
        <v>351</v>
      </c>
      <c r="B285" s="24" t="s">
        <v>243</v>
      </c>
      <c r="C285" s="36">
        <v>120</v>
      </c>
      <c r="D285" s="25">
        <v>0</v>
      </c>
      <c r="E285" s="36">
        <v>45</v>
      </c>
      <c r="F285" s="36">
        <v>30</v>
      </c>
      <c r="G285" s="36">
        <v>40</v>
      </c>
      <c r="H285" s="36">
        <v>85</v>
      </c>
      <c r="I285" s="36">
        <v>5</v>
      </c>
      <c r="J285" s="25">
        <v>0.36</v>
      </c>
      <c r="K285" s="25">
        <v>0.26</v>
      </c>
      <c r="L285" s="25">
        <v>0.33</v>
      </c>
      <c r="M285" s="25">
        <v>0.7</v>
      </c>
      <c r="N285" s="25">
        <v>0.06</v>
      </c>
    </row>
    <row r="286" spans="1:14" x14ac:dyDescent="0.35">
      <c r="A286" s="35" t="s">
        <v>351</v>
      </c>
      <c r="B286" s="24" t="s">
        <v>244</v>
      </c>
      <c r="C286" s="36">
        <v>105</v>
      </c>
      <c r="D286" s="25">
        <v>0</v>
      </c>
      <c r="E286" s="36">
        <v>45</v>
      </c>
      <c r="F286" s="36">
        <v>20</v>
      </c>
      <c r="G286" s="36">
        <v>20</v>
      </c>
      <c r="H286" s="36">
        <v>70</v>
      </c>
      <c r="I286" s="36">
        <v>20</v>
      </c>
      <c r="J286" s="25">
        <v>0.41</v>
      </c>
      <c r="K286" s="25">
        <v>0.19</v>
      </c>
      <c r="L286" s="25">
        <v>0.19</v>
      </c>
      <c r="M286" s="25">
        <v>0.67</v>
      </c>
      <c r="N286" s="25">
        <v>0.18</v>
      </c>
    </row>
    <row r="287" spans="1:14" x14ac:dyDescent="0.35">
      <c r="A287" s="35" t="s">
        <v>351</v>
      </c>
      <c r="B287" s="24" t="s">
        <v>245</v>
      </c>
      <c r="C287" s="36">
        <v>70</v>
      </c>
      <c r="D287" s="25">
        <v>0</v>
      </c>
      <c r="E287" s="36">
        <v>40</v>
      </c>
      <c r="F287" s="36">
        <v>10</v>
      </c>
      <c r="G287" s="36">
        <v>5</v>
      </c>
      <c r="H287" s="36">
        <v>55</v>
      </c>
      <c r="I287" s="36">
        <v>10</v>
      </c>
      <c r="J287" s="25">
        <v>0.56000000000000005</v>
      </c>
      <c r="K287" s="25">
        <v>0.17</v>
      </c>
      <c r="L287" s="25">
        <v>0.04</v>
      </c>
      <c r="M287" s="25">
        <v>0.8</v>
      </c>
      <c r="N287" s="25">
        <v>0.13</v>
      </c>
    </row>
    <row r="288" spans="1:14" x14ac:dyDescent="0.35">
      <c r="A288" s="35" t="s">
        <v>351</v>
      </c>
      <c r="B288" s="24" t="s">
        <v>246</v>
      </c>
      <c r="C288" s="36">
        <v>145</v>
      </c>
      <c r="D288" s="25">
        <v>0</v>
      </c>
      <c r="E288" s="36">
        <v>75</v>
      </c>
      <c r="F288" s="36">
        <v>20</v>
      </c>
      <c r="G288" s="36">
        <v>15</v>
      </c>
      <c r="H288" s="36">
        <v>115</v>
      </c>
      <c r="I288" s="36">
        <v>20</v>
      </c>
      <c r="J288" s="25">
        <v>0.5</v>
      </c>
      <c r="K288" s="25">
        <v>0.15</v>
      </c>
      <c r="L288" s="25">
        <v>0.1</v>
      </c>
      <c r="M288" s="25">
        <v>0.79</v>
      </c>
      <c r="N288" s="25">
        <v>0.15</v>
      </c>
    </row>
    <row r="289" spans="1:14" x14ac:dyDescent="0.35">
      <c r="A289" s="35" t="s">
        <v>351</v>
      </c>
      <c r="B289" s="24" t="s">
        <v>247</v>
      </c>
      <c r="C289" s="36">
        <v>825</v>
      </c>
      <c r="D289" s="25">
        <v>0</v>
      </c>
      <c r="E289" s="36">
        <v>360</v>
      </c>
      <c r="F289" s="36">
        <v>200</v>
      </c>
      <c r="G289" s="36">
        <v>130</v>
      </c>
      <c r="H289" s="36">
        <v>515</v>
      </c>
      <c r="I289" s="36">
        <v>115</v>
      </c>
      <c r="J289" s="25">
        <v>0.43</v>
      </c>
      <c r="K289" s="25">
        <v>0.24</v>
      </c>
      <c r="L289" s="25">
        <v>0.16</v>
      </c>
      <c r="M289" s="25">
        <v>0.62</v>
      </c>
      <c r="N289" s="25">
        <v>0.14000000000000001</v>
      </c>
    </row>
  </sheetData>
  <conditionalFormatting sqref="P2:P289">
    <cfRule type="cellIs" dxfId="2" priority="1" operator="greaterThan">
      <formula>0.5</formula>
    </cfRule>
  </conditionalFormatting>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145"/>
  <sheetViews>
    <sheetView workbookViewId="0"/>
  </sheetViews>
  <sheetFormatPr defaultColWidth="10.6640625" defaultRowHeight="15.5" x14ac:dyDescent="0.35"/>
  <cols>
    <col min="1" max="1" width="32.6640625" customWidth="1"/>
    <col min="2" max="11" width="16.6640625" customWidth="1"/>
  </cols>
  <sheetData>
    <row r="1" spans="1:11" s="157" customFormat="1" ht="62" x14ac:dyDescent="0.35">
      <c r="A1" s="160" t="s">
        <v>491</v>
      </c>
      <c r="B1" s="160" t="s">
        <v>249</v>
      </c>
      <c r="C1" s="160" t="s">
        <v>250</v>
      </c>
      <c r="D1" s="160" t="s">
        <v>17</v>
      </c>
      <c r="E1" s="160" t="s">
        <v>173</v>
      </c>
      <c r="F1" s="160" t="s">
        <v>251</v>
      </c>
      <c r="G1" s="160" t="s">
        <v>252</v>
      </c>
      <c r="H1" s="160" t="s">
        <v>174</v>
      </c>
      <c r="I1" s="160" t="s">
        <v>18</v>
      </c>
      <c r="J1" s="160" t="s">
        <v>19</v>
      </c>
      <c r="K1" s="160" t="s">
        <v>20</v>
      </c>
    </row>
    <row r="2" spans="1:11" x14ac:dyDescent="0.35">
      <c r="A2" s="33" t="s">
        <v>21</v>
      </c>
      <c r="B2" s="77" t="s">
        <v>240</v>
      </c>
      <c r="C2" s="34">
        <v>19480</v>
      </c>
      <c r="D2" s="22">
        <v>1</v>
      </c>
      <c r="E2" s="34">
        <v>17935</v>
      </c>
      <c r="F2" s="34">
        <v>11505</v>
      </c>
      <c r="G2" s="34">
        <v>6080</v>
      </c>
      <c r="H2" s="34">
        <v>350</v>
      </c>
      <c r="I2" s="22">
        <v>0.64</v>
      </c>
      <c r="J2" s="22">
        <v>0.34</v>
      </c>
      <c r="K2" s="22">
        <v>0.02</v>
      </c>
    </row>
    <row r="3" spans="1:11" x14ac:dyDescent="0.35">
      <c r="A3" s="33" t="s">
        <v>21</v>
      </c>
      <c r="B3" s="77" t="s">
        <v>241</v>
      </c>
      <c r="C3" s="34">
        <v>128075</v>
      </c>
      <c r="D3" s="22">
        <v>1</v>
      </c>
      <c r="E3" s="34">
        <v>120675</v>
      </c>
      <c r="F3" s="34">
        <v>80095</v>
      </c>
      <c r="G3" s="34">
        <v>35375</v>
      </c>
      <c r="H3" s="34">
        <v>5205</v>
      </c>
      <c r="I3" s="22">
        <v>0.66</v>
      </c>
      <c r="J3" s="22">
        <v>0.28999999999999998</v>
      </c>
      <c r="K3" s="22">
        <v>0.04</v>
      </c>
    </row>
    <row r="4" spans="1:11" x14ac:dyDescent="0.35">
      <c r="A4" s="33" t="s">
        <v>21</v>
      </c>
      <c r="B4" s="77" t="s">
        <v>242</v>
      </c>
      <c r="C4" s="34">
        <v>118605</v>
      </c>
      <c r="D4" s="22">
        <v>1</v>
      </c>
      <c r="E4" s="34">
        <v>112445</v>
      </c>
      <c r="F4" s="34">
        <v>76955</v>
      </c>
      <c r="G4" s="34">
        <v>33480</v>
      </c>
      <c r="H4" s="34">
        <v>2015</v>
      </c>
      <c r="I4" s="22">
        <v>0.68</v>
      </c>
      <c r="J4" s="22">
        <v>0.3</v>
      </c>
      <c r="K4" s="22">
        <v>0.02</v>
      </c>
    </row>
    <row r="5" spans="1:11" x14ac:dyDescent="0.35">
      <c r="A5" s="33" t="s">
        <v>21</v>
      </c>
      <c r="B5" s="77" t="s">
        <v>243</v>
      </c>
      <c r="C5" s="34">
        <v>84240</v>
      </c>
      <c r="D5" s="22">
        <v>1</v>
      </c>
      <c r="E5" s="34">
        <v>83000</v>
      </c>
      <c r="F5" s="34">
        <v>57485</v>
      </c>
      <c r="G5" s="34">
        <v>20015</v>
      </c>
      <c r="H5" s="34">
        <v>5500</v>
      </c>
      <c r="I5" s="22">
        <v>0.69</v>
      </c>
      <c r="J5" s="22">
        <v>0.24</v>
      </c>
      <c r="K5" s="22">
        <v>7.0000000000000007E-2</v>
      </c>
    </row>
    <row r="6" spans="1:11" x14ac:dyDescent="0.35">
      <c r="A6" s="33" t="s">
        <v>21</v>
      </c>
      <c r="B6" s="77" t="s">
        <v>244</v>
      </c>
      <c r="C6" s="34">
        <v>85825</v>
      </c>
      <c r="D6" s="22">
        <v>1</v>
      </c>
      <c r="E6" s="34">
        <v>88985</v>
      </c>
      <c r="F6" s="34">
        <v>58425</v>
      </c>
      <c r="G6" s="34">
        <v>27845</v>
      </c>
      <c r="H6" s="34">
        <v>2715</v>
      </c>
      <c r="I6" s="22">
        <v>0.66</v>
      </c>
      <c r="J6" s="22">
        <v>0.31</v>
      </c>
      <c r="K6" s="22">
        <v>0.03</v>
      </c>
    </row>
    <row r="7" spans="1:11" x14ac:dyDescent="0.35">
      <c r="A7" s="33" t="s">
        <v>21</v>
      </c>
      <c r="B7" s="77" t="s">
        <v>245</v>
      </c>
      <c r="C7" s="34">
        <v>53260</v>
      </c>
      <c r="D7" s="22">
        <v>1</v>
      </c>
      <c r="E7" s="34">
        <v>62385</v>
      </c>
      <c r="F7" s="34">
        <v>36045</v>
      </c>
      <c r="G7" s="34">
        <v>25150</v>
      </c>
      <c r="H7" s="34">
        <v>1185</v>
      </c>
      <c r="I7" s="22">
        <v>0.57999999999999996</v>
      </c>
      <c r="J7" s="22">
        <v>0.4</v>
      </c>
      <c r="K7" s="22">
        <v>0.02</v>
      </c>
    </row>
    <row r="8" spans="1:11" x14ac:dyDescent="0.35">
      <c r="A8" s="33" t="s">
        <v>21</v>
      </c>
      <c r="B8" s="77" t="s">
        <v>246</v>
      </c>
      <c r="C8" s="34">
        <v>47730</v>
      </c>
      <c r="D8" s="22">
        <v>1</v>
      </c>
      <c r="E8" s="34">
        <v>47615</v>
      </c>
      <c r="F8" s="34">
        <v>30835</v>
      </c>
      <c r="G8" s="34">
        <v>16030</v>
      </c>
      <c r="H8" s="34">
        <v>745</v>
      </c>
      <c r="I8" s="22">
        <v>0.65</v>
      </c>
      <c r="J8" s="22">
        <v>0.34</v>
      </c>
      <c r="K8" s="22">
        <v>0.02</v>
      </c>
    </row>
    <row r="9" spans="1:11" x14ac:dyDescent="0.35">
      <c r="A9" s="33" t="s">
        <v>21</v>
      </c>
      <c r="B9" s="77" t="s">
        <v>247</v>
      </c>
      <c r="C9" s="34">
        <v>537215</v>
      </c>
      <c r="D9" s="22">
        <v>1</v>
      </c>
      <c r="E9" s="34">
        <v>533090</v>
      </c>
      <c r="F9" s="34">
        <v>351380</v>
      </c>
      <c r="G9" s="34">
        <v>163990</v>
      </c>
      <c r="H9" s="34">
        <v>17715</v>
      </c>
      <c r="I9" s="22">
        <v>0.66</v>
      </c>
      <c r="J9" s="22">
        <v>0.31</v>
      </c>
      <c r="K9" s="22">
        <v>0.03</v>
      </c>
    </row>
    <row r="10" spans="1:11" x14ac:dyDescent="0.35">
      <c r="A10" s="35" t="s">
        <v>162</v>
      </c>
      <c r="B10" s="24" t="s">
        <v>240</v>
      </c>
      <c r="C10" s="36">
        <v>1395</v>
      </c>
      <c r="D10" s="25">
        <v>7.0000000000000007E-2</v>
      </c>
      <c r="E10" s="36">
        <v>1290</v>
      </c>
      <c r="F10" s="36">
        <v>945</v>
      </c>
      <c r="G10" s="36">
        <v>315</v>
      </c>
      <c r="H10" s="36">
        <v>30</v>
      </c>
      <c r="I10" s="25">
        <v>0.73</v>
      </c>
      <c r="J10" s="25">
        <v>0.24</v>
      </c>
      <c r="K10" s="25">
        <v>0.02</v>
      </c>
    </row>
    <row r="11" spans="1:11" x14ac:dyDescent="0.35">
      <c r="A11" s="35" t="s">
        <v>162</v>
      </c>
      <c r="B11" s="24" t="s">
        <v>241</v>
      </c>
      <c r="C11" s="36">
        <v>10795</v>
      </c>
      <c r="D11" s="25">
        <v>0.08</v>
      </c>
      <c r="E11" s="36">
        <v>10145</v>
      </c>
      <c r="F11" s="36">
        <v>7200</v>
      </c>
      <c r="G11" s="36">
        <v>2475</v>
      </c>
      <c r="H11" s="36">
        <v>470</v>
      </c>
      <c r="I11" s="25">
        <v>0.71</v>
      </c>
      <c r="J11" s="25">
        <v>0.24</v>
      </c>
      <c r="K11" s="25">
        <v>0.05</v>
      </c>
    </row>
    <row r="12" spans="1:11" x14ac:dyDescent="0.35">
      <c r="A12" s="35" t="s">
        <v>162</v>
      </c>
      <c r="B12" s="24" t="s">
        <v>242</v>
      </c>
      <c r="C12" s="36">
        <v>9585</v>
      </c>
      <c r="D12" s="25">
        <v>0.08</v>
      </c>
      <c r="E12" s="36">
        <v>9155</v>
      </c>
      <c r="F12" s="36">
        <v>6485</v>
      </c>
      <c r="G12" s="36">
        <v>2525</v>
      </c>
      <c r="H12" s="36">
        <v>145</v>
      </c>
      <c r="I12" s="25">
        <v>0.71</v>
      </c>
      <c r="J12" s="25">
        <v>0.28000000000000003</v>
      </c>
      <c r="K12" s="25">
        <v>0.02</v>
      </c>
    </row>
    <row r="13" spans="1:11" x14ac:dyDescent="0.35">
      <c r="A13" s="35" t="s">
        <v>162</v>
      </c>
      <c r="B13" s="24" t="s">
        <v>243</v>
      </c>
      <c r="C13" s="36">
        <v>6790</v>
      </c>
      <c r="D13" s="25">
        <v>0.08</v>
      </c>
      <c r="E13" s="36">
        <v>6710</v>
      </c>
      <c r="F13" s="36">
        <v>4810</v>
      </c>
      <c r="G13" s="36">
        <v>1430</v>
      </c>
      <c r="H13" s="36">
        <v>470</v>
      </c>
      <c r="I13" s="25">
        <v>0.72</v>
      </c>
      <c r="J13" s="25">
        <v>0.21</v>
      </c>
      <c r="K13" s="25">
        <v>7.0000000000000007E-2</v>
      </c>
    </row>
    <row r="14" spans="1:11" x14ac:dyDescent="0.35">
      <c r="A14" s="35" t="s">
        <v>162</v>
      </c>
      <c r="B14" s="24" t="s">
        <v>244</v>
      </c>
      <c r="C14" s="36">
        <v>6865</v>
      </c>
      <c r="D14" s="25">
        <v>0.08</v>
      </c>
      <c r="E14" s="36">
        <v>7175</v>
      </c>
      <c r="F14" s="36">
        <v>4840</v>
      </c>
      <c r="G14" s="36">
        <v>2110</v>
      </c>
      <c r="H14" s="36">
        <v>225</v>
      </c>
      <c r="I14" s="25">
        <v>0.67</v>
      </c>
      <c r="J14" s="25">
        <v>0.28999999999999998</v>
      </c>
      <c r="K14" s="25">
        <v>0.03</v>
      </c>
    </row>
    <row r="15" spans="1:11" x14ac:dyDescent="0.35">
      <c r="A15" s="35" t="s">
        <v>162</v>
      </c>
      <c r="B15" s="24" t="s">
        <v>245</v>
      </c>
      <c r="C15" s="36">
        <v>4135</v>
      </c>
      <c r="D15" s="25">
        <v>0.08</v>
      </c>
      <c r="E15" s="36">
        <v>4820</v>
      </c>
      <c r="F15" s="36">
        <v>2905</v>
      </c>
      <c r="G15" s="36">
        <v>1835</v>
      </c>
      <c r="H15" s="36">
        <v>80</v>
      </c>
      <c r="I15" s="25">
        <v>0.6</v>
      </c>
      <c r="J15" s="25">
        <v>0.38</v>
      </c>
      <c r="K15" s="25">
        <v>0.02</v>
      </c>
    </row>
    <row r="16" spans="1:11" x14ac:dyDescent="0.35">
      <c r="A16" s="35" t="s">
        <v>162</v>
      </c>
      <c r="B16" s="24" t="s">
        <v>246</v>
      </c>
      <c r="C16" s="36">
        <v>3690</v>
      </c>
      <c r="D16" s="25">
        <v>0.08</v>
      </c>
      <c r="E16" s="36">
        <v>3645</v>
      </c>
      <c r="F16" s="36">
        <v>2430</v>
      </c>
      <c r="G16" s="36">
        <v>1170</v>
      </c>
      <c r="H16" s="36">
        <v>40</v>
      </c>
      <c r="I16" s="25">
        <v>0.67</v>
      </c>
      <c r="J16" s="25">
        <v>0.32</v>
      </c>
      <c r="K16" s="25">
        <v>0.01</v>
      </c>
    </row>
    <row r="17" spans="1:11" x14ac:dyDescent="0.35">
      <c r="A17" s="35" t="s">
        <v>162</v>
      </c>
      <c r="B17" s="24" t="s">
        <v>247</v>
      </c>
      <c r="C17" s="36">
        <v>43250</v>
      </c>
      <c r="D17" s="25">
        <v>0.08</v>
      </c>
      <c r="E17" s="36">
        <v>42945</v>
      </c>
      <c r="F17" s="36">
        <v>29615</v>
      </c>
      <c r="G17" s="36">
        <v>11870</v>
      </c>
      <c r="H17" s="36">
        <v>1465</v>
      </c>
      <c r="I17" s="25">
        <v>0.69</v>
      </c>
      <c r="J17" s="25">
        <v>0.28000000000000003</v>
      </c>
      <c r="K17" s="25">
        <v>0.03</v>
      </c>
    </row>
    <row r="18" spans="1:11" x14ac:dyDescent="0.35">
      <c r="A18" s="35" t="s">
        <v>163</v>
      </c>
      <c r="B18" s="24" t="s">
        <v>240</v>
      </c>
      <c r="C18" s="36">
        <v>300</v>
      </c>
      <c r="D18" s="25">
        <v>0.02</v>
      </c>
      <c r="E18" s="36">
        <v>285</v>
      </c>
      <c r="F18" s="36">
        <v>205</v>
      </c>
      <c r="G18" s="36">
        <v>65</v>
      </c>
      <c r="H18" s="36">
        <v>10</v>
      </c>
      <c r="I18" s="25">
        <v>0.73</v>
      </c>
      <c r="J18" s="25">
        <v>0.23</v>
      </c>
      <c r="K18" s="25">
        <v>0.04</v>
      </c>
    </row>
    <row r="19" spans="1:11" x14ac:dyDescent="0.35">
      <c r="A19" s="35" t="s">
        <v>163</v>
      </c>
      <c r="B19" s="24" t="s">
        <v>241</v>
      </c>
      <c r="C19" s="36">
        <v>1880</v>
      </c>
      <c r="D19" s="25">
        <v>0.01</v>
      </c>
      <c r="E19" s="36">
        <v>1750</v>
      </c>
      <c r="F19" s="36">
        <v>1290</v>
      </c>
      <c r="G19" s="36">
        <v>390</v>
      </c>
      <c r="H19" s="36">
        <v>70</v>
      </c>
      <c r="I19" s="25">
        <v>0.74</v>
      </c>
      <c r="J19" s="25">
        <v>0.22</v>
      </c>
      <c r="K19" s="25">
        <v>0.04</v>
      </c>
    </row>
    <row r="20" spans="1:11" x14ac:dyDescent="0.35">
      <c r="A20" s="35" t="s">
        <v>163</v>
      </c>
      <c r="B20" s="24" t="s">
        <v>242</v>
      </c>
      <c r="C20" s="36">
        <v>2020</v>
      </c>
      <c r="D20" s="25">
        <v>0.02</v>
      </c>
      <c r="E20" s="36">
        <v>1920</v>
      </c>
      <c r="F20" s="36">
        <v>1355</v>
      </c>
      <c r="G20" s="36">
        <v>535</v>
      </c>
      <c r="H20" s="36">
        <v>30</v>
      </c>
      <c r="I20" s="25">
        <v>0.71</v>
      </c>
      <c r="J20" s="25">
        <v>0.28000000000000003</v>
      </c>
      <c r="K20" s="25">
        <v>0.02</v>
      </c>
    </row>
    <row r="21" spans="1:11" x14ac:dyDescent="0.35">
      <c r="A21" s="35" t="s">
        <v>163</v>
      </c>
      <c r="B21" s="24" t="s">
        <v>243</v>
      </c>
      <c r="C21" s="36">
        <v>1465</v>
      </c>
      <c r="D21" s="25">
        <v>0.02</v>
      </c>
      <c r="E21" s="36">
        <v>1420</v>
      </c>
      <c r="F21" s="36">
        <v>995</v>
      </c>
      <c r="G21" s="36">
        <v>350</v>
      </c>
      <c r="H21" s="36">
        <v>75</v>
      </c>
      <c r="I21" s="25">
        <v>0.7</v>
      </c>
      <c r="J21" s="25">
        <v>0.25</v>
      </c>
      <c r="K21" s="25">
        <v>0.05</v>
      </c>
    </row>
    <row r="22" spans="1:11" x14ac:dyDescent="0.35">
      <c r="A22" s="35" t="s">
        <v>163</v>
      </c>
      <c r="B22" s="24" t="s">
        <v>244</v>
      </c>
      <c r="C22" s="36">
        <v>1435</v>
      </c>
      <c r="D22" s="25">
        <v>0.02</v>
      </c>
      <c r="E22" s="36">
        <v>1495</v>
      </c>
      <c r="F22" s="36">
        <v>1005</v>
      </c>
      <c r="G22" s="36">
        <v>450</v>
      </c>
      <c r="H22" s="36">
        <v>40</v>
      </c>
      <c r="I22" s="25">
        <v>0.67</v>
      </c>
      <c r="J22" s="25">
        <v>0.3</v>
      </c>
      <c r="K22" s="25">
        <v>0.03</v>
      </c>
    </row>
    <row r="23" spans="1:11" x14ac:dyDescent="0.35">
      <c r="A23" s="35" t="s">
        <v>163</v>
      </c>
      <c r="B23" s="24" t="s">
        <v>245</v>
      </c>
      <c r="C23" s="36">
        <v>890</v>
      </c>
      <c r="D23" s="25">
        <v>0.02</v>
      </c>
      <c r="E23" s="36">
        <v>1075</v>
      </c>
      <c r="F23" s="36">
        <v>630</v>
      </c>
      <c r="G23" s="36">
        <v>430</v>
      </c>
      <c r="H23" s="36">
        <v>15</v>
      </c>
      <c r="I23" s="25">
        <v>0.57999999999999996</v>
      </c>
      <c r="J23" s="25">
        <v>0.4</v>
      </c>
      <c r="K23" s="25">
        <v>0.01</v>
      </c>
    </row>
    <row r="24" spans="1:11" x14ac:dyDescent="0.35">
      <c r="A24" s="35" t="s">
        <v>163</v>
      </c>
      <c r="B24" s="24" t="s">
        <v>246</v>
      </c>
      <c r="C24" s="36">
        <v>790</v>
      </c>
      <c r="D24" s="25">
        <v>0.02</v>
      </c>
      <c r="E24" s="36">
        <v>760</v>
      </c>
      <c r="F24" s="36">
        <v>510</v>
      </c>
      <c r="G24" s="36">
        <v>245</v>
      </c>
      <c r="H24" s="36">
        <v>10</v>
      </c>
      <c r="I24" s="25">
        <v>0.67</v>
      </c>
      <c r="J24" s="25">
        <v>0.32</v>
      </c>
      <c r="K24" s="25">
        <v>0.01</v>
      </c>
    </row>
    <row r="25" spans="1:11" x14ac:dyDescent="0.35">
      <c r="A25" s="35" t="s">
        <v>163</v>
      </c>
      <c r="B25" s="24" t="s">
        <v>247</v>
      </c>
      <c r="C25" s="36">
        <v>8785</v>
      </c>
      <c r="D25" s="25">
        <v>0.02</v>
      </c>
      <c r="E25" s="36">
        <v>8705</v>
      </c>
      <c r="F25" s="36">
        <v>5990</v>
      </c>
      <c r="G25" s="36">
        <v>2470</v>
      </c>
      <c r="H25" s="36">
        <v>245</v>
      </c>
      <c r="I25" s="25">
        <v>0.69</v>
      </c>
      <c r="J25" s="25">
        <v>0.28000000000000003</v>
      </c>
      <c r="K25" s="25">
        <v>0.03</v>
      </c>
    </row>
    <row r="26" spans="1:11" x14ac:dyDescent="0.35">
      <c r="A26" s="35" t="s">
        <v>129</v>
      </c>
      <c r="B26" s="24" t="s">
        <v>240</v>
      </c>
      <c r="C26" s="36">
        <v>430</v>
      </c>
      <c r="D26" s="25">
        <v>0.02</v>
      </c>
      <c r="E26" s="36">
        <v>410</v>
      </c>
      <c r="F26" s="36">
        <v>300</v>
      </c>
      <c r="G26" s="36">
        <v>100</v>
      </c>
      <c r="H26" s="36">
        <v>10</v>
      </c>
      <c r="I26" s="25">
        <v>0.73</v>
      </c>
      <c r="J26" s="25">
        <v>0.25</v>
      </c>
      <c r="K26" s="25">
        <v>0.02</v>
      </c>
    </row>
    <row r="27" spans="1:11" x14ac:dyDescent="0.35">
      <c r="A27" s="35" t="s">
        <v>129</v>
      </c>
      <c r="B27" s="24" t="s">
        <v>241</v>
      </c>
      <c r="C27" s="36">
        <v>3310</v>
      </c>
      <c r="D27" s="25">
        <v>0.03</v>
      </c>
      <c r="E27" s="36">
        <v>3070</v>
      </c>
      <c r="F27" s="36">
        <v>2220</v>
      </c>
      <c r="G27" s="36">
        <v>720</v>
      </c>
      <c r="H27" s="36">
        <v>130</v>
      </c>
      <c r="I27" s="25">
        <v>0.72</v>
      </c>
      <c r="J27" s="25">
        <v>0.23</v>
      </c>
      <c r="K27" s="25">
        <v>0.04</v>
      </c>
    </row>
    <row r="28" spans="1:11" x14ac:dyDescent="0.35">
      <c r="A28" s="35" t="s">
        <v>129</v>
      </c>
      <c r="B28" s="24" t="s">
        <v>242</v>
      </c>
      <c r="C28" s="36">
        <v>3070</v>
      </c>
      <c r="D28" s="25">
        <v>0.03</v>
      </c>
      <c r="E28" s="36">
        <v>2975</v>
      </c>
      <c r="F28" s="36">
        <v>2110</v>
      </c>
      <c r="G28" s="36">
        <v>810</v>
      </c>
      <c r="H28" s="36">
        <v>50</v>
      </c>
      <c r="I28" s="25">
        <v>0.71</v>
      </c>
      <c r="J28" s="25">
        <v>0.27</v>
      </c>
      <c r="K28" s="25">
        <v>0.02</v>
      </c>
    </row>
    <row r="29" spans="1:11" x14ac:dyDescent="0.35">
      <c r="A29" s="35" t="s">
        <v>129</v>
      </c>
      <c r="B29" s="24" t="s">
        <v>243</v>
      </c>
      <c r="C29" s="36">
        <v>2280</v>
      </c>
      <c r="D29" s="25">
        <v>0.03</v>
      </c>
      <c r="E29" s="36">
        <v>2160</v>
      </c>
      <c r="F29" s="36">
        <v>1485</v>
      </c>
      <c r="G29" s="36">
        <v>515</v>
      </c>
      <c r="H29" s="36">
        <v>165</v>
      </c>
      <c r="I29" s="25">
        <v>0.69</v>
      </c>
      <c r="J29" s="25">
        <v>0.24</v>
      </c>
      <c r="K29" s="25">
        <v>0.08</v>
      </c>
    </row>
    <row r="30" spans="1:11" x14ac:dyDescent="0.35">
      <c r="A30" s="35" t="s">
        <v>129</v>
      </c>
      <c r="B30" s="24" t="s">
        <v>244</v>
      </c>
      <c r="C30" s="36">
        <v>2310</v>
      </c>
      <c r="D30" s="25">
        <v>0.03</v>
      </c>
      <c r="E30" s="36">
        <v>2465</v>
      </c>
      <c r="F30" s="36">
        <v>1650</v>
      </c>
      <c r="G30" s="36">
        <v>750</v>
      </c>
      <c r="H30" s="36">
        <v>65</v>
      </c>
      <c r="I30" s="25">
        <v>0.67</v>
      </c>
      <c r="J30" s="25">
        <v>0.3</v>
      </c>
      <c r="K30" s="25">
        <v>0.03</v>
      </c>
    </row>
    <row r="31" spans="1:11" x14ac:dyDescent="0.35">
      <c r="A31" s="35" t="s">
        <v>129</v>
      </c>
      <c r="B31" s="24" t="s">
        <v>245</v>
      </c>
      <c r="C31" s="36">
        <v>1410</v>
      </c>
      <c r="D31" s="25">
        <v>0.03</v>
      </c>
      <c r="E31" s="36">
        <v>1630</v>
      </c>
      <c r="F31" s="36">
        <v>960</v>
      </c>
      <c r="G31" s="36">
        <v>635</v>
      </c>
      <c r="H31" s="36">
        <v>30</v>
      </c>
      <c r="I31" s="25">
        <v>0.59</v>
      </c>
      <c r="J31" s="25">
        <v>0.39</v>
      </c>
      <c r="K31" s="25">
        <v>0.02</v>
      </c>
    </row>
    <row r="32" spans="1:11" x14ac:dyDescent="0.35">
      <c r="A32" s="35" t="s">
        <v>129</v>
      </c>
      <c r="B32" s="24" t="s">
        <v>246</v>
      </c>
      <c r="C32" s="36">
        <v>1200</v>
      </c>
      <c r="D32" s="25">
        <v>0.03</v>
      </c>
      <c r="E32" s="36">
        <v>1220</v>
      </c>
      <c r="F32" s="36">
        <v>825</v>
      </c>
      <c r="G32" s="36">
        <v>385</v>
      </c>
      <c r="H32" s="36">
        <v>15</v>
      </c>
      <c r="I32" s="25">
        <v>0.68</v>
      </c>
      <c r="J32" s="25">
        <v>0.31</v>
      </c>
      <c r="K32" s="25">
        <v>0.01</v>
      </c>
    </row>
    <row r="33" spans="1:11" x14ac:dyDescent="0.35">
      <c r="A33" s="35" t="s">
        <v>129</v>
      </c>
      <c r="B33" s="24" t="s">
        <v>247</v>
      </c>
      <c r="C33" s="36">
        <v>14020</v>
      </c>
      <c r="D33" s="25">
        <v>0.03</v>
      </c>
      <c r="E33" s="36">
        <v>13935</v>
      </c>
      <c r="F33" s="36">
        <v>9555</v>
      </c>
      <c r="G33" s="36">
        <v>3915</v>
      </c>
      <c r="H33" s="36">
        <v>465</v>
      </c>
      <c r="I33" s="25">
        <v>0.69</v>
      </c>
      <c r="J33" s="25">
        <v>0.28000000000000003</v>
      </c>
      <c r="K33" s="25">
        <v>0.03</v>
      </c>
    </row>
    <row r="34" spans="1:11" x14ac:dyDescent="0.35">
      <c r="A34" s="35" t="s">
        <v>136</v>
      </c>
      <c r="B34" s="24" t="s">
        <v>240</v>
      </c>
      <c r="C34" s="36">
        <v>1315</v>
      </c>
      <c r="D34" s="25">
        <v>7.0000000000000007E-2</v>
      </c>
      <c r="E34" s="36">
        <v>1220</v>
      </c>
      <c r="F34" s="36">
        <v>900</v>
      </c>
      <c r="G34" s="36">
        <v>305</v>
      </c>
      <c r="H34" s="36">
        <v>15</v>
      </c>
      <c r="I34" s="25">
        <v>0.74</v>
      </c>
      <c r="J34" s="25">
        <v>0.25</v>
      </c>
      <c r="K34" s="25">
        <v>0.01</v>
      </c>
    </row>
    <row r="35" spans="1:11" x14ac:dyDescent="0.35">
      <c r="A35" s="35" t="s">
        <v>136</v>
      </c>
      <c r="B35" s="24" t="s">
        <v>241</v>
      </c>
      <c r="C35" s="36">
        <v>9440</v>
      </c>
      <c r="D35" s="25">
        <v>7.0000000000000007E-2</v>
      </c>
      <c r="E35" s="36">
        <v>8840</v>
      </c>
      <c r="F35" s="36">
        <v>6270</v>
      </c>
      <c r="G35" s="36">
        <v>2165</v>
      </c>
      <c r="H35" s="36">
        <v>405</v>
      </c>
      <c r="I35" s="25">
        <v>0.71</v>
      </c>
      <c r="J35" s="25">
        <v>0.24</v>
      </c>
      <c r="K35" s="25">
        <v>0.05</v>
      </c>
    </row>
    <row r="36" spans="1:11" x14ac:dyDescent="0.35">
      <c r="A36" s="35" t="s">
        <v>136</v>
      </c>
      <c r="B36" s="24" t="s">
        <v>242</v>
      </c>
      <c r="C36" s="36">
        <v>8455</v>
      </c>
      <c r="D36" s="25">
        <v>7.0000000000000007E-2</v>
      </c>
      <c r="E36" s="36">
        <v>8070</v>
      </c>
      <c r="F36" s="36">
        <v>5775</v>
      </c>
      <c r="G36" s="36">
        <v>2185</v>
      </c>
      <c r="H36" s="36">
        <v>110</v>
      </c>
      <c r="I36" s="25">
        <v>0.72</v>
      </c>
      <c r="J36" s="25">
        <v>0.27</v>
      </c>
      <c r="K36" s="25">
        <v>0.01</v>
      </c>
    </row>
    <row r="37" spans="1:11" x14ac:dyDescent="0.35">
      <c r="A37" s="35" t="s">
        <v>136</v>
      </c>
      <c r="B37" s="24" t="s">
        <v>243</v>
      </c>
      <c r="C37" s="36">
        <v>6415</v>
      </c>
      <c r="D37" s="25">
        <v>0.08</v>
      </c>
      <c r="E37" s="36">
        <v>6355</v>
      </c>
      <c r="F37" s="36">
        <v>4605</v>
      </c>
      <c r="G37" s="36">
        <v>1355</v>
      </c>
      <c r="H37" s="36">
        <v>395</v>
      </c>
      <c r="I37" s="25">
        <v>0.72</v>
      </c>
      <c r="J37" s="25">
        <v>0.21</v>
      </c>
      <c r="K37" s="25">
        <v>0.06</v>
      </c>
    </row>
    <row r="38" spans="1:11" x14ac:dyDescent="0.35">
      <c r="A38" s="35" t="s">
        <v>136</v>
      </c>
      <c r="B38" s="24" t="s">
        <v>244</v>
      </c>
      <c r="C38" s="36">
        <v>6205</v>
      </c>
      <c r="D38" s="25">
        <v>7.0000000000000007E-2</v>
      </c>
      <c r="E38" s="36">
        <v>6470</v>
      </c>
      <c r="F38" s="36">
        <v>4425</v>
      </c>
      <c r="G38" s="36">
        <v>1840</v>
      </c>
      <c r="H38" s="36">
        <v>205</v>
      </c>
      <c r="I38" s="25">
        <v>0.68</v>
      </c>
      <c r="J38" s="25">
        <v>0.28000000000000003</v>
      </c>
      <c r="K38" s="25">
        <v>0.03</v>
      </c>
    </row>
    <row r="39" spans="1:11" x14ac:dyDescent="0.35">
      <c r="A39" s="35" t="s">
        <v>136</v>
      </c>
      <c r="B39" s="24" t="s">
        <v>245</v>
      </c>
      <c r="C39" s="36">
        <v>3845</v>
      </c>
      <c r="D39" s="25">
        <v>7.0000000000000007E-2</v>
      </c>
      <c r="E39" s="36">
        <v>4415</v>
      </c>
      <c r="F39" s="36">
        <v>2600</v>
      </c>
      <c r="G39" s="36">
        <v>1735</v>
      </c>
      <c r="H39" s="36">
        <v>75</v>
      </c>
      <c r="I39" s="25">
        <v>0.59</v>
      </c>
      <c r="J39" s="25">
        <v>0.39</v>
      </c>
      <c r="K39" s="25">
        <v>0.02</v>
      </c>
    </row>
    <row r="40" spans="1:11" x14ac:dyDescent="0.35">
      <c r="A40" s="35" t="s">
        <v>136</v>
      </c>
      <c r="B40" s="24" t="s">
        <v>246</v>
      </c>
      <c r="C40" s="36">
        <v>3245</v>
      </c>
      <c r="D40" s="25">
        <v>7.0000000000000007E-2</v>
      </c>
      <c r="E40" s="36">
        <v>3260</v>
      </c>
      <c r="F40" s="36">
        <v>2200</v>
      </c>
      <c r="G40" s="36">
        <v>1025</v>
      </c>
      <c r="H40" s="36">
        <v>35</v>
      </c>
      <c r="I40" s="25">
        <v>0.68</v>
      </c>
      <c r="J40" s="25">
        <v>0.31</v>
      </c>
      <c r="K40" s="25">
        <v>0.01</v>
      </c>
    </row>
    <row r="41" spans="1:11" x14ac:dyDescent="0.35">
      <c r="A41" s="35" t="s">
        <v>136</v>
      </c>
      <c r="B41" s="24" t="s">
        <v>247</v>
      </c>
      <c r="C41" s="36">
        <v>38915</v>
      </c>
      <c r="D41" s="25">
        <v>7.0000000000000007E-2</v>
      </c>
      <c r="E41" s="36">
        <v>38635</v>
      </c>
      <c r="F41" s="36">
        <v>26780</v>
      </c>
      <c r="G41" s="36">
        <v>10610</v>
      </c>
      <c r="H41" s="36">
        <v>1245</v>
      </c>
      <c r="I41" s="25">
        <v>0.69</v>
      </c>
      <c r="J41" s="25">
        <v>0.27</v>
      </c>
      <c r="K41" s="25">
        <v>0.03</v>
      </c>
    </row>
    <row r="42" spans="1:11" x14ac:dyDescent="0.35">
      <c r="A42" s="35" t="s">
        <v>164</v>
      </c>
      <c r="B42" s="24" t="s">
        <v>240</v>
      </c>
      <c r="C42" s="36">
        <v>895</v>
      </c>
      <c r="D42" s="25">
        <v>0.05</v>
      </c>
      <c r="E42" s="36">
        <v>805</v>
      </c>
      <c r="F42" s="36">
        <v>565</v>
      </c>
      <c r="G42" s="36">
        <v>215</v>
      </c>
      <c r="H42" s="36">
        <v>20</v>
      </c>
      <c r="I42" s="25">
        <v>0.7</v>
      </c>
      <c r="J42" s="25">
        <v>0.27</v>
      </c>
      <c r="K42" s="25">
        <v>0.03</v>
      </c>
    </row>
    <row r="43" spans="1:11" x14ac:dyDescent="0.35">
      <c r="A43" s="35" t="s">
        <v>164</v>
      </c>
      <c r="B43" s="24" t="s">
        <v>241</v>
      </c>
      <c r="C43" s="36">
        <v>6330</v>
      </c>
      <c r="D43" s="25">
        <v>0.05</v>
      </c>
      <c r="E43" s="36">
        <v>5980</v>
      </c>
      <c r="F43" s="36">
        <v>4285</v>
      </c>
      <c r="G43" s="36">
        <v>1425</v>
      </c>
      <c r="H43" s="36">
        <v>270</v>
      </c>
      <c r="I43" s="25">
        <v>0.72</v>
      </c>
      <c r="J43" s="25">
        <v>0.24</v>
      </c>
      <c r="K43" s="25">
        <v>0.04</v>
      </c>
    </row>
    <row r="44" spans="1:11" x14ac:dyDescent="0.35">
      <c r="A44" s="35" t="s">
        <v>164</v>
      </c>
      <c r="B44" s="24" t="s">
        <v>242</v>
      </c>
      <c r="C44" s="36">
        <v>6000</v>
      </c>
      <c r="D44" s="25">
        <v>0.05</v>
      </c>
      <c r="E44" s="36">
        <v>5725</v>
      </c>
      <c r="F44" s="36">
        <v>4100</v>
      </c>
      <c r="G44" s="36">
        <v>1525</v>
      </c>
      <c r="H44" s="36">
        <v>100</v>
      </c>
      <c r="I44" s="25">
        <v>0.72</v>
      </c>
      <c r="J44" s="25">
        <v>0.27</v>
      </c>
      <c r="K44" s="25">
        <v>0.02</v>
      </c>
    </row>
    <row r="45" spans="1:11" x14ac:dyDescent="0.35">
      <c r="A45" s="35" t="s">
        <v>164</v>
      </c>
      <c r="B45" s="24" t="s">
        <v>243</v>
      </c>
      <c r="C45" s="36">
        <v>4430</v>
      </c>
      <c r="D45" s="25">
        <v>0.05</v>
      </c>
      <c r="E45" s="36">
        <v>4290</v>
      </c>
      <c r="F45" s="36">
        <v>3015</v>
      </c>
      <c r="G45" s="36">
        <v>970</v>
      </c>
      <c r="H45" s="36">
        <v>310</v>
      </c>
      <c r="I45" s="25">
        <v>0.7</v>
      </c>
      <c r="J45" s="25">
        <v>0.23</v>
      </c>
      <c r="K45" s="25">
        <v>7.0000000000000007E-2</v>
      </c>
    </row>
    <row r="46" spans="1:11" x14ac:dyDescent="0.35">
      <c r="A46" s="35" t="s">
        <v>164</v>
      </c>
      <c r="B46" s="24" t="s">
        <v>244</v>
      </c>
      <c r="C46" s="36">
        <v>4650</v>
      </c>
      <c r="D46" s="25">
        <v>0.05</v>
      </c>
      <c r="E46" s="36">
        <v>4820</v>
      </c>
      <c r="F46" s="36">
        <v>3190</v>
      </c>
      <c r="G46" s="36">
        <v>1500</v>
      </c>
      <c r="H46" s="36">
        <v>125</v>
      </c>
      <c r="I46" s="25">
        <v>0.66</v>
      </c>
      <c r="J46" s="25">
        <v>0.31</v>
      </c>
      <c r="K46" s="25">
        <v>0.03</v>
      </c>
    </row>
    <row r="47" spans="1:11" x14ac:dyDescent="0.35">
      <c r="A47" s="35" t="s">
        <v>164</v>
      </c>
      <c r="B47" s="24" t="s">
        <v>245</v>
      </c>
      <c r="C47" s="36">
        <v>2790</v>
      </c>
      <c r="D47" s="25">
        <v>0.05</v>
      </c>
      <c r="E47" s="36">
        <v>3265</v>
      </c>
      <c r="F47" s="36">
        <v>1900</v>
      </c>
      <c r="G47" s="36">
        <v>1315</v>
      </c>
      <c r="H47" s="36">
        <v>50</v>
      </c>
      <c r="I47" s="25">
        <v>0.57999999999999996</v>
      </c>
      <c r="J47" s="25">
        <v>0.4</v>
      </c>
      <c r="K47" s="25">
        <v>0.02</v>
      </c>
    </row>
    <row r="48" spans="1:11" x14ac:dyDescent="0.35">
      <c r="A48" s="35" t="s">
        <v>164</v>
      </c>
      <c r="B48" s="24" t="s">
        <v>246</v>
      </c>
      <c r="C48" s="36">
        <v>2720</v>
      </c>
      <c r="D48" s="25">
        <v>0.06</v>
      </c>
      <c r="E48" s="36">
        <v>2710</v>
      </c>
      <c r="F48" s="36">
        <v>1645</v>
      </c>
      <c r="G48" s="36">
        <v>1035</v>
      </c>
      <c r="H48" s="36">
        <v>30</v>
      </c>
      <c r="I48" s="25">
        <v>0.61</v>
      </c>
      <c r="J48" s="25">
        <v>0.38</v>
      </c>
      <c r="K48" s="25">
        <v>0.01</v>
      </c>
    </row>
    <row r="49" spans="1:11" x14ac:dyDescent="0.35">
      <c r="A49" s="35" t="s">
        <v>164</v>
      </c>
      <c r="B49" s="24" t="s">
        <v>247</v>
      </c>
      <c r="C49" s="36">
        <v>27815</v>
      </c>
      <c r="D49" s="25">
        <v>0.05</v>
      </c>
      <c r="E49" s="36">
        <v>27600</v>
      </c>
      <c r="F49" s="36">
        <v>18705</v>
      </c>
      <c r="G49" s="36">
        <v>7985</v>
      </c>
      <c r="H49" s="36">
        <v>905</v>
      </c>
      <c r="I49" s="25">
        <v>0.68</v>
      </c>
      <c r="J49" s="25">
        <v>0.28999999999999998</v>
      </c>
      <c r="K49" s="25">
        <v>0.03</v>
      </c>
    </row>
    <row r="50" spans="1:11" x14ac:dyDescent="0.35">
      <c r="A50" s="35" t="s">
        <v>165</v>
      </c>
      <c r="B50" s="24" t="s">
        <v>240</v>
      </c>
      <c r="C50" s="36">
        <v>1435</v>
      </c>
      <c r="D50" s="25">
        <v>7.0000000000000007E-2</v>
      </c>
      <c r="E50" s="36">
        <v>1295</v>
      </c>
      <c r="F50" s="36">
        <v>800</v>
      </c>
      <c r="G50" s="36">
        <v>470</v>
      </c>
      <c r="H50" s="36">
        <v>25</v>
      </c>
      <c r="I50" s="25">
        <v>0.62</v>
      </c>
      <c r="J50" s="25">
        <v>0.36</v>
      </c>
      <c r="K50" s="25">
        <v>0.02</v>
      </c>
    </row>
    <row r="51" spans="1:11" x14ac:dyDescent="0.35">
      <c r="A51" s="35" t="s">
        <v>165</v>
      </c>
      <c r="B51" s="24" t="s">
        <v>241</v>
      </c>
      <c r="C51" s="36">
        <v>7875</v>
      </c>
      <c r="D51" s="25">
        <v>0.06</v>
      </c>
      <c r="E51" s="36">
        <v>7385</v>
      </c>
      <c r="F51" s="36">
        <v>5175</v>
      </c>
      <c r="G51" s="36">
        <v>1895</v>
      </c>
      <c r="H51" s="36">
        <v>315</v>
      </c>
      <c r="I51" s="25">
        <v>0.7</v>
      </c>
      <c r="J51" s="25">
        <v>0.26</v>
      </c>
      <c r="K51" s="25">
        <v>0.04</v>
      </c>
    </row>
    <row r="52" spans="1:11" x14ac:dyDescent="0.35">
      <c r="A52" s="35" t="s">
        <v>165</v>
      </c>
      <c r="B52" s="24" t="s">
        <v>242</v>
      </c>
      <c r="C52" s="36">
        <v>8900</v>
      </c>
      <c r="D52" s="25">
        <v>0.08</v>
      </c>
      <c r="E52" s="36">
        <v>8290</v>
      </c>
      <c r="F52" s="36">
        <v>5700</v>
      </c>
      <c r="G52" s="36">
        <v>2450</v>
      </c>
      <c r="H52" s="36">
        <v>140</v>
      </c>
      <c r="I52" s="25">
        <v>0.69</v>
      </c>
      <c r="J52" s="25">
        <v>0.3</v>
      </c>
      <c r="K52" s="25">
        <v>0.02</v>
      </c>
    </row>
    <row r="53" spans="1:11" x14ac:dyDescent="0.35">
      <c r="A53" s="35" t="s">
        <v>165</v>
      </c>
      <c r="B53" s="24" t="s">
        <v>243</v>
      </c>
      <c r="C53" s="36">
        <v>6300</v>
      </c>
      <c r="D53" s="25">
        <v>7.0000000000000007E-2</v>
      </c>
      <c r="E53" s="36">
        <v>6330</v>
      </c>
      <c r="F53" s="36">
        <v>4260</v>
      </c>
      <c r="G53" s="36">
        <v>1680</v>
      </c>
      <c r="H53" s="36">
        <v>390</v>
      </c>
      <c r="I53" s="25">
        <v>0.67</v>
      </c>
      <c r="J53" s="25">
        <v>0.27</v>
      </c>
      <c r="K53" s="25">
        <v>0.06</v>
      </c>
    </row>
    <row r="54" spans="1:11" x14ac:dyDescent="0.35">
      <c r="A54" s="35" t="s">
        <v>165</v>
      </c>
      <c r="B54" s="24" t="s">
        <v>244</v>
      </c>
      <c r="C54" s="36">
        <v>6860</v>
      </c>
      <c r="D54" s="25">
        <v>0.08</v>
      </c>
      <c r="E54" s="36">
        <v>7005</v>
      </c>
      <c r="F54" s="36">
        <v>4390</v>
      </c>
      <c r="G54" s="36">
        <v>2405</v>
      </c>
      <c r="H54" s="36">
        <v>215</v>
      </c>
      <c r="I54" s="25">
        <v>0.63</v>
      </c>
      <c r="J54" s="25">
        <v>0.34</v>
      </c>
      <c r="K54" s="25">
        <v>0.03</v>
      </c>
    </row>
    <row r="55" spans="1:11" x14ac:dyDescent="0.35">
      <c r="A55" s="35" t="s">
        <v>165</v>
      </c>
      <c r="B55" s="24" t="s">
        <v>245</v>
      </c>
      <c r="C55" s="36">
        <v>3960</v>
      </c>
      <c r="D55" s="25">
        <v>7.0000000000000007E-2</v>
      </c>
      <c r="E55" s="36">
        <v>4755</v>
      </c>
      <c r="F55" s="36">
        <v>2535</v>
      </c>
      <c r="G55" s="36">
        <v>2120</v>
      </c>
      <c r="H55" s="36">
        <v>100</v>
      </c>
      <c r="I55" s="25">
        <v>0.53</v>
      </c>
      <c r="J55" s="25">
        <v>0.45</v>
      </c>
      <c r="K55" s="25">
        <v>0.02</v>
      </c>
    </row>
    <row r="56" spans="1:11" x14ac:dyDescent="0.35">
      <c r="A56" s="35" t="s">
        <v>165</v>
      </c>
      <c r="B56" s="24" t="s">
        <v>246</v>
      </c>
      <c r="C56" s="36">
        <v>3665</v>
      </c>
      <c r="D56" s="25">
        <v>0.08</v>
      </c>
      <c r="E56" s="36">
        <v>3645</v>
      </c>
      <c r="F56" s="36">
        <v>2325</v>
      </c>
      <c r="G56" s="36">
        <v>1275</v>
      </c>
      <c r="H56" s="36">
        <v>50</v>
      </c>
      <c r="I56" s="25">
        <v>0.64</v>
      </c>
      <c r="J56" s="25">
        <v>0.35</v>
      </c>
      <c r="K56" s="25">
        <v>0.01</v>
      </c>
    </row>
    <row r="57" spans="1:11" x14ac:dyDescent="0.35">
      <c r="A57" s="35" t="s">
        <v>165</v>
      </c>
      <c r="B57" s="24" t="s">
        <v>247</v>
      </c>
      <c r="C57" s="36">
        <v>38985</v>
      </c>
      <c r="D57" s="25">
        <v>7.0000000000000007E-2</v>
      </c>
      <c r="E57" s="36">
        <v>38715</v>
      </c>
      <c r="F57" s="36">
        <v>25185</v>
      </c>
      <c r="G57" s="36">
        <v>12295</v>
      </c>
      <c r="H57" s="36">
        <v>1235</v>
      </c>
      <c r="I57" s="25">
        <v>0.65</v>
      </c>
      <c r="J57" s="25">
        <v>0.32</v>
      </c>
      <c r="K57" s="25">
        <v>0.03</v>
      </c>
    </row>
    <row r="58" spans="1:11" x14ac:dyDescent="0.35">
      <c r="A58" s="35" t="s">
        <v>166</v>
      </c>
      <c r="B58" s="24" t="s">
        <v>240</v>
      </c>
      <c r="C58" s="36">
        <v>4400</v>
      </c>
      <c r="D58" s="25">
        <v>0.23</v>
      </c>
      <c r="E58" s="36">
        <v>4010</v>
      </c>
      <c r="F58" s="36">
        <v>2995</v>
      </c>
      <c r="G58" s="36">
        <v>925</v>
      </c>
      <c r="H58" s="36">
        <v>85</v>
      </c>
      <c r="I58" s="25">
        <v>0.75</v>
      </c>
      <c r="J58" s="25">
        <v>0.23</v>
      </c>
      <c r="K58" s="25">
        <v>0.02</v>
      </c>
    </row>
    <row r="59" spans="1:11" x14ac:dyDescent="0.35">
      <c r="A59" s="35" t="s">
        <v>166</v>
      </c>
      <c r="B59" s="24" t="s">
        <v>241</v>
      </c>
      <c r="C59" s="36">
        <v>32895</v>
      </c>
      <c r="D59" s="25">
        <v>0.26</v>
      </c>
      <c r="E59" s="36">
        <v>30915</v>
      </c>
      <c r="F59" s="36">
        <v>21125</v>
      </c>
      <c r="G59" s="36">
        <v>8430</v>
      </c>
      <c r="H59" s="36">
        <v>1360</v>
      </c>
      <c r="I59" s="25">
        <v>0.68</v>
      </c>
      <c r="J59" s="25">
        <v>0.27</v>
      </c>
      <c r="K59" s="25">
        <v>0.04</v>
      </c>
    </row>
    <row r="60" spans="1:11" x14ac:dyDescent="0.35">
      <c r="A60" s="35" t="s">
        <v>166</v>
      </c>
      <c r="B60" s="24" t="s">
        <v>242</v>
      </c>
      <c r="C60" s="36">
        <v>29810</v>
      </c>
      <c r="D60" s="25">
        <v>0.25</v>
      </c>
      <c r="E60" s="36">
        <v>28315</v>
      </c>
      <c r="F60" s="36">
        <v>19295</v>
      </c>
      <c r="G60" s="36">
        <v>8470</v>
      </c>
      <c r="H60" s="36">
        <v>550</v>
      </c>
      <c r="I60" s="25">
        <v>0.68</v>
      </c>
      <c r="J60" s="25">
        <v>0.3</v>
      </c>
      <c r="K60" s="25">
        <v>0.02</v>
      </c>
    </row>
    <row r="61" spans="1:11" x14ac:dyDescent="0.35">
      <c r="A61" s="35" t="s">
        <v>166</v>
      </c>
      <c r="B61" s="24" t="s">
        <v>243</v>
      </c>
      <c r="C61" s="36">
        <v>21345</v>
      </c>
      <c r="D61" s="25">
        <v>0.25</v>
      </c>
      <c r="E61" s="36">
        <v>21090</v>
      </c>
      <c r="F61" s="36">
        <v>14445</v>
      </c>
      <c r="G61" s="36">
        <v>5285</v>
      </c>
      <c r="H61" s="36">
        <v>1365</v>
      </c>
      <c r="I61" s="25">
        <v>0.68</v>
      </c>
      <c r="J61" s="25">
        <v>0.25</v>
      </c>
      <c r="K61" s="25">
        <v>0.06</v>
      </c>
    </row>
    <row r="62" spans="1:11" x14ac:dyDescent="0.35">
      <c r="A62" s="35" t="s">
        <v>166</v>
      </c>
      <c r="B62" s="24" t="s">
        <v>244</v>
      </c>
      <c r="C62" s="36">
        <v>21920</v>
      </c>
      <c r="D62" s="25">
        <v>0.26</v>
      </c>
      <c r="E62" s="36">
        <v>22505</v>
      </c>
      <c r="F62" s="36">
        <v>14710</v>
      </c>
      <c r="G62" s="36">
        <v>7110</v>
      </c>
      <c r="H62" s="36">
        <v>685</v>
      </c>
      <c r="I62" s="25">
        <v>0.65</v>
      </c>
      <c r="J62" s="25">
        <v>0.32</v>
      </c>
      <c r="K62" s="25">
        <v>0.03</v>
      </c>
    </row>
    <row r="63" spans="1:11" x14ac:dyDescent="0.35">
      <c r="A63" s="35" t="s">
        <v>166</v>
      </c>
      <c r="B63" s="24" t="s">
        <v>245</v>
      </c>
      <c r="C63" s="36">
        <v>14015</v>
      </c>
      <c r="D63" s="25">
        <v>0.26</v>
      </c>
      <c r="E63" s="36">
        <v>16370</v>
      </c>
      <c r="F63" s="36">
        <v>9615</v>
      </c>
      <c r="G63" s="36">
        <v>6440</v>
      </c>
      <c r="H63" s="36">
        <v>310</v>
      </c>
      <c r="I63" s="25">
        <v>0.59</v>
      </c>
      <c r="J63" s="25">
        <v>0.39</v>
      </c>
      <c r="K63" s="25">
        <v>0.02</v>
      </c>
    </row>
    <row r="64" spans="1:11" x14ac:dyDescent="0.35">
      <c r="A64" s="35" t="s">
        <v>166</v>
      </c>
      <c r="B64" s="24" t="s">
        <v>246</v>
      </c>
      <c r="C64" s="36">
        <v>12805</v>
      </c>
      <c r="D64" s="25">
        <v>0.27</v>
      </c>
      <c r="E64" s="36">
        <v>12840</v>
      </c>
      <c r="F64" s="36">
        <v>8350</v>
      </c>
      <c r="G64" s="36">
        <v>4265</v>
      </c>
      <c r="H64" s="36">
        <v>225</v>
      </c>
      <c r="I64" s="25">
        <v>0.65</v>
      </c>
      <c r="J64" s="25">
        <v>0.33</v>
      </c>
      <c r="K64" s="25">
        <v>0.02</v>
      </c>
    </row>
    <row r="65" spans="1:11" x14ac:dyDescent="0.35">
      <c r="A65" s="35" t="s">
        <v>166</v>
      </c>
      <c r="B65" s="24" t="s">
        <v>247</v>
      </c>
      <c r="C65" s="36">
        <v>137185</v>
      </c>
      <c r="D65" s="25">
        <v>0.26</v>
      </c>
      <c r="E65" s="36">
        <v>136065</v>
      </c>
      <c r="F65" s="36">
        <v>90550</v>
      </c>
      <c r="G65" s="36">
        <v>40930</v>
      </c>
      <c r="H65" s="36">
        <v>4585</v>
      </c>
      <c r="I65" s="25">
        <v>0.67</v>
      </c>
      <c r="J65" s="25">
        <v>0.3</v>
      </c>
      <c r="K65" s="25">
        <v>0.03</v>
      </c>
    </row>
    <row r="66" spans="1:11" x14ac:dyDescent="0.35">
      <c r="A66" s="35" t="s">
        <v>138</v>
      </c>
      <c r="B66" s="24" t="s">
        <v>240</v>
      </c>
      <c r="C66" s="36">
        <v>875</v>
      </c>
      <c r="D66" s="25">
        <v>0.04</v>
      </c>
      <c r="E66" s="36">
        <v>810</v>
      </c>
      <c r="F66" s="36">
        <v>540</v>
      </c>
      <c r="G66" s="36">
        <v>250</v>
      </c>
      <c r="H66" s="36">
        <v>15</v>
      </c>
      <c r="I66" s="25">
        <v>0.67</v>
      </c>
      <c r="J66" s="25">
        <v>0.31</v>
      </c>
      <c r="K66" s="25">
        <v>0.02</v>
      </c>
    </row>
    <row r="67" spans="1:11" x14ac:dyDescent="0.35">
      <c r="A67" s="35" t="s">
        <v>138</v>
      </c>
      <c r="B67" s="24" t="s">
        <v>241</v>
      </c>
      <c r="C67" s="36">
        <v>5130</v>
      </c>
      <c r="D67" s="25">
        <v>0.04</v>
      </c>
      <c r="E67" s="36">
        <v>4825</v>
      </c>
      <c r="F67" s="36">
        <v>3385</v>
      </c>
      <c r="G67" s="36">
        <v>1225</v>
      </c>
      <c r="H67" s="36">
        <v>210</v>
      </c>
      <c r="I67" s="25">
        <v>0.7</v>
      </c>
      <c r="J67" s="25">
        <v>0.25</v>
      </c>
      <c r="K67" s="25">
        <v>0.04</v>
      </c>
    </row>
    <row r="68" spans="1:11" x14ac:dyDescent="0.35">
      <c r="A68" s="35" t="s">
        <v>138</v>
      </c>
      <c r="B68" s="24" t="s">
        <v>242</v>
      </c>
      <c r="C68" s="36">
        <v>5515</v>
      </c>
      <c r="D68" s="25">
        <v>0.05</v>
      </c>
      <c r="E68" s="36">
        <v>5145</v>
      </c>
      <c r="F68" s="36">
        <v>3585</v>
      </c>
      <c r="G68" s="36">
        <v>1455</v>
      </c>
      <c r="H68" s="36">
        <v>105</v>
      </c>
      <c r="I68" s="25">
        <v>0.7</v>
      </c>
      <c r="J68" s="25">
        <v>0.28000000000000003</v>
      </c>
      <c r="K68" s="25">
        <v>0.02</v>
      </c>
    </row>
    <row r="69" spans="1:11" x14ac:dyDescent="0.35">
      <c r="A69" s="35" t="s">
        <v>138</v>
      </c>
      <c r="B69" s="24" t="s">
        <v>243</v>
      </c>
      <c r="C69" s="36">
        <v>3900</v>
      </c>
      <c r="D69" s="25">
        <v>0.05</v>
      </c>
      <c r="E69" s="36">
        <v>3830</v>
      </c>
      <c r="F69" s="36">
        <v>2610</v>
      </c>
      <c r="G69" s="36">
        <v>985</v>
      </c>
      <c r="H69" s="36">
        <v>240</v>
      </c>
      <c r="I69" s="25">
        <v>0.68</v>
      </c>
      <c r="J69" s="25">
        <v>0.26</v>
      </c>
      <c r="K69" s="25">
        <v>0.06</v>
      </c>
    </row>
    <row r="70" spans="1:11" x14ac:dyDescent="0.35">
      <c r="A70" s="35" t="s">
        <v>138</v>
      </c>
      <c r="B70" s="24" t="s">
        <v>244</v>
      </c>
      <c r="C70" s="36">
        <v>3975</v>
      </c>
      <c r="D70" s="25">
        <v>0.05</v>
      </c>
      <c r="E70" s="36">
        <v>4140</v>
      </c>
      <c r="F70" s="36">
        <v>2680</v>
      </c>
      <c r="G70" s="36">
        <v>1335</v>
      </c>
      <c r="H70" s="36">
        <v>120</v>
      </c>
      <c r="I70" s="25">
        <v>0.65</v>
      </c>
      <c r="J70" s="25">
        <v>0.32</v>
      </c>
      <c r="K70" s="25">
        <v>0.03</v>
      </c>
    </row>
    <row r="71" spans="1:11" x14ac:dyDescent="0.35">
      <c r="A71" s="35" t="s">
        <v>138</v>
      </c>
      <c r="B71" s="24" t="s">
        <v>245</v>
      </c>
      <c r="C71" s="36">
        <v>2455</v>
      </c>
      <c r="D71" s="25">
        <v>0.05</v>
      </c>
      <c r="E71" s="36">
        <v>2920</v>
      </c>
      <c r="F71" s="36">
        <v>1595</v>
      </c>
      <c r="G71" s="36">
        <v>1280</v>
      </c>
      <c r="H71" s="36">
        <v>45</v>
      </c>
      <c r="I71" s="25">
        <v>0.55000000000000004</v>
      </c>
      <c r="J71" s="25">
        <v>0.44</v>
      </c>
      <c r="K71" s="25">
        <v>0.02</v>
      </c>
    </row>
    <row r="72" spans="1:11" x14ac:dyDescent="0.35">
      <c r="A72" s="35" t="s">
        <v>138</v>
      </c>
      <c r="B72" s="24" t="s">
        <v>246</v>
      </c>
      <c r="C72" s="36">
        <v>2125</v>
      </c>
      <c r="D72" s="25">
        <v>0.04</v>
      </c>
      <c r="E72" s="36">
        <v>2130</v>
      </c>
      <c r="F72" s="36">
        <v>1380</v>
      </c>
      <c r="G72" s="36">
        <v>735</v>
      </c>
      <c r="H72" s="36">
        <v>15</v>
      </c>
      <c r="I72" s="25">
        <v>0.65</v>
      </c>
      <c r="J72" s="25">
        <v>0.35</v>
      </c>
      <c r="K72" s="25">
        <v>0.01</v>
      </c>
    </row>
    <row r="73" spans="1:11" x14ac:dyDescent="0.35">
      <c r="A73" s="35" t="s">
        <v>138</v>
      </c>
      <c r="B73" s="24" t="s">
        <v>247</v>
      </c>
      <c r="C73" s="36">
        <v>23975</v>
      </c>
      <c r="D73" s="25">
        <v>0.04</v>
      </c>
      <c r="E73" s="36">
        <v>23805</v>
      </c>
      <c r="F73" s="36">
        <v>15785</v>
      </c>
      <c r="G73" s="36">
        <v>7265</v>
      </c>
      <c r="H73" s="36">
        <v>750</v>
      </c>
      <c r="I73" s="25">
        <v>0.66</v>
      </c>
      <c r="J73" s="25">
        <v>0.31</v>
      </c>
      <c r="K73" s="25">
        <v>0.03</v>
      </c>
    </row>
    <row r="74" spans="1:11" x14ac:dyDescent="0.35">
      <c r="A74" s="35" t="s">
        <v>167</v>
      </c>
      <c r="B74" s="24" t="s">
        <v>240</v>
      </c>
      <c r="C74" s="36">
        <v>2580</v>
      </c>
      <c r="D74" s="25">
        <v>0.13</v>
      </c>
      <c r="E74" s="36">
        <v>2345</v>
      </c>
      <c r="F74" s="36">
        <v>1680</v>
      </c>
      <c r="G74" s="36">
        <v>625</v>
      </c>
      <c r="H74" s="36">
        <v>40</v>
      </c>
      <c r="I74" s="25">
        <v>0.72</v>
      </c>
      <c r="J74" s="25">
        <v>0.27</v>
      </c>
      <c r="K74" s="25">
        <v>0.02</v>
      </c>
    </row>
    <row r="75" spans="1:11" x14ac:dyDescent="0.35">
      <c r="A75" s="35" t="s">
        <v>167</v>
      </c>
      <c r="B75" s="24" t="s">
        <v>241</v>
      </c>
      <c r="C75" s="36">
        <v>17440</v>
      </c>
      <c r="D75" s="25">
        <v>0.14000000000000001</v>
      </c>
      <c r="E75" s="36">
        <v>16490</v>
      </c>
      <c r="F75" s="36">
        <v>11485</v>
      </c>
      <c r="G75" s="36">
        <v>4270</v>
      </c>
      <c r="H75" s="36">
        <v>730</v>
      </c>
      <c r="I75" s="25">
        <v>0.7</v>
      </c>
      <c r="J75" s="25">
        <v>0.26</v>
      </c>
      <c r="K75" s="25">
        <v>0.04</v>
      </c>
    </row>
    <row r="76" spans="1:11" x14ac:dyDescent="0.35">
      <c r="A76" s="35" t="s">
        <v>167</v>
      </c>
      <c r="B76" s="24" t="s">
        <v>242</v>
      </c>
      <c r="C76" s="36">
        <v>16695</v>
      </c>
      <c r="D76" s="25">
        <v>0.14000000000000001</v>
      </c>
      <c r="E76" s="36">
        <v>15820</v>
      </c>
      <c r="F76" s="36">
        <v>10970</v>
      </c>
      <c r="G76" s="36">
        <v>4575</v>
      </c>
      <c r="H76" s="36">
        <v>280</v>
      </c>
      <c r="I76" s="25">
        <v>0.69</v>
      </c>
      <c r="J76" s="25">
        <v>0.28999999999999998</v>
      </c>
      <c r="K76" s="25">
        <v>0.02</v>
      </c>
    </row>
    <row r="77" spans="1:11" x14ac:dyDescent="0.35">
      <c r="A77" s="35" t="s">
        <v>167</v>
      </c>
      <c r="B77" s="24" t="s">
        <v>243</v>
      </c>
      <c r="C77" s="36">
        <v>11690</v>
      </c>
      <c r="D77" s="25">
        <v>0.14000000000000001</v>
      </c>
      <c r="E77" s="36">
        <v>11340</v>
      </c>
      <c r="F77" s="36">
        <v>7935</v>
      </c>
      <c r="G77" s="36">
        <v>2695</v>
      </c>
      <c r="H77" s="36">
        <v>710</v>
      </c>
      <c r="I77" s="25">
        <v>0.7</v>
      </c>
      <c r="J77" s="25">
        <v>0.24</v>
      </c>
      <c r="K77" s="25">
        <v>0.06</v>
      </c>
    </row>
    <row r="78" spans="1:11" x14ac:dyDescent="0.35">
      <c r="A78" s="35" t="s">
        <v>167</v>
      </c>
      <c r="B78" s="24" t="s">
        <v>244</v>
      </c>
      <c r="C78" s="36">
        <v>11620</v>
      </c>
      <c r="D78" s="25">
        <v>0.14000000000000001</v>
      </c>
      <c r="E78" s="36">
        <v>12320</v>
      </c>
      <c r="F78" s="36">
        <v>8155</v>
      </c>
      <c r="G78" s="36">
        <v>3785</v>
      </c>
      <c r="H78" s="36">
        <v>380</v>
      </c>
      <c r="I78" s="25">
        <v>0.66</v>
      </c>
      <c r="J78" s="25">
        <v>0.31</v>
      </c>
      <c r="K78" s="25">
        <v>0.03</v>
      </c>
    </row>
    <row r="79" spans="1:11" x14ac:dyDescent="0.35">
      <c r="A79" s="35" t="s">
        <v>167</v>
      </c>
      <c r="B79" s="24" t="s">
        <v>245</v>
      </c>
      <c r="C79" s="36">
        <v>7275</v>
      </c>
      <c r="D79" s="25">
        <v>0.14000000000000001</v>
      </c>
      <c r="E79" s="36">
        <v>8440</v>
      </c>
      <c r="F79" s="36">
        <v>4975</v>
      </c>
      <c r="G79" s="36">
        <v>3300</v>
      </c>
      <c r="H79" s="36">
        <v>165</v>
      </c>
      <c r="I79" s="25">
        <v>0.59</v>
      </c>
      <c r="J79" s="25">
        <v>0.39</v>
      </c>
      <c r="K79" s="25">
        <v>0.02</v>
      </c>
    </row>
    <row r="80" spans="1:11" x14ac:dyDescent="0.35">
      <c r="A80" s="35" t="s">
        <v>167</v>
      </c>
      <c r="B80" s="24" t="s">
        <v>246</v>
      </c>
      <c r="C80" s="36">
        <v>6590</v>
      </c>
      <c r="D80" s="25">
        <v>0.14000000000000001</v>
      </c>
      <c r="E80" s="36">
        <v>6630</v>
      </c>
      <c r="F80" s="36">
        <v>4310</v>
      </c>
      <c r="G80" s="36">
        <v>2235</v>
      </c>
      <c r="H80" s="36">
        <v>90</v>
      </c>
      <c r="I80" s="25">
        <v>0.65</v>
      </c>
      <c r="J80" s="25">
        <v>0.34</v>
      </c>
      <c r="K80" s="25">
        <v>0.01</v>
      </c>
    </row>
    <row r="81" spans="1:11" x14ac:dyDescent="0.35">
      <c r="A81" s="35" t="s">
        <v>167</v>
      </c>
      <c r="B81" s="24" t="s">
        <v>247</v>
      </c>
      <c r="C81" s="36">
        <v>73890</v>
      </c>
      <c r="D81" s="25">
        <v>0.14000000000000001</v>
      </c>
      <c r="E81" s="36">
        <v>73390</v>
      </c>
      <c r="F81" s="36">
        <v>49520</v>
      </c>
      <c r="G81" s="36">
        <v>21480</v>
      </c>
      <c r="H81" s="36">
        <v>2390</v>
      </c>
      <c r="I81" s="25">
        <v>0.67</v>
      </c>
      <c r="J81" s="25">
        <v>0.28999999999999998</v>
      </c>
      <c r="K81" s="25">
        <v>0.03</v>
      </c>
    </row>
    <row r="82" spans="1:11" x14ac:dyDescent="0.35">
      <c r="A82" s="35" t="s">
        <v>168</v>
      </c>
      <c r="B82" s="24" t="s">
        <v>240</v>
      </c>
      <c r="C82" s="36">
        <v>2315</v>
      </c>
      <c r="D82" s="25">
        <v>0.12</v>
      </c>
      <c r="E82" s="36">
        <v>2105</v>
      </c>
      <c r="F82" s="36">
        <v>1490</v>
      </c>
      <c r="G82" s="36">
        <v>575</v>
      </c>
      <c r="H82" s="36">
        <v>40</v>
      </c>
      <c r="I82" s="25">
        <v>0.71</v>
      </c>
      <c r="J82" s="25">
        <v>0.27</v>
      </c>
      <c r="K82" s="25">
        <v>0.02</v>
      </c>
    </row>
    <row r="83" spans="1:11" x14ac:dyDescent="0.35">
      <c r="A83" s="35" t="s">
        <v>168</v>
      </c>
      <c r="B83" s="24" t="s">
        <v>241</v>
      </c>
      <c r="C83" s="36">
        <v>16040</v>
      </c>
      <c r="D83" s="25">
        <v>0.13</v>
      </c>
      <c r="E83" s="36">
        <v>15040</v>
      </c>
      <c r="F83" s="36">
        <v>10475</v>
      </c>
      <c r="G83" s="36">
        <v>3965</v>
      </c>
      <c r="H83" s="36">
        <v>600</v>
      </c>
      <c r="I83" s="25">
        <v>0.7</v>
      </c>
      <c r="J83" s="25">
        <v>0.26</v>
      </c>
      <c r="K83" s="25">
        <v>0.04</v>
      </c>
    </row>
    <row r="84" spans="1:11" x14ac:dyDescent="0.35">
      <c r="A84" s="35" t="s">
        <v>168</v>
      </c>
      <c r="B84" s="24" t="s">
        <v>242</v>
      </c>
      <c r="C84" s="36">
        <v>16310</v>
      </c>
      <c r="D84" s="25">
        <v>0.14000000000000001</v>
      </c>
      <c r="E84" s="36">
        <v>15405</v>
      </c>
      <c r="F84" s="36">
        <v>10645</v>
      </c>
      <c r="G84" s="36">
        <v>4475</v>
      </c>
      <c r="H84" s="36">
        <v>280</v>
      </c>
      <c r="I84" s="25">
        <v>0.69</v>
      </c>
      <c r="J84" s="25">
        <v>0.28999999999999998</v>
      </c>
      <c r="K84" s="25">
        <v>0.02</v>
      </c>
    </row>
    <row r="85" spans="1:11" x14ac:dyDescent="0.35">
      <c r="A85" s="35" t="s">
        <v>168</v>
      </c>
      <c r="B85" s="24" t="s">
        <v>243</v>
      </c>
      <c r="C85" s="36">
        <v>11710</v>
      </c>
      <c r="D85" s="25">
        <v>0.14000000000000001</v>
      </c>
      <c r="E85" s="36">
        <v>11665</v>
      </c>
      <c r="F85" s="36">
        <v>7965</v>
      </c>
      <c r="G85" s="36">
        <v>2855</v>
      </c>
      <c r="H85" s="36">
        <v>845</v>
      </c>
      <c r="I85" s="25">
        <v>0.68</v>
      </c>
      <c r="J85" s="25">
        <v>0.24</v>
      </c>
      <c r="K85" s="25">
        <v>7.0000000000000007E-2</v>
      </c>
    </row>
    <row r="86" spans="1:11" x14ac:dyDescent="0.35">
      <c r="A86" s="35" t="s">
        <v>168</v>
      </c>
      <c r="B86" s="24" t="s">
        <v>244</v>
      </c>
      <c r="C86" s="36">
        <v>11985</v>
      </c>
      <c r="D86" s="25">
        <v>0.14000000000000001</v>
      </c>
      <c r="E86" s="36">
        <v>12315</v>
      </c>
      <c r="F86" s="36">
        <v>8030</v>
      </c>
      <c r="G86" s="36">
        <v>3905</v>
      </c>
      <c r="H86" s="36">
        <v>380</v>
      </c>
      <c r="I86" s="25">
        <v>0.65</v>
      </c>
      <c r="J86" s="25">
        <v>0.32</v>
      </c>
      <c r="K86" s="25">
        <v>0.03</v>
      </c>
    </row>
    <row r="87" spans="1:11" x14ac:dyDescent="0.35">
      <c r="A87" s="35" t="s">
        <v>168</v>
      </c>
      <c r="B87" s="24" t="s">
        <v>245</v>
      </c>
      <c r="C87" s="36">
        <v>7445</v>
      </c>
      <c r="D87" s="25">
        <v>0.14000000000000001</v>
      </c>
      <c r="E87" s="36">
        <v>8780</v>
      </c>
      <c r="F87" s="36">
        <v>4960</v>
      </c>
      <c r="G87" s="36">
        <v>3665</v>
      </c>
      <c r="H87" s="36">
        <v>155</v>
      </c>
      <c r="I87" s="25">
        <v>0.56000000000000005</v>
      </c>
      <c r="J87" s="25">
        <v>0.42</v>
      </c>
      <c r="K87" s="25">
        <v>0.02</v>
      </c>
    </row>
    <row r="88" spans="1:11" x14ac:dyDescent="0.35">
      <c r="A88" s="35" t="s">
        <v>168</v>
      </c>
      <c r="B88" s="24" t="s">
        <v>246</v>
      </c>
      <c r="C88" s="36">
        <v>6685</v>
      </c>
      <c r="D88" s="25">
        <v>0.14000000000000001</v>
      </c>
      <c r="E88" s="36">
        <v>6565</v>
      </c>
      <c r="F88" s="36">
        <v>4260</v>
      </c>
      <c r="G88" s="36">
        <v>2220</v>
      </c>
      <c r="H88" s="36">
        <v>85</v>
      </c>
      <c r="I88" s="25">
        <v>0.65</v>
      </c>
      <c r="J88" s="25">
        <v>0.34</v>
      </c>
      <c r="K88" s="25">
        <v>0.01</v>
      </c>
    </row>
    <row r="89" spans="1:11" x14ac:dyDescent="0.35">
      <c r="A89" s="35" t="s">
        <v>168</v>
      </c>
      <c r="B89" s="24" t="s">
        <v>247</v>
      </c>
      <c r="C89" s="36">
        <v>72485</v>
      </c>
      <c r="D89" s="25">
        <v>0.13</v>
      </c>
      <c r="E89" s="36">
        <v>71885</v>
      </c>
      <c r="F89" s="36">
        <v>47840</v>
      </c>
      <c r="G89" s="36">
        <v>21660</v>
      </c>
      <c r="H89" s="36">
        <v>2385</v>
      </c>
      <c r="I89" s="25">
        <v>0.67</v>
      </c>
      <c r="J89" s="25">
        <v>0.3</v>
      </c>
      <c r="K89" s="25">
        <v>0.03</v>
      </c>
    </row>
    <row r="90" spans="1:11" x14ac:dyDescent="0.35">
      <c r="A90" s="35" t="s">
        <v>169</v>
      </c>
      <c r="B90" s="24" t="s">
        <v>240</v>
      </c>
      <c r="C90" s="36">
        <v>55</v>
      </c>
      <c r="D90" s="25">
        <v>0</v>
      </c>
      <c r="E90" s="36">
        <v>55</v>
      </c>
      <c r="F90" s="36">
        <v>30</v>
      </c>
      <c r="G90" s="36">
        <v>25</v>
      </c>
      <c r="H90" s="36">
        <v>0</v>
      </c>
      <c r="I90" s="25">
        <v>0.53</v>
      </c>
      <c r="J90" s="25">
        <v>0.47</v>
      </c>
      <c r="K90" s="25">
        <v>0</v>
      </c>
    </row>
    <row r="91" spans="1:11" x14ac:dyDescent="0.35">
      <c r="A91" s="35" t="s">
        <v>169</v>
      </c>
      <c r="B91" s="24" t="s">
        <v>241</v>
      </c>
      <c r="C91" s="36">
        <v>210</v>
      </c>
      <c r="D91" s="25">
        <v>0</v>
      </c>
      <c r="E91" s="36">
        <v>195</v>
      </c>
      <c r="F91" s="36">
        <v>135</v>
      </c>
      <c r="G91" s="36">
        <v>55</v>
      </c>
      <c r="H91" s="36">
        <v>5</v>
      </c>
      <c r="I91" s="25">
        <v>0.68</v>
      </c>
      <c r="J91" s="25">
        <v>0.28999999999999998</v>
      </c>
      <c r="K91" s="25">
        <v>0.04</v>
      </c>
    </row>
    <row r="92" spans="1:11" x14ac:dyDescent="0.35">
      <c r="A92" s="35" t="s">
        <v>169</v>
      </c>
      <c r="B92" s="24" t="s">
        <v>242</v>
      </c>
      <c r="C92" s="36">
        <v>275</v>
      </c>
      <c r="D92" s="25">
        <v>0</v>
      </c>
      <c r="E92" s="36">
        <v>260</v>
      </c>
      <c r="F92" s="36">
        <v>175</v>
      </c>
      <c r="G92" s="36">
        <v>80</v>
      </c>
      <c r="H92" s="36">
        <v>5</v>
      </c>
      <c r="I92" s="25">
        <v>0.68</v>
      </c>
      <c r="J92" s="25">
        <v>0.31</v>
      </c>
      <c r="K92" s="25">
        <v>0.01</v>
      </c>
    </row>
    <row r="93" spans="1:11" x14ac:dyDescent="0.35">
      <c r="A93" s="35" t="s">
        <v>169</v>
      </c>
      <c r="B93" s="24" t="s">
        <v>243</v>
      </c>
      <c r="C93" s="36">
        <v>140</v>
      </c>
      <c r="D93" s="25">
        <v>0</v>
      </c>
      <c r="E93" s="36">
        <v>150</v>
      </c>
      <c r="F93" s="36">
        <v>95</v>
      </c>
      <c r="G93" s="36">
        <v>50</v>
      </c>
      <c r="H93" s="36">
        <v>10</v>
      </c>
      <c r="I93" s="25">
        <v>0.62</v>
      </c>
      <c r="J93" s="25">
        <v>0.32</v>
      </c>
      <c r="K93" s="25">
        <v>7.0000000000000007E-2</v>
      </c>
    </row>
    <row r="94" spans="1:11" x14ac:dyDescent="0.35">
      <c r="A94" s="35" t="s">
        <v>169</v>
      </c>
      <c r="B94" s="24" t="s">
        <v>244</v>
      </c>
      <c r="C94" s="36">
        <v>205</v>
      </c>
      <c r="D94" s="25">
        <v>0</v>
      </c>
      <c r="E94" s="36">
        <v>200</v>
      </c>
      <c r="F94" s="36">
        <v>125</v>
      </c>
      <c r="G94" s="36">
        <v>70</v>
      </c>
      <c r="H94" s="36">
        <v>5</v>
      </c>
      <c r="I94" s="25">
        <v>0.63</v>
      </c>
      <c r="J94" s="25">
        <v>0.35</v>
      </c>
      <c r="K94" s="25">
        <v>0.02</v>
      </c>
    </row>
    <row r="95" spans="1:11" x14ac:dyDescent="0.35">
      <c r="A95" s="35" t="s">
        <v>169</v>
      </c>
      <c r="B95" s="24" t="s">
        <v>245</v>
      </c>
      <c r="C95" s="36">
        <v>125</v>
      </c>
      <c r="D95" s="25">
        <v>0</v>
      </c>
      <c r="E95" s="36">
        <v>145</v>
      </c>
      <c r="F95" s="36">
        <v>65</v>
      </c>
      <c r="G95" s="36">
        <v>80</v>
      </c>
      <c r="H95" s="36" t="s">
        <v>318</v>
      </c>
      <c r="I95" s="36" t="s">
        <v>318</v>
      </c>
      <c r="J95" s="25">
        <v>0.53</v>
      </c>
      <c r="K95" s="36" t="s">
        <v>318</v>
      </c>
    </row>
    <row r="96" spans="1:11" x14ac:dyDescent="0.35">
      <c r="A96" s="35" t="s">
        <v>169</v>
      </c>
      <c r="B96" s="24" t="s">
        <v>246</v>
      </c>
      <c r="C96" s="36">
        <v>90</v>
      </c>
      <c r="D96" s="25">
        <v>0</v>
      </c>
      <c r="E96" s="36">
        <v>85</v>
      </c>
      <c r="F96" s="36">
        <v>45</v>
      </c>
      <c r="G96" s="36">
        <v>40</v>
      </c>
      <c r="H96" s="36">
        <v>0</v>
      </c>
      <c r="I96" s="25">
        <v>0.52</v>
      </c>
      <c r="J96" s="25">
        <v>0.48</v>
      </c>
      <c r="K96" s="25">
        <v>0</v>
      </c>
    </row>
    <row r="97" spans="1:11" x14ac:dyDescent="0.35">
      <c r="A97" s="35" t="s">
        <v>169</v>
      </c>
      <c r="B97" s="24" t="s">
        <v>247</v>
      </c>
      <c r="C97" s="36">
        <v>1105</v>
      </c>
      <c r="D97" s="25">
        <v>0</v>
      </c>
      <c r="E97" s="36">
        <v>1090</v>
      </c>
      <c r="F97" s="36">
        <v>665</v>
      </c>
      <c r="G97" s="36">
        <v>400</v>
      </c>
      <c r="H97" s="36">
        <v>25</v>
      </c>
      <c r="I97" s="25">
        <v>0.61</v>
      </c>
      <c r="J97" s="25">
        <v>0.36</v>
      </c>
      <c r="K97" s="25">
        <v>0.02</v>
      </c>
    </row>
    <row r="98" spans="1:11" x14ac:dyDescent="0.35">
      <c r="A98" s="35" t="s">
        <v>170</v>
      </c>
      <c r="B98" s="24" t="s">
        <v>240</v>
      </c>
      <c r="C98" s="36">
        <v>40</v>
      </c>
      <c r="D98" s="25">
        <v>0</v>
      </c>
      <c r="E98" s="36">
        <v>35</v>
      </c>
      <c r="F98" s="36">
        <v>25</v>
      </c>
      <c r="G98" s="36">
        <v>10</v>
      </c>
      <c r="H98" s="36" t="s">
        <v>318</v>
      </c>
      <c r="I98" s="25">
        <v>0.73</v>
      </c>
      <c r="J98" s="36" t="s">
        <v>318</v>
      </c>
      <c r="K98" s="36" t="s">
        <v>318</v>
      </c>
    </row>
    <row r="99" spans="1:11" x14ac:dyDescent="0.35">
      <c r="A99" s="35" t="s">
        <v>170</v>
      </c>
      <c r="B99" s="24" t="s">
        <v>241</v>
      </c>
      <c r="C99" s="36">
        <v>245</v>
      </c>
      <c r="D99" s="25">
        <v>0</v>
      </c>
      <c r="E99" s="36">
        <v>230</v>
      </c>
      <c r="F99" s="36">
        <v>155</v>
      </c>
      <c r="G99" s="36">
        <v>70</v>
      </c>
      <c r="H99" s="36">
        <v>10</v>
      </c>
      <c r="I99" s="25">
        <v>0.67</v>
      </c>
      <c r="J99" s="25">
        <v>0.3</v>
      </c>
      <c r="K99" s="25">
        <v>0.04</v>
      </c>
    </row>
    <row r="100" spans="1:11" x14ac:dyDescent="0.35">
      <c r="A100" s="35" t="s">
        <v>170</v>
      </c>
      <c r="B100" s="24" t="s">
        <v>242</v>
      </c>
      <c r="C100" s="36">
        <v>235</v>
      </c>
      <c r="D100" s="25">
        <v>0</v>
      </c>
      <c r="E100" s="36">
        <v>220</v>
      </c>
      <c r="F100" s="36">
        <v>155</v>
      </c>
      <c r="G100" s="36">
        <v>65</v>
      </c>
      <c r="H100" s="36">
        <v>5</v>
      </c>
      <c r="I100" s="25">
        <v>0.69</v>
      </c>
      <c r="J100" s="25">
        <v>0.28999999999999998</v>
      </c>
      <c r="K100" s="25">
        <v>0.02</v>
      </c>
    </row>
    <row r="101" spans="1:11" x14ac:dyDescent="0.35">
      <c r="A101" s="35" t="s">
        <v>170</v>
      </c>
      <c r="B101" s="24" t="s">
        <v>243</v>
      </c>
      <c r="C101" s="36">
        <v>185</v>
      </c>
      <c r="D101" s="25">
        <v>0</v>
      </c>
      <c r="E101" s="36">
        <v>170</v>
      </c>
      <c r="F101" s="36">
        <v>110</v>
      </c>
      <c r="G101" s="36">
        <v>55</v>
      </c>
      <c r="H101" s="36">
        <v>10</v>
      </c>
      <c r="I101" s="25">
        <v>0.64</v>
      </c>
      <c r="J101" s="25">
        <v>0.31</v>
      </c>
      <c r="K101" s="25">
        <v>0.05</v>
      </c>
    </row>
    <row r="102" spans="1:11" x14ac:dyDescent="0.35">
      <c r="A102" s="35" t="s">
        <v>170</v>
      </c>
      <c r="B102" s="24" t="s">
        <v>244</v>
      </c>
      <c r="C102" s="36">
        <v>195</v>
      </c>
      <c r="D102" s="25">
        <v>0</v>
      </c>
      <c r="E102" s="36">
        <v>215</v>
      </c>
      <c r="F102" s="36">
        <v>135</v>
      </c>
      <c r="G102" s="36">
        <v>75</v>
      </c>
      <c r="H102" s="36">
        <v>5</v>
      </c>
      <c r="I102" s="25">
        <v>0.63</v>
      </c>
      <c r="J102" s="25">
        <v>0.35</v>
      </c>
      <c r="K102" s="25">
        <v>0.02</v>
      </c>
    </row>
    <row r="103" spans="1:11" x14ac:dyDescent="0.35">
      <c r="A103" s="35" t="s">
        <v>170</v>
      </c>
      <c r="B103" s="24" t="s">
        <v>245</v>
      </c>
      <c r="C103" s="36">
        <v>145</v>
      </c>
      <c r="D103" s="25">
        <v>0</v>
      </c>
      <c r="E103" s="36">
        <v>165</v>
      </c>
      <c r="F103" s="36">
        <v>75</v>
      </c>
      <c r="G103" s="36">
        <v>85</v>
      </c>
      <c r="H103" s="36">
        <v>5</v>
      </c>
      <c r="I103" s="25">
        <v>0.45</v>
      </c>
      <c r="J103" s="25">
        <v>0.52</v>
      </c>
      <c r="K103" s="25">
        <v>0.03</v>
      </c>
    </row>
    <row r="104" spans="1:11" x14ac:dyDescent="0.35">
      <c r="A104" s="35" t="s">
        <v>170</v>
      </c>
      <c r="B104" s="24" t="s">
        <v>246</v>
      </c>
      <c r="C104" s="36">
        <v>140</v>
      </c>
      <c r="D104" s="25">
        <v>0</v>
      </c>
      <c r="E104" s="36">
        <v>140</v>
      </c>
      <c r="F104" s="36">
        <v>80</v>
      </c>
      <c r="G104" s="36">
        <v>55</v>
      </c>
      <c r="H104" s="36">
        <v>5</v>
      </c>
      <c r="I104" s="25">
        <v>0.56999999999999995</v>
      </c>
      <c r="J104" s="25">
        <v>0.41</v>
      </c>
      <c r="K104" s="25">
        <v>0.02</v>
      </c>
    </row>
    <row r="105" spans="1:11" x14ac:dyDescent="0.35">
      <c r="A105" s="35" t="s">
        <v>170</v>
      </c>
      <c r="B105" s="24" t="s">
        <v>247</v>
      </c>
      <c r="C105" s="36">
        <v>1185</v>
      </c>
      <c r="D105" s="25">
        <v>0</v>
      </c>
      <c r="E105" s="36">
        <v>1175</v>
      </c>
      <c r="F105" s="36">
        <v>730</v>
      </c>
      <c r="G105" s="36">
        <v>410</v>
      </c>
      <c r="H105" s="36">
        <v>35</v>
      </c>
      <c r="I105" s="25">
        <v>0.62</v>
      </c>
      <c r="J105" s="25">
        <v>0.35</v>
      </c>
      <c r="K105" s="25">
        <v>0.03</v>
      </c>
    </row>
    <row r="106" spans="1:11" x14ac:dyDescent="0.35">
      <c r="A106" s="35" t="s">
        <v>171</v>
      </c>
      <c r="B106" s="24" t="s">
        <v>240</v>
      </c>
      <c r="C106" s="36">
        <v>1355</v>
      </c>
      <c r="D106" s="25">
        <v>7.0000000000000007E-2</v>
      </c>
      <c r="E106" s="36">
        <v>1245</v>
      </c>
      <c r="F106" s="36">
        <v>915</v>
      </c>
      <c r="G106" s="36">
        <v>315</v>
      </c>
      <c r="H106" s="36">
        <v>15</v>
      </c>
      <c r="I106" s="25">
        <v>0.73</v>
      </c>
      <c r="J106" s="25">
        <v>0.25</v>
      </c>
      <c r="K106" s="25">
        <v>0.01</v>
      </c>
    </row>
    <row r="107" spans="1:11" x14ac:dyDescent="0.35">
      <c r="A107" s="35" t="s">
        <v>171</v>
      </c>
      <c r="B107" s="24" t="s">
        <v>241</v>
      </c>
      <c r="C107" s="36">
        <v>9035</v>
      </c>
      <c r="D107" s="25">
        <v>7.0000000000000007E-2</v>
      </c>
      <c r="E107" s="36">
        <v>8510</v>
      </c>
      <c r="F107" s="36">
        <v>6080</v>
      </c>
      <c r="G107" s="36">
        <v>2080</v>
      </c>
      <c r="H107" s="36">
        <v>350</v>
      </c>
      <c r="I107" s="25">
        <v>0.71</v>
      </c>
      <c r="J107" s="25">
        <v>0.24</v>
      </c>
      <c r="K107" s="25">
        <v>0.04</v>
      </c>
    </row>
    <row r="108" spans="1:11" x14ac:dyDescent="0.35">
      <c r="A108" s="35" t="s">
        <v>171</v>
      </c>
      <c r="B108" s="24" t="s">
        <v>242</v>
      </c>
      <c r="C108" s="36">
        <v>8440</v>
      </c>
      <c r="D108" s="25">
        <v>7.0000000000000007E-2</v>
      </c>
      <c r="E108" s="36">
        <v>7935</v>
      </c>
      <c r="F108" s="36">
        <v>5640</v>
      </c>
      <c r="G108" s="36">
        <v>2155</v>
      </c>
      <c r="H108" s="36">
        <v>135</v>
      </c>
      <c r="I108" s="25">
        <v>0.71</v>
      </c>
      <c r="J108" s="25">
        <v>0.27</v>
      </c>
      <c r="K108" s="25">
        <v>0.02</v>
      </c>
    </row>
    <row r="109" spans="1:11" x14ac:dyDescent="0.35">
      <c r="A109" s="35" t="s">
        <v>171</v>
      </c>
      <c r="B109" s="24" t="s">
        <v>243</v>
      </c>
      <c r="C109" s="36">
        <v>6245</v>
      </c>
      <c r="D109" s="25">
        <v>7.0000000000000007E-2</v>
      </c>
      <c r="E109" s="36">
        <v>6135</v>
      </c>
      <c r="F109" s="36">
        <v>4360</v>
      </c>
      <c r="G109" s="36">
        <v>1380</v>
      </c>
      <c r="H109" s="36">
        <v>390</v>
      </c>
      <c r="I109" s="25">
        <v>0.71</v>
      </c>
      <c r="J109" s="25">
        <v>0.23</v>
      </c>
      <c r="K109" s="25">
        <v>0.06</v>
      </c>
    </row>
    <row r="110" spans="1:11" x14ac:dyDescent="0.35">
      <c r="A110" s="35" t="s">
        <v>171</v>
      </c>
      <c r="B110" s="24" t="s">
        <v>244</v>
      </c>
      <c r="C110" s="36">
        <v>6430</v>
      </c>
      <c r="D110" s="25">
        <v>7.0000000000000007E-2</v>
      </c>
      <c r="E110" s="36">
        <v>6695</v>
      </c>
      <c r="F110" s="36">
        <v>4400</v>
      </c>
      <c r="G110" s="36">
        <v>2080</v>
      </c>
      <c r="H110" s="36">
        <v>215</v>
      </c>
      <c r="I110" s="25">
        <v>0.66</v>
      </c>
      <c r="J110" s="25">
        <v>0.31</v>
      </c>
      <c r="K110" s="25">
        <v>0.03</v>
      </c>
    </row>
    <row r="111" spans="1:11" x14ac:dyDescent="0.35">
      <c r="A111" s="35" t="s">
        <v>171</v>
      </c>
      <c r="B111" s="24" t="s">
        <v>245</v>
      </c>
      <c r="C111" s="36">
        <v>4105</v>
      </c>
      <c r="D111" s="25">
        <v>0.08</v>
      </c>
      <c r="E111" s="36">
        <v>4785</v>
      </c>
      <c r="F111" s="36">
        <v>2815</v>
      </c>
      <c r="G111" s="36">
        <v>1880</v>
      </c>
      <c r="H111" s="36">
        <v>95</v>
      </c>
      <c r="I111" s="25">
        <v>0.59</v>
      </c>
      <c r="J111" s="25">
        <v>0.39</v>
      </c>
      <c r="K111" s="25">
        <v>0.02</v>
      </c>
    </row>
    <row r="112" spans="1:11" x14ac:dyDescent="0.35">
      <c r="A112" s="35" t="s">
        <v>171</v>
      </c>
      <c r="B112" s="24" t="s">
        <v>246</v>
      </c>
      <c r="C112" s="36">
        <v>3380</v>
      </c>
      <c r="D112" s="25">
        <v>7.0000000000000007E-2</v>
      </c>
      <c r="E112" s="36">
        <v>3375</v>
      </c>
      <c r="F112" s="36">
        <v>2250</v>
      </c>
      <c r="G112" s="36">
        <v>1095</v>
      </c>
      <c r="H112" s="36">
        <v>30</v>
      </c>
      <c r="I112" s="25">
        <v>0.67</v>
      </c>
      <c r="J112" s="25">
        <v>0.32</v>
      </c>
      <c r="K112" s="25">
        <v>0.01</v>
      </c>
    </row>
    <row r="113" spans="1:11" x14ac:dyDescent="0.35">
      <c r="A113" s="35" t="s">
        <v>171</v>
      </c>
      <c r="B113" s="24" t="s">
        <v>247</v>
      </c>
      <c r="C113" s="36">
        <v>38985</v>
      </c>
      <c r="D113" s="25">
        <v>7.0000000000000007E-2</v>
      </c>
      <c r="E113" s="36">
        <v>38685</v>
      </c>
      <c r="F113" s="36">
        <v>26465</v>
      </c>
      <c r="G113" s="36">
        <v>10990</v>
      </c>
      <c r="H113" s="36">
        <v>1235</v>
      </c>
      <c r="I113" s="25">
        <v>0.68</v>
      </c>
      <c r="J113" s="25">
        <v>0.28000000000000003</v>
      </c>
      <c r="K113" s="25">
        <v>0.03</v>
      </c>
    </row>
    <row r="114" spans="1:11" x14ac:dyDescent="0.35">
      <c r="A114" s="35" t="s">
        <v>172</v>
      </c>
      <c r="B114" s="24" t="s">
        <v>240</v>
      </c>
      <c r="C114" s="36">
        <v>55</v>
      </c>
      <c r="D114" s="25">
        <v>0</v>
      </c>
      <c r="E114" s="36">
        <v>55</v>
      </c>
      <c r="F114" s="36">
        <v>35</v>
      </c>
      <c r="G114" s="36">
        <v>20</v>
      </c>
      <c r="H114" s="36">
        <v>0</v>
      </c>
      <c r="I114" s="25">
        <v>0.64</v>
      </c>
      <c r="J114" s="25">
        <v>0.36</v>
      </c>
      <c r="K114" s="25">
        <v>0</v>
      </c>
    </row>
    <row r="115" spans="1:11" x14ac:dyDescent="0.35">
      <c r="A115" s="35" t="s">
        <v>172</v>
      </c>
      <c r="B115" s="24" t="s">
        <v>241</v>
      </c>
      <c r="C115" s="36">
        <v>335</v>
      </c>
      <c r="D115" s="25">
        <v>0</v>
      </c>
      <c r="E115" s="36">
        <v>320</v>
      </c>
      <c r="F115" s="36">
        <v>220</v>
      </c>
      <c r="G115" s="36">
        <v>95</v>
      </c>
      <c r="H115" s="36">
        <v>10</v>
      </c>
      <c r="I115" s="25">
        <v>0.69</v>
      </c>
      <c r="J115" s="25">
        <v>0.28999999999999998</v>
      </c>
      <c r="K115" s="25">
        <v>0.02</v>
      </c>
    </row>
    <row r="116" spans="1:11" x14ac:dyDescent="0.35">
      <c r="A116" s="35" t="s">
        <v>172</v>
      </c>
      <c r="B116" s="24" t="s">
        <v>242</v>
      </c>
      <c r="C116" s="36">
        <v>355</v>
      </c>
      <c r="D116" s="25">
        <v>0</v>
      </c>
      <c r="E116" s="36">
        <v>340</v>
      </c>
      <c r="F116" s="36">
        <v>220</v>
      </c>
      <c r="G116" s="36">
        <v>115</v>
      </c>
      <c r="H116" s="36">
        <v>5</v>
      </c>
      <c r="I116" s="25">
        <v>0.65</v>
      </c>
      <c r="J116" s="25">
        <v>0.33</v>
      </c>
      <c r="K116" s="25">
        <v>0.02</v>
      </c>
    </row>
    <row r="117" spans="1:11" x14ac:dyDescent="0.35">
      <c r="A117" s="35" t="s">
        <v>172</v>
      </c>
      <c r="B117" s="24" t="s">
        <v>243</v>
      </c>
      <c r="C117" s="36">
        <v>210</v>
      </c>
      <c r="D117" s="25">
        <v>0</v>
      </c>
      <c r="E117" s="36">
        <v>200</v>
      </c>
      <c r="F117" s="36">
        <v>145</v>
      </c>
      <c r="G117" s="36">
        <v>45</v>
      </c>
      <c r="H117" s="36">
        <v>10</v>
      </c>
      <c r="I117" s="25">
        <v>0.71</v>
      </c>
      <c r="J117" s="25">
        <v>0.23</v>
      </c>
      <c r="K117" s="25">
        <v>0.05</v>
      </c>
    </row>
    <row r="118" spans="1:11" x14ac:dyDescent="0.35">
      <c r="A118" s="35" t="s">
        <v>172</v>
      </c>
      <c r="B118" s="24" t="s">
        <v>244</v>
      </c>
      <c r="C118" s="36">
        <v>240</v>
      </c>
      <c r="D118" s="25">
        <v>0</v>
      </c>
      <c r="E118" s="36">
        <v>240</v>
      </c>
      <c r="F118" s="36">
        <v>140</v>
      </c>
      <c r="G118" s="36">
        <v>90</v>
      </c>
      <c r="H118" s="36">
        <v>5</v>
      </c>
      <c r="I118" s="25">
        <v>0.59</v>
      </c>
      <c r="J118" s="25">
        <v>0.38</v>
      </c>
      <c r="K118" s="25">
        <v>0.03</v>
      </c>
    </row>
    <row r="119" spans="1:11" x14ac:dyDescent="0.35">
      <c r="A119" s="35" t="s">
        <v>172</v>
      </c>
      <c r="B119" s="24" t="s">
        <v>245</v>
      </c>
      <c r="C119" s="36">
        <v>150</v>
      </c>
      <c r="D119" s="25">
        <v>0</v>
      </c>
      <c r="E119" s="36">
        <v>190</v>
      </c>
      <c r="F119" s="36">
        <v>90</v>
      </c>
      <c r="G119" s="36">
        <v>90</v>
      </c>
      <c r="H119" s="36">
        <v>5</v>
      </c>
      <c r="I119" s="25">
        <v>0.49</v>
      </c>
      <c r="J119" s="25">
        <v>0.48</v>
      </c>
      <c r="K119" s="25">
        <v>0.03</v>
      </c>
    </row>
    <row r="120" spans="1:11" x14ac:dyDescent="0.35">
      <c r="A120" s="35" t="s">
        <v>172</v>
      </c>
      <c r="B120" s="24" t="s">
        <v>246</v>
      </c>
      <c r="C120" s="36">
        <v>135</v>
      </c>
      <c r="D120" s="25">
        <v>0</v>
      </c>
      <c r="E120" s="36">
        <v>130</v>
      </c>
      <c r="F120" s="36">
        <v>70</v>
      </c>
      <c r="G120" s="36">
        <v>60</v>
      </c>
      <c r="H120" s="36" t="s">
        <v>318</v>
      </c>
      <c r="I120" s="25">
        <v>0.52</v>
      </c>
      <c r="J120" s="36" t="s">
        <v>318</v>
      </c>
      <c r="K120" s="36" t="s">
        <v>318</v>
      </c>
    </row>
    <row r="121" spans="1:11" x14ac:dyDescent="0.35">
      <c r="A121" s="35" t="s">
        <v>172</v>
      </c>
      <c r="B121" s="24" t="s">
        <v>247</v>
      </c>
      <c r="C121" s="36">
        <v>1485</v>
      </c>
      <c r="D121" s="25">
        <v>0</v>
      </c>
      <c r="E121" s="36">
        <v>1475</v>
      </c>
      <c r="F121" s="36">
        <v>920</v>
      </c>
      <c r="G121" s="36">
        <v>520</v>
      </c>
      <c r="H121" s="36">
        <v>35</v>
      </c>
      <c r="I121" s="25">
        <v>0.62</v>
      </c>
      <c r="J121" s="25">
        <v>0.35</v>
      </c>
      <c r="K121" s="25">
        <v>0.03</v>
      </c>
    </row>
    <row r="122" spans="1:11" x14ac:dyDescent="0.35">
      <c r="A122" s="35" t="s">
        <v>155</v>
      </c>
      <c r="B122" s="24" t="s">
        <v>240</v>
      </c>
      <c r="C122" s="36">
        <v>10</v>
      </c>
      <c r="D122" s="25">
        <v>0</v>
      </c>
      <c r="E122" s="36">
        <v>10</v>
      </c>
      <c r="F122" s="36">
        <v>5</v>
      </c>
      <c r="G122" s="36">
        <v>5</v>
      </c>
      <c r="H122" s="36">
        <v>0</v>
      </c>
      <c r="I122" s="25">
        <v>0.6</v>
      </c>
      <c r="J122" s="25">
        <v>0.4</v>
      </c>
      <c r="K122" s="25">
        <v>0</v>
      </c>
    </row>
    <row r="123" spans="1:11" x14ac:dyDescent="0.35">
      <c r="A123" s="35" t="s">
        <v>155</v>
      </c>
      <c r="B123" s="24" t="s">
        <v>241</v>
      </c>
      <c r="C123" s="36">
        <v>80</v>
      </c>
      <c r="D123" s="25">
        <v>0</v>
      </c>
      <c r="E123" s="36">
        <v>80</v>
      </c>
      <c r="F123" s="36">
        <v>55</v>
      </c>
      <c r="G123" s="36">
        <v>15</v>
      </c>
      <c r="H123" s="36">
        <v>5</v>
      </c>
      <c r="I123" s="25">
        <v>0.71</v>
      </c>
      <c r="J123" s="25">
        <v>0.21</v>
      </c>
      <c r="K123" s="25">
        <v>0.08</v>
      </c>
    </row>
    <row r="124" spans="1:11" x14ac:dyDescent="0.35">
      <c r="A124" s="35" t="s">
        <v>155</v>
      </c>
      <c r="B124" s="24" t="s">
        <v>242</v>
      </c>
      <c r="C124" s="36">
        <v>75</v>
      </c>
      <c r="D124" s="25">
        <v>0</v>
      </c>
      <c r="E124" s="36">
        <v>65</v>
      </c>
      <c r="F124" s="36">
        <v>45</v>
      </c>
      <c r="G124" s="36">
        <v>20</v>
      </c>
      <c r="H124" s="36" t="s">
        <v>318</v>
      </c>
      <c r="I124" s="25">
        <v>0.71</v>
      </c>
      <c r="J124" s="36" t="s">
        <v>318</v>
      </c>
      <c r="K124" s="36" t="s">
        <v>318</v>
      </c>
    </row>
    <row r="125" spans="1:11" x14ac:dyDescent="0.35">
      <c r="A125" s="35" t="s">
        <v>155</v>
      </c>
      <c r="B125" s="24" t="s">
        <v>243</v>
      </c>
      <c r="C125" s="36">
        <v>65</v>
      </c>
      <c r="D125" s="25">
        <v>0</v>
      </c>
      <c r="E125" s="36">
        <v>60</v>
      </c>
      <c r="F125" s="36">
        <v>45</v>
      </c>
      <c r="G125" s="36">
        <v>15</v>
      </c>
      <c r="H125" s="36" t="s">
        <v>318</v>
      </c>
      <c r="I125" s="25">
        <v>0.74</v>
      </c>
      <c r="J125" s="36" t="s">
        <v>318</v>
      </c>
      <c r="K125" s="36" t="s">
        <v>318</v>
      </c>
    </row>
    <row r="126" spans="1:11" x14ac:dyDescent="0.35">
      <c r="A126" s="35" t="s">
        <v>155</v>
      </c>
      <c r="B126" s="24" t="s">
        <v>244</v>
      </c>
      <c r="C126" s="36">
        <v>65</v>
      </c>
      <c r="D126" s="25">
        <v>0</v>
      </c>
      <c r="E126" s="36">
        <v>70</v>
      </c>
      <c r="F126" s="36">
        <v>45</v>
      </c>
      <c r="G126" s="36">
        <v>20</v>
      </c>
      <c r="H126" s="36">
        <v>5</v>
      </c>
      <c r="I126" s="25">
        <v>0.65</v>
      </c>
      <c r="J126" s="25">
        <v>0.31</v>
      </c>
      <c r="K126" s="25">
        <v>0.04</v>
      </c>
    </row>
    <row r="127" spans="1:11" x14ac:dyDescent="0.35">
      <c r="A127" s="35" t="s">
        <v>155</v>
      </c>
      <c r="B127" s="24" t="s">
        <v>245</v>
      </c>
      <c r="C127" s="36">
        <v>50</v>
      </c>
      <c r="D127" s="25">
        <v>0</v>
      </c>
      <c r="E127" s="36">
        <v>45</v>
      </c>
      <c r="F127" s="36">
        <v>30</v>
      </c>
      <c r="G127" s="36">
        <v>15</v>
      </c>
      <c r="H127" s="36" t="s">
        <v>318</v>
      </c>
      <c r="I127" s="25">
        <v>0.67</v>
      </c>
      <c r="J127" s="36" t="s">
        <v>318</v>
      </c>
      <c r="K127" s="36" t="s">
        <v>318</v>
      </c>
    </row>
    <row r="128" spans="1:11" x14ac:dyDescent="0.35">
      <c r="A128" s="35" t="s">
        <v>155</v>
      </c>
      <c r="B128" s="24" t="s">
        <v>246</v>
      </c>
      <c r="C128" s="36">
        <v>55</v>
      </c>
      <c r="D128" s="25">
        <v>0</v>
      </c>
      <c r="E128" s="36">
        <v>55</v>
      </c>
      <c r="F128" s="36">
        <v>35</v>
      </c>
      <c r="G128" s="36">
        <v>20</v>
      </c>
      <c r="H128" s="36">
        <v>0</v>
      </c>
      <c r="I128" s="25">
        <v>0.65</v>
      </c>
      <c r="J128" s="25">
        <v>0.35</v>
      </c>
      <c r="K128" s="25">
        <v>0</v>
      </c>
    </row>
    <row r="129" spans="1:11" x14ac:dyDescent="0.35">
      <c r="A129" s="35" t="s">
        <v>155</v>
      </c>
      <c r="B129" s="24" t="s">
        <v>247</v>
      </c>
      <c r="C129" s="36">
        <v>400</v>
      </c>
      <c r="D129" s="25">
        <v>0</v>
      </c>
      <c r="E129" s="36">
        <v>390</v>
      </c>
      <c r="F129" s="36">
        <v>265</v>
      </c>
      <c r="G129" s="36">
        <v>110</v>
      </c>
      <c r="H129" s="36">
        <v>15</v>
      </c>
      <c r="I129" s="25">
        <v>0.69</v>
      </c>
      <c r="J129" s="25">
        <v>0.28000000000000003</v>
      </c>
      <c r="K129" s="25">
        <v>0.03</v>
      </c>
    </row>
    <row r="130" spans="1:11" x14ac:dyDescent="0.35">
      <c r="A130" s="35" t="s">
        <v>156</v>
      </c>
      <c r="B130" s="24" t="s">
        <v>240</v>
      </c>
      <c r="C130" s="36">
        <v>1970</v>
      </c>
      <c r="D130" s="25">
        <v>0.1</v>
      </c>
      <c r="E130" s="36">
        <v>1925</v>
      </c>
      <c r="F130" s="36">
        <v>70</v>
      </c>
      <c r="G130" s="36">
        <v>1850</v>
      </c>
      <c r="H130" s="36">
        <v>5</v>
      </c>
      <c r="I130" s="25">
        <v>0.04</v>
      </c>
      <c r="J130" s="25">
        <v>0.96</v>
      </c>
      <c r="K130" s="25">
        <v>0</v>
      </c>
    </row>
    <row r="131" spans="1:11" x14ac:dyDescent="0.35">
      <c r="A131" s="35" t="s">
        <v>156</v>
      </c>
      <c r="B131" s="24" t="s">
        <v>241</v>
      </c>
      <c r="C131" s="36">
        <v>6835</v>
      </c>
      <c r="D131" s="25">
        <v>0.05</v>
      </c>
      <c r="E131" s="36">
        <v>6715</v>
      </c>
      <c r="F131" s="36">
        <v>490</v>
      </c>
      <c r="G131" s="36">
        <v>6085</v>
      </c>
      <c r="H131" s="36">
        <v>140</v>
      </c>
      <c r="I131" s="25">
        <v>7.0000000000000007E-2</v>
      </c>
      <c r="J131" s="25">
        <v>0.91</v>
      </c>
      <c r="K131" s="25">
        <v>0.02</v>
      </c>
    </row>
    <row r="132" spans="1:11" x14ac:dyDescent="0.35">
      <c r="A132" s="35" t="s">
        <v>156</v>
      </c>
      <c r="B132" s="24" t="s">
        <v>242</v>
      </c>
      <c r="C132" s="36">
        <v>2710</v>
      </c>
      <c r="D132" s="25">
        <v>0.02</v>
      </c>
      <c r="E132" s="36">
        <v>2685</v>
      </c>
      <c r="F132" s="36">
        <v>645</v>
      </c>
      <c r="G132" s="36">
        <v>2025</v>
      </c>
      <c r="H132" s="36">
        <v>20</v>
      </c>
      <c r="I132" s="25">
        <v>0.24</v>
      </c>
      <c r="J132" s="25">
        <v>0.75</v>
      </c>
      <c r="K132" s="25">
        <v>0.01</v>
      </c>
    </row>
    <row r="133" spans="1:11" x14ac:dyDescent="0.35">
      <c r="A133" s="35" t="s">
        <v>156</v>
      </c>
      <c r="B133" s="24" t="s">
        <v>243</v>
      </c>
      <c r="C133" s="36">
        <v>950</v>
      </c>
      <c r="D133" s="25">
        <v>0.01</v>
      </c>
      <c r="E133" s="36">
        <v>980</v>
      </c>
      <c r="F133" s="36">
        <v>575</v>
      </c>
      <c r="G133" s="36">
        <v>345</v>
      </c>
      <c r="H133" s="36">
        <v>60</v>
      </c>
      <c r="I133" s="25">
        <v>0.59</v>
      </c>
      <c r="J133" s="25">
        <v>0.35</v>
      </c>
      <c r="K133" s="25">
        <v>0.06</v>
      </c>
    </row>
    <row r="134" spans="1:11" x14ac:dyDescent="0.35">
      <c r="A134" s="35" t="s">
        <v>156</v>
      </c>
      <c r="B134" s="24" t="s">
        <v>244</v>
      </c>
      <c r="C134" s="36">
        <v>765</v>
      </c>
      <c r="D134" s="25">
        <v>0.01</v>
      </c>
      <c r="E134" s="36">
        <v>765</v>
      </c>
      <c r="F134" s="36">
        <v>450</v>
      </c>
      <c r="G134" s="36">
        <v>295</v>
      </c>
      <c r="H134" s="36">
        <v>20</v>
      </c>
      <c r="I134" s="25">
        <v>0.59</v>
      </c>
      <c r="J134" s="25">
        <v>0.39</v>
      </c>
      <c r="K134" s="25">
        <v>0.03</v>
      </c>
    </row>
    <row r="135" spans="1:11" x14ac:dyDescent="0.35">
      <c r="A135" s="35" t="s">
        <v>156</v>
      </c>
      <c r="B135" s="24" t="s">
        <v>245</v>
      </c>
      <c r="C135" s="36">
        <v>405</v>
      </c>
      <c r="D135" s="25">
        <v>0.01</v>
      </c>
      <c r="E135" s="36">
        <v>530</v>
      </c>
      <c r="F135" s="36">
        <v>280</v>
      </c>
      <c r="G135" s="36">
        <v>235</v>
      </c>
      <c r="H135" s="36">
        <v>10</v>
      </c>
      <c r="I135" s="25">
        <v>0.53</v>
      </c>
      <c r="J135" s="25">
        <v>0.45</v>
      </c>
      <c r="K135" s="25">
        <v>0.02</v>
      </c>
    </row>
    <row r="136" spans="1:11" x14ac:dyDescent="0.35">
      <c r="A136" s="35" t="s">
        <v>156</v>
      </c>
      <c r="B136" s="24" t="s">
        <v>246</v>
      </c>
      <c r="C136" s="36">
        <v>280</v>
      </c>
      <c r="D136" s="25">
        <v>0.01</v>
      </c>
      <c r="E136" s="36">
        <v>295</v>
      </c>
      <c r="F136" s="36">
        <v>120</v>
      </c>
      <c r="G136" s="36">
        <v>170</v>
      </c>
      <c r="H136" s="36">
        <v>10</v>
      </c>
      <c r="I136" s="25">
        <v>0.4</v>
      </c>
      <c r="J136" s="25">
        <v>0.56999999999999995</v>
      </c>
      <c r="K136" s="25">
        <v>0.03</v>
      </c>
    </row>
    <row r="137" spans="1:11" x14ac:dyDescent="0.35">
      <c r="A137" s="35" t="s">
        <v>156</v>
      </c>
      <c r="B137" s="24" t="s">
        <v>247</v>
      </c>
      <c r="C137" s="36">
        <v>13915</v>
      </c>
      <c r="D137" s="25">
        <v>0.03</v>
      </c>
      <c r="E137" s="36">
        <v>13895</v>
      </c>
      <c r="F137" s="36">
        <v>2630</v>
      </c>
      <c r="G137" s="36">
        <v>11000</v>
      </c>
      <c r="H137" s="36">
        <v>265</v>
      </c>
      <c r="I137" s="25">
        <v>0.19</v>
      </c>
      <c r="J137" s="25">
        <v>0.79</v>
      </c>
      <c r="K137" s="25">
        <v>0.02</v>
      </c>
    </row>
    <row r="138" spans="1:11" x14ac:dyDescent="0.35">
      <c r="A138" s="35" t="s">
        <v>351</v>
      </c>
      <c r="B138" s="24" t="s">
        <v>240</v>
      </c>
      <c r="C138" s="36">
        <v>45</v>
      </c>
      <c r="D138" s="25">
        <v>0</v>
      </c>
      <c r="E138" s="36">
        <v>40</v>
      </c>
      <c r="F138" s="36">
        <v>5</v>
      </c>
      <c r="G138" s="36">
        <v>5</v>
      </c>
      <c r="H138" s="36">
        <v>30</v>
      </c>
      <c r="I138" s="25">
        <v>0.08</v>
      </c>
      <c r="J138" s="25">
        <v>0.15</v>
      </c>
      <c r="K138" s="25">
        <v>0.77</v>
      </c>
    </row>
    <row r="139" spans="1:11" x14ac:dyDescent="0.35">
      <c r="A139" s="35" t="s">
        <v>351</v>
      </c>
      <c r="B139" s="24" t="s">
        <v>241</v>
      </c>
      <c r="C139" s="36">
        <v>185</v>
      </c>
      <c r="D139" s="25">
        <v>0</v>
      </c>
      <c r="E139" s="36">
        <v>175</v>
      </c>
      <c r="F139" s="36">
        <v>35</v>
      </c>
      <c r="G139" s="36">
        <v>20</v>
      </c>
      <c r="H139" s="36">
        <v>125</v>
      </c>
      <c r="I139" s="25">
        <v>0.2</v>
      </c>
      <c r="J139" s="25">
        <v>0.1</v>
      </c>
      <c r="K139" s="25">
        <v>0.7</v>
      </c>
    </row>
    <row r="140" spans="1:11" x14ac:dyDescent="0.35">
      <c r="A140" s="35" t="s">
        <v>351</v>
      </c>
      <c r="B140" s="24" t="s">
        <v>242</v>
      </c>
      <c r="C140" s="36">
        <v>150</v>
      </c>
      <c r="D140" s="25">
        <v>0</v>
      </c>
      <c r="E140" s="36">
        <v>115</v>
      </c>
      <c r="F140" s="36">
        <v>50</v>
      </c>
      <c r="G140" s="36">
        <v>20</v>
      </c>
      <c r="H140" s="36">
        <v>50</v>
      </c>
      <c r="I140" s="25">
        <v>0.41</v>
      </c>
      <c r="J140" s="25">
        <v>0.16</v>
      </c>
      <c r="K140" s="25">
        <v>0.42</v>
      </c>
    </row>
    <row r="141" spans="1:11" x14ac:dyDescent="0.35">
      <c r="A141" s="35" t="s">
        <v>351</v>
      </c>
      <c r="B141" s="24" t="s">
        <v>243</v>
      </c>
      <c r="C141" s="36">
        <v>120</v>
      </c>
      <c r="D141" s="25">
        <v>0</v>
      </c>
      <c r="E141" s="36">
        <v>105</v>
      </c>
      <c r="F141" s="36">
        <v>40</v>
      </c>
      <c r="G141" s="36">
        <v>15</v>
      </c>
      <c r="H141" s="36">
        <v>50</v>
      </c>
      <c r="I141" s="25">
        <v>0.38</v>
      </c>
      <c r="J141" s="25">
        <v>0.13</v>
      </c>
      <c r="K141" s="25">
        <v>0.49</v>
      </c>
    </row>
    <row r="142" spans="1:11" x14ac:dyDescent="0.35">
      <c r="A142" s="35" t="s">
        <v>351</v>
      </c>
      <c r="B142" s="24" t="s">
        <v>244</v>
      </c>
      <c r="C142" s="36">
        <v>105</v>
      </c>
      <c r="D142" s="25">
        <v>0</v>
      </c>
      <c r="E142" s="36">
        <v>85</v>
      </c>
      <c r="F142" s="36">
        <v>40</v>
      </c>
      <c r="G142" s="36">
        <v>20</v>
      </c>
      <c r="H142" s="36">
        <v>25</v>
      </c>
      <c r="I142" s="25">
        <v>0.48</v>
      </c>
      <c r="J142" s="25">
        <v>0.21</v>
      </c>
      <c r="K142" s="25">
        <v>0.31</v>
      </c>
    </row>
    <row r="143" spans="1:11" x14ac:dyDescent="0.35">
      <c r="A143" s="35" t="s">
        <v>351</v>
      </c>
      <c r="B143" s="24" t="s">
        <v>245</v>
      </c>
      <c r="C143" s="36">
        <v>70</v>
      </c>
      <c r="D143" s="25">
        <v>0</v>
      </c>
      <c r="E143" s="36">
        <v>55</v>
      </c>
      <c r="F143" s="36">
        <v>10</v>
      </c>
      <c r="G143" s="36">
        <v>5</v>
      </c>
      <c r="H143" s="36">
        <v>40</v>
      </c>
      <c r="I143" s="25">
        <v>0.18</v>
      </c>
      <c r="J143" s="25">
        <v>0.13</v>
      </c>
      <c r="K143" s="25">
        <v>0.7</v>
      </c>
    </row>
    <row r="144" spans="1:11" x14ac:dyDescent="0.35">
      <c r="A144" s="35" t="s">
        <v>351</v>
      </c>
      <c r="B144" s="24" t="s">
        <v>246</v>
      </c>
      <c r="C144" s="36">
        <v>145</v>
      </c>
      <c r="D144" s="25">
        <v>0</v>
      </c>
      <c r="E144" s="36">
        <v>125</v>
      </c>
      <c r="F144" s="36">
        <v>5</v>
      </c>
      <c r="G144" s="36">
        <v>5</v>
      </c>
      <c r="H144" s="36">
        <v>115</v>
      </c>
      <c r="I144" s="25">
        <v>0.02</v>
      </c>
      <c r="J144" s="25">
        <v>0.04</v>
      </c>
      <c r="K144" s="25">
        <v>0.94</v>
      </c>
    </row>
    <row r="145" spans="1:11" x14ac:dyDescent="0.35">
      <c r="A145" s="35" t="s">
        <v>351</v>
      </c>
      <c r="B145" s="24" t="s">
        <v>247</v>
      </c>
      <c r="C145" s="36">
        <v>825</v>
      </c>
      <c r="D145" s="25">
        <v>0</v>
      </c>
      <c r="E145" s="36">
        <v>705</v>
      </c>
      <c r="F145" s="36">
        <v>180</v>
      </c>
      <c r="G145" s="36">
        <v>85</v>
      </c>
      <c r="H145" s="36">
        <v>435</v>
      </c>
      <c r="I145" s="25">
        <v>0.26</v>
      </c>
      <c r="J145" s="25">
        <v>0.12</v>
      </c>
      <c r="K145" s="25">
        <v>0.62</v>
      </c>
    </row>
  </sheetData>
  <conditionalFormatting sqref="M2:M145">
    <cfRule type="cellIs" dxfId="1" priority="1" operator="greaterThan">
      <formula>0.5</formula>
    </cfRule>
  </conditionalFormatting>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145"/>
  <sheetViews>
    <sheetView workbookViewId="0"/>
  </sheetViews>
  <sheetFormatPr defaultColWidth="10.6640625" defaultRowHeight="15.5" x14ac:dyDescent="0.35"/>
  <cols>
    <col min="1" max="1" width="32.6640625" customWidth="1"/>
    <col min="2" max="14" width="16.6640625" customWidth="1"/>
  </cols>
  <sheetData>
    <row r="1" spans="1:14" s="157" customFormat="1" ht="77.5" x14ac:dyDescent="0.35">
      <c r="A1" s="161" t="s">
        <v>491</v>
      </c>
      <c r="B1" s="155" t="s">
        <v>249</v>
      </c>
      <c r="C1" s="155" t="s">
        <v>250</v>
      </c>
      <c r="D1" s="155" t="s">
        <v>17</v>
      </c>
      <c r="E1" s="155" t="s">
        <v>254</v>
      </c>
      <c r="F1" s="155" t="s">
        <v>255</v>
      </c>
      <c r="G1" s="155" t="s">
        <v>256</v>
      </c>
      <c r="H1" s="155" t="s">
        <v>257</v>
      </c>
      <c r="I1" s="155" t="s">
        <v>258</v>
      </c>
      <c r="J1" s="155" t="s">
        <v>157</v>
      </c>
      <c r="K1" s="155" t="s">
        <v>158</v>
      </c>
      <c r="L1" s="155" t="s">
        <v>159</v>
      </c>
      <c r="M1" s="155" t="s">
        <v>160</v>
      </c>
      <c r="N1" s="156" t="s">
        <v>161</v>
      </c>
    </row>
    <row r="2" spans="1:14" x14ac:dyDescent="0.35">
      <c r="A2" s="21" t="s">
        <v>21</v>
      </c>
      <c r="B2" s="77" t="s">
        <v>240</v>
      </c>
      <c r="C2" s="34">
        <v>19480</v>
      </c>
      <c r="D2" s="22">
        <v>1</v>
      </c>
      <c r="E2" s="34">
        <v>18770</v>
      </c>
      <c r="F2" s="34">
        <v>0</v>
      </c>
      <c r="G2" s="34">
        <v>0</v>
      </c>
      <c r="H2" s="34">
        <v>0</v>
      </c>
      <c r="I2" s="34">
        <v>705</v>
      </c>
      <c r="J2" s="22">
        <v>0.96</v>
      </c>
      <c r="K2" s="22">
        <v>0</v>
      </c>
      <c r="L2" s="22">
        <v>0</v>
      </c>
      <c r="M2" s="22">
        <v>0</v>
      </c>
      <c r="N2" s="23">
        <v>0.04</v>
      </c>
    </row>
    <row r="3" spans="1:14" x14ac:dyDescent="0.35">
      <c r="A3" s="21" t="s">
        <v>21</v>
      </c>
      <c r="B3" s="77" t="s">
        <v>241</v>
      </c>
      <c r="C3" s="34">
        <v>128075</v>
      </c>
      <c r="D3" s="22">
        <v>1</v>
      </c>
      <c r="E3" s="34">
        <v>35225</v>
      </c>
      <c r="F3" s="34">
        <v>49090</v>
      </c>
      <c r="G3" s="34">
        <v>27180</v>
      </c>
      <c r="H3" s="34">
        <v>54935</v>
      </c>
      <c r="I3" s="34">
        <v>16370</v>
      </c>
      <c r="J3" s="22">
        <v>0.28000000000000003</v>
      </c>
      <c r="K3" s="22">
        <v>0.38</v>
      </c>
      <c r="L3" s="22">
        <v>0.21</v>
      </c>
      <c r="M3" s="22">
        <v>0.43</v>
      </c>
      <c r="N3" s="23">
        <v>0.13</v>
      </c>
    </row>
    <row r="4" spans="1:14" x14ac:dyDescent="0.35">
      <c r="A4" s="21" t="s">
        <v>21</v>
      </c>
      <c r="B4" s="77" t="s">
        <v>242</v>
      </c>
      <c r="C4" s="34">
        <v>118605</v>
      </c>
      <c r="D4" s="22">
        <v>1</v>
      </c>
      <c r="E4" s="34">
        <v>34040</v>
      </c>
      <c r="F4" s="34">
        <v>38515</v>
      </c>
      <c r="G4" s="34">
        <v>33025</v>
      </c>
      <c r="H4" s="34">
        <v>79540</v>
      </c>
      <c r="I4" s="34">
        <v>14275</v>
      </c>
      <c r="J4" s="22">
        <v>0.28999999999999998</v>
      </c>
      <c r="K4" s="22">
        <v>0.32</v>
      </c>
      <c r="L4" s="22">
        <v>0.28000000000000003</v>
      </c>
      <c r="M4" s="22">
        <v>0.67</v>
      </c>
      <c r="N4" s="23">
        <v>0.12</v>
      </c>
    </row>
    <row r="5" spans="1:14" x14ac:dyDescent="0.35">
      <c r="A5" s="21" t="s">
        <v>21</v>
      </c>
      <c r="B5" s="77" t="s">
        <v>243</v>
      </c>
      <c r="C5" s="34">
        <v>84240</v>
      </c>
      <c r="D5" s="22">
        <v>1</v>
      </c>
      <c r="E5" s="34">
        <v>32125</v>
      </c>
      <c r="F5" s="34">
        <v>26585</v>
      </c>
      <c r="G5" s="34">
        <v>24000</v>
      </c>
      <c r="H5" s="34">
        <v>59985</v>
      </c>
      <c r="I5" s="34">
        <v>7790</v>
      </c>
      <c r="J5" s="22">
        <v>0.38</v>
      </c>
      <c r="K5" s="22">
        <v>0.32</v>
      </c>
      <c r="L5" s="22">
        <v>0.28000000000000003</v>
      </c>
      <c r="M5" s="22">
        <v>0.71</v>
      </c>
      <c r="N5" s="23">
        <v>0.09</v>
      </c>
    </row>
    <row r="6" spans="1:14" x14ac:dyDescent="0.35">
      <c r="A6" s="21" t="s">
        <v>21</v>
      </c>
      <c r="B6" s="77" t="s">
        <v>244</v>
      </c>
      <c r="C6" s="34">
        <v>85825</v>
      </c>
      <c r="D6" s="22">
        <v>1</v>
      </c>
      <c r="E6" s="34">
        <v>34680</v>
      </c>
      <c r="F6" s="34">
        <v>23830</v>
      </c>
      <c r="G6" s="34">
        <v>21885</v>
      </c>
      <c r="H6" s="34">
        <v>59575</v>
      </c>
      <c r="I6" s="34">
        <v>10160</v>
      </c>
      <c r="J6" s="22">
        <v>0.4</v>
      </c>
      <c r="K6" s="22">
        <v>0.28000000000000003</v>
      </c>
      <c r="L6" s="22">
        <v>0.26</v>
      </c>
      <c r="M6" s="22">
        <v>0.69</v>
      </c>
      <c r="N6" s="23">
        <v>0.12</v>
      </c>
    </row>
    <row r="7" spans="1:14" x14ac:dyDescent="0.35">
      <c r="A7" s="21" t="s">
        <v>21</v>
      </c>
      <c r="B7" s="77" t="s">
        <v>245</v>
      </c>
      <c r="C7" s="34">
        <v>53260</v>
      </c>
      <c r="D7" s="22">
        <v>1</v>
      </c>
      <c r="E7" s="34">
        <v>32885</v>
      </c>
      <c r="F7" s="34">
        <v>11785</v>
      </c>
      <c r="G7" s="34">
        <v>5825</v>
      </c>
      <c r="H7" s="34">
        <v>44930</v>
      </c>
      <c r="I7" s="34">
        <v>4435</v>
      </c>
      <c r="J7" s="22">
        <v>0.62</v>
      </c>
      <c r="K7" s="22">
        <v>0.22</v>
      </c>
      <c r="L7" s="22">
        <v>0.11</v>
      </c>
      <c r="M7" s="22">
        <v>0.84</v>
      </c>
      <c r="N7" s="23">
        <v>0.08</v>
      </c>
    </row>
    <row r="8" spans="1:14" x14ac:dyDescent="0.35">
      <c r="A8" s="21" t="s">
        <v>21</v>
      </c>
      <c r="B8" s="77" t="s">
        <v>246</v>
      </c>
      <c r="C8" s="34">
        <v>47730</v>
      </c>
      <c r="D8" s="22">
        <v>1</v>
      </c>
      <c r="E8" s="34">
        <v>30260</v>
      </c>
      <c r="F8" s="34">
        <v>10220</v>
      </c>
      <c r="G8" s="34">
        <v>4760</v>
      </c>
      <c r="H8" s="34">
        <v>40185</v>
      </c>
      <c r="I8" s="34">
        <v>4155</v>
      </c>
      <c r="J8" s="22">
        <v>0.63</v>
      </c>
      <c r="K8" s="22">
        <v>0.21</v>
      </c>
      <c r="L8" s="22">
        <v>0.1</v>
      </c>
      <c r="M8" s="22">
        <v>0.84</v>
      </c>
      <c r="N8" s="23">
        <v>0.09</v>
      </c>
    </row>
    <row r="9" spans="1:14" x14ac:dyDescent="0.35">
      <c r="A9" s="21" t="s">
        <v>21</v>
      </c>
      <c r="B9" s="77" t="s">
        <v>247</v>
      </c>
      <c r="C9" s="34">
        <v>537215</v>
      </c>
      <c r="D9" s="22">
        <v>1</v>
      </c>
      <c r="E9" s="34">
        <v>217980</v>
      </c>
      <c r="F9" s="34">
        <v>160030</v>
      </c>
      <c r="G9" s="34">
        <v>116680</v>
      </c>
      <c r="H9" s="34">
        <v>339145</v>
      </c>
      <c r="I9" s="34">
        <v>57895</v>
      </c>
      <c r="J9" s="22">
        <v>0.41</v>
      </c>
      <c r="K9" s="22">
        <v>0.3</v>
      </c>
      <c r="L9" s="22">
        <v>0.22</v>
      </c>
      <c r="M9" s="22">
        <v>0.63</v>
      </c>
      <c r="N9" s="23">
        <v>0.11</v>
      </c>
    </row>
    <row r="10" spans="1:14" x14ac:dyDescent="0.35">
      <c r="A10" s="10" t="s">
        <v>162</v>
      </c>
      <c r="B10" s="24" t="s">
        <v>240</v>
      </c>
      <c r="C10" s="36">
        <v>1395</v>
      </c>
      <c r="D10" s="25">
        <v>7.0000000000000007E-2</v>
      </c>
      <c r="E10" s="36">
        <v>1340</v>
      </c>
      <c r="F10" s="36">
        <v>0</v>
      </c>
      <c r="G10" s="36">
        <v>0</v>
      </c>
      <c r="H10" s="36">
        <v>0</v>
      </c>
      <c r="I10" s="36">
        <v>55</v>
      </c>
      <c r="J10" s="25">
        <v>0.96</v>
      </c>
      <c r="K10" s="25">
        <v>0</v>
      </c>
      <c r="L10" s="25">
        <v>0</v>
      </c>
      <c r="M10" s="25">
        <v>0</v>
      </c>
      <c r="N10" s="26">
        <v>0.04</v>
      </c>
    </row>
    <row r="11" spans="1:14" x14ac:dyDescent="0.35">
      <c r="A11" s="10" t="s">
        <v>162</v>
      </c>
      <c r="B11" s="24" t="s">
        <v>241</v>
      </c>
      <c r="C11" s="36">
        <v>10795</v>
      </c>
      <c r="D11" s="25">
        <v>0.08</v>
      </c>
      <c r="E11" s="36">
        <v>2770</v>
      </c>
      <c r="F11" s="36">
        <v>4225</v>
      </c>
      <c r="G11" s="36">
        <v>2280</v>
      </c>
      <c r="H11" s="36">
        <v>4495</v>
      </c>
      <c r="I11" s="36">
        <v>1425</v>
      </c>
      <c r="J11" s="25">
        <v>0.26</v>
      </c>
      <c r="K11" s="25">
        <v>0.39</v>
      </c>
      <c r="L11" s="25">
        <v>0.21</v>
      </c>
      <c r="M11" s="25">
        <v>0.42</v>
      </c>
      <c r="N11" s="26">
        <v>0.13</v>
      </c>
    </row>
    <row r="12" spans="1:14" x14ac:dyDescent="0.35">
      <c r="A12" s="10" t="s">
        <v>162</v>
      </c>
      <c r="B12" s="24" t="s">
        <v>242</v>
      </c>
      <c r="C12" s="36">
        <v>9585</v>
      </c>
      <c r="D12" s="25">
        <v>0.08</v>
      </c>
      <c r="E12" s="36">
        <v>2730</v>
      </c>
      <c r="F12" s="36">
        <v>3125</v>
      </c>
      <c r="G12" s="36">
        <v>2655</v>
      </c>
      <c r="H12" s="36">
        <v>6390</v>
      </c>
      <c r="I12" s="36">
        <v>1180</v>
      </c>
      <c r="J12" s="25">
        <v>0.28000000000000003</v>
      </c>
      <c r="K12" s="25">
        <v>0.33</v>
      </c>
      <c r="L12" s="25">
        <v>0.28000000000000003</v>
      </c>
      <c r="M12" s="25">
        <v>0.67</v>
      </c>
      <c r="N12" s="26">
        <v>0.12</v>
      </c>
    </row>
    <row r="13" spans="1:14" x14ac:dyDescent="0.35">
      <c r="A13" s="10" t="s">
        <v>162</v>
      </c>
      <c r="B13" s="24" t="s">
        <v>243</v>
      </c>
      <c r="C13" s="36">
        <v>6790</v>
      </c>
      <c r="D13" s="25">
        <v>0.08</v>
      </c>
      <c r="E13" s="36">
        <v>2595</v>
      </c>
      <c r="F13" s="36">
        <v>2175</v>
      </c>
      <c r="G13" s="36">
        <v>1970</v>
      </c>
      <c r="H13" s="36">
        <v>4875</v>
      </c>
      <c r="I13" s="36">
        <v>560</v>
      </c>
      <c r="J13" s="25">
        <v>0.38</v>
      </c>
      <c r="K13" s="25">
        <v>0.32</v>
      </c>
      <c r="L13" s="25">
        <v>0.28999999999999998</v>
      </c>
      <c r="M13" s="25">
        <v>0.72</v>
      </c>
      <c r="N13" s="26">
        <v>0.08</v>
      </c>
    </row>
    <row r="14" spans="1:14" x14ac:dyDescent="0.35">
      <c r="A14" s="10" t="s">
        <v>162</v>
      </c>
      <c r="B14" s="24" t="s">
        <v>244</v>
      </c>
      <c r="C14" s="36">
        <v>6865</v>
      </c>
      <c r="D14" s="25">
        <v>0.08</v>
      </c>
      <c r="E14" s="36">
        <v>2720</v>
      </c>
      <c r="F14" s="36">
        <v>1985</v>
      </c>
      <c r="G14" s="36">
        <v>1850</v>
      </c>
      <c r="H14" s="36">
        <v>4725</v>
      </c>
      <c r="I14" s="36">
        <v>785</v>
      </c>
      <c r="J14" s="25">
        <v>0.4</v>
      </c>
      <c r="K14" s="25">
        <v>0.28999999999999998</v>
      </c>
      <c r="L14" s="25">
        <v>0.27</v>
      </c>
      <c r="M14" s="25">
        <v>0.69</v>
      </c>
      <c r="N14" s="26">
        <v>0.11</v>
      </c>
    </row>
    <row r="15" spans="1:14" x14ac:dyDescent="0.35">
      <c r="A15" s="10" t="s">
        <v>162</v>
      </c>
      <c r="B15" s="24" t="s">
        <v>245</v>
      </c>
      <c r="C15" s="36">
        <v>4135</v>
      </c>
      <c r="D15" s="25">
        <v>0.08</v>
      </c>
      <c r="E15" s="36">
        <v>2605</v>
      </c>
      <c r="F15" s="36">
        <v>895</v>
      </c>
      <c r="G15" s="36">
        <v>430</v>
      </c>
      <c r="H15" s="36">
        <v>3475</v>
      </c>
      <c r="I15" s="36">
        <v>325</v>
      </c>
      <c r="J15" s="25">
        <v>0.63</v>
      </c>
      <c r="K15" s="25">
        <v>0.22</v>
      </c>
      <c r="L15" s="25">
        <v>0.1</v>
      </c>
      <c r="M15" s="25">
        <v>0.84</v>
      </c>
      <c r="N15" s="26">
        <v>0.08</v>
      </c>
    </row>
    <row r="16" spans="1:14" x14ac:dyDescent="0.35">
      <c r="A16" s="10" t="s">
        <v>162</v>
      </c>
      <c r="B16" s="24" t="s">
        <v>246</v>
      </c>
      <c r="C16" s="36">
        <v>3690</v>
      </c>
      <c r="D16" s="25">
        <v>0.08</v>
      </c>
      <c r="E16" s="36">
        <v>2360</v>
      </c>
      <c r="F16" s="36">
        <v>825</v>
      </c>
      <c r="G16" s="36">
        <v>400</v>
      </c>
      <c r="H16" s="36">
        <v>3075</v>
      </c>
      <c r="I16" s="36">
        <v>300</v>
      </c>
      <c r="J16" s="25">
        <v>0.64</v>
      </c>
      <c r="K16" s="25">
        <v>0.22</v>
      </c>
      <c r="L16" s="25">
        <v>0.11</v>
      </c>
      <c r="M16" s="25">
        <v>0.83</v>
      </c>
      <c r="N16" s="26">
        <v>0.08</v>
      </c>
    </row>
    <row r="17" spans="1:14" x14ac:dyDescent="0.35">
      <c r="A17" s="10" t="s">
        <v>162</v>
      </c>
      <c r="B17" s="24" t="s">
        <v>247</v>
      </c>
      <c r="C17" s="36">
        <v>43250</v>
      </c>
      <c r="D17" s="25">
        <v>0.08</v>
      </c>
      <c r="E17" s="36">
        <v>17115</v>
      </c>
      <c r="F17" s="36">
        <v>13225</v>
      </c>
      <c r="G17" s="36">
        <v>9590</v>
      </c>
      <c r="H17" s="36">
        <v>27035</v>
      </c>
      <c r="I17" s="36">
        <v>4630</v>
      </c>
      <c r="J17" s="25">
        <v>0.4</v>
      </c>
      <c r="K17" s="25">
        <v>0.31</v>
      </c>
      <c r="L17" s="25">
        <v>0.22</v>
      </c>
      <c r="M17" s="25">
        <v>0.63</v>
      </c>
      <c r="N17" s="26">
        <v>0.11</v>
      </c>
    </row>
    <row r="18" spans="1:14" x14ac:dyDescent="0.35">
      <c r="A18" s="10" t="s">
        <v>163</v>
      </c>
      <c r="B18" s="24" t="s">
        <v>240</v>
      </c>
      <c r="C18" s="36">
        <v>300</v>
      </c>
      <c r="D18" s="25">
        <v>0.02</v>
      </c>
      <c r="E18" s="36">
        <v>290</v>
      </c>
      <c r="F18" s="36">
        <v>0</v>
      </c>
      <c r="G18" s="36">
        <v>0</v>
      </c>
      <c r="H18" s="36">
        <v>0</v>
      </c>
      <c r="I18" s="36">
        <v>15</v>
      </c>
      <c r="J18" s="25">
        <v>0.95</v>
      </c>
      <c r="K18" s="25">
        <v>0</v>
      </c>
      <c r="L18" s="25">
        <v>0</v>
      </c>
      <c r="M18" s="25">
        <v>0</v>
      </c>
      <c r="N18" s="26">
        <v>0.05</v>
      </c>
    </row>
    <row r="19" spans="1:14" x14ac:dyDescent="0.35">
      <c r="A19" s="10" t="s">
        <v>163</v>
      </c>
      <c r="B19" s="24" t="s">
        <v>241</v>
      </c>
      <c r="C19" s="36">
        <v>1880</v>
      </c>
      <c r="D19" s="25">
        <v>0.01</v>
      </c>
      <c r="E19" s="36">
        <v>510</v>
      </c>
      <c r="F19" s="36">
        <v>755</v>
      </c>
      <c r="G19" s="36">
        <v>420</v>
      </c>
      <c r="H19" s="36">
        <v>795</v>
      </c>
      <c r="I19" s="36">
        <v>205</v>
      </c>
      <c r="J19" s="25">
        <v>0.27</v>
      </c>
      <c r="K19" s="25">
        <v>0.4</v>
      </c>
      <c r="L19" s="25">
        <v>0.22</v>
      </c>
      <c r="M19" s="25">
        <v>0.42</v>
      </c>
      <c r="N19" s="26">
        <v>0.11</v>
      </c>
    </row>
    <row r="20" spans="1:14" x14ac:dyDescent="0.35">
      <c r="A20" s="10" t="s">
        <v>163</v>
      </c>
      <c r="B20" s="24" t="s">
        <v>242</v>
      </c>
      <c r="C20" s="36">
        <v>2020</v>
      </c>
      <c r="D20" s="25">
        <v>0.02</v>
      </c>
      <c r="E20" s="36">
        <v>525</v>
      </c>
      <c r="F20" s="36">
        <v>665</v>
      </c>
      <c r="G20" s="36">
        <v>640</v>
      </c>
      <c r="H20" s="36">
        <v>1275</v>
      </c>
      <c r="I20" s="36">
        <v>235</v>
      </c>
      <c r="J20" s="25">
        <v>0.26</v>
      </c>
      <c r="K20" s="25">
        <v>0.33</v>
      </c>
      <c r="L20" s="25">
        <v>0.32</v>
      </c>
      <c r="M20" s="25">
        <v>0.63</v>
      </c>
      <c r="N20" s="26">
        <v>0.12</v>
      </c>
    </row>
    <row r="21" spans="1:14" x14ac:dyDescent="0.35">
      <c r="A21" s="10" t="s">
        <v>163</v>
      </c>
      <c r="B21" s="24" t="s">
        <v>243</v>
      </c>
      <c r="C21" s="36">
        <v>1465</v>
      </c>
      <c r="D21" s="25">
        <v>0.02</v>
      </c>
      <c r="E21" s="36">
        <v>515</v>
      </c>
      <c r="F21" s="36">
        <v>465</v>
      </c>
      <c r="G21" s="36">
        <v>475</v>
      </c>
      <c r="H21" s="36">
        <v>990</v>
      </c>
      <c r="I21" s="36">
        <v>150</v>
      </c>
      <c r="J21" s="25">
        <v>0.35</v>
      </c>
      <c r="K21" s="25">
        <v>0.32</v>
      </c>
      <c r="L21" s="25">
        <v>0.33</v>
      </c>
      <c r="M21" s="25">
        <v>0.68</v>
      </c>
      <c r="N21" s="26">
        <v>0.1</v>
      </c>
    </row>
    <row r="22" spans="1:14" x14ac:dyDescent="0.35">
      <c r="A22" s="10" t="s">
        <v>163</v>
      </c>
      <c r="B22" s="24" t="s">
        <v>244</v>
      </c>
      <c r="C22" s="36">
        <v>1435</v>
      </c>
      <c r="D22" s="25">
        <v>0.02</v>
      </c>
      <c r="E22" s="36">
        <v>580</v>
      </c>
      <c r="F22" s="36">
        <v>375</v>
      </c>
      <c r="G22" s="36">
        <v>385</v>
      </c>
      <c r="H22" s="36">
        <v>990</v>
      </c>
      <c r="I22" s="36">
        <v>155</v>
      </c>
      <c r="J22" s="25">
        <v>0.4</v>
      </c>
      <c r="K22" s="25">
        <v>0.26</v>
      </c>
      <c r="L22" s="25">
        <v>0.27</v>
      </c>
      <c r="M22" s="25">
        <v>0.69</v>
      </c>
      <c r="N22" s="26">
        <v>0.11</v>
      </c>
    </row>
    <row r="23" spans="1:14" x14ac:dyDescent="0.35">
      <c r="A23" s="10" t="s">
        <v>163</v>
      </c>
      <c r="B23" s="24" t="s">
        <v>245</v>
      </c>
      <c r="C23" s="36">
        <v>890</v>
      </c>
      <c r="D23" s="25">
        <v>0.02</v>
      </c>
      <c r="E23" s="36">
        <v>570</v>
      </c>
      <c r="F23" s="36">
        <v>215</v>
      </c>
      <c r="G23" s="36">
        <v>135</v>
      </c>
      <c r="H23" s="36">
        <v>765</v>
      </c>
      <c r="I23" s="36">
        <v>60</v>
      </c>
      <c r="J23" s="25">
        <v>0.64</v>
      </c>
      <c r="K23" s="25">
        <v>0.24</v>
      </c>
      <c r="L23" s="25">
        <v>0.15</v>
      </c>
      <c r="M23" s="25">
        <v>0.86</v>
      </c>
      <c r="N23" s="26">
        <v>7.0000000000000007E-2</v>
      </c>
    </row>
    <row r="24" spans="1:14" x14ac:dyDescent="0.35">
      <c r="A24" s="10" t="s">
        <v>163</v>
      </c>
      <c r="B24" s="24" t="s">
        <v>246</v>
      </c>
      <c r="C24" s="36">
        <v>790</v>
      </c>
      <c r="D24" s="25">
        <v>0.02</v>
      </c>
      <c r="E24" s="36">
        <v>500</v>
      </c>
      <c r="F24" s="36">
        <v>175</v>
      </c>
      <c r="G24" s="36">
        <v>85</v>
      </c>
      <c r="H24" s="36">
        <v>685</v>
      </c>
      <c r="I24" s="36">
        <v>55</v>
      </c>
      <c r="J24" s="25">
        <v>0.64</v>
      </c>
      <c r="K24" s="25">
        <v>0.22</v>
      </c>
      <c r="L24" s="25">
        <v>0.11</v>
      </c>
      <c r="M24" s="25">
        <v>0.87</v>
      </c>
      <c r="N24" s="26">
        <v>7.0000000000000007E-2</v>
      </c>
    </row>
    <row r="25" spans="1:14" x14ac:dyDescent="0.35">
      <c r="A25" s="10" t="s">
        <v>163</v>
      </c>
      <c r="B25" s="24" t="s">
        <v>247</v>
      </c>
      <c r="C25" s="36">
        <v>8785</v>
      </c>
      <c r="D25" s="25">
        <v>0.02</v>
      </c>
      <c r="E25" s="36">
        <v>3490</v>
      </c>
      <c r="F25" s="36">
        <v>2650</v>
      </c>
      <c r="G25" s="36">
        <v>2140</v>
      </c>
      <c r="H25" s="36">
        <v>5500</v>
      </c>
      <c r="I25" s="36">
        <v>870</v>
      </c>
      <c r="J25" s="25">
        <v>0.4</v>
      </c>
      <c r="K25" s="25">
        <v>0.3</v>
      </c>
      <c r="L25" s="25">
        <v>0.24</v>
      </c>
      <c r="M25" s="25">
        <v>0.63</v>
      </c>
      <c r="N25" s="26">
        <v>0.1</v>
      </c>
    </row>
    <row r="26" spans="1:14" x14ac:dyDescent="0.35">
      <c r="A26" s="10" t="s">
        <v>129</v>
      </c>
      <c r="B26" s="24" t="s">
        <v>240</v>
      </c>
      <c r="C26" s="36">
        <v>430</v>
      </c>
      <c r="D26" s="25">
        <v>0.02</v>
      </c>
      <c r="E26" s="36">
        <v>420</v>
      </c>
      <c r="F26" s="36">
        <v>0</v>
      </c>
      <c r="G26" s="36">
        <v>0</v>
      </c>
      <c r="H26" s="36">
        <v>0</v>
      </c>
      <c r="I26" s="36">
        <v>15</v>
      </c>
      <c r="J26" s="25">
        <v>0.97</v>
      </c>
      <c r="K26" s="25">
        <v>0</v>
      </c>
      <c r="L26" s="25">
        <v>0</v>
      </c>
      <c r="M26" s="25">
        <v>0</v>
      </c>
      <c r="N26" s="26">
        <v>0.03</v>
      </c>
    </row>
    <row r="27" spans="1:14" x14ac:dyDescent="0.35">
      <c r="A27" s="10" t="s">
        <v>129</v>
      </c>
      <c r="B27" s="24" t="s">
        <v>241</v>
      </c>
      <c r="C27" s="36">
        <v>3310</v>
      </c>
      <c r="D27" s="25">
        <v>0.03</v>
      </c>
      <c r="E27" s="36">
        <v>850</v>
      </c>
      <c r="F27" s="36">
        <v>1410</v>
      </c>
      <c r="G27" s="36">
        <v>735</v>
      </c>
      <c r="H27" s="36">
        <v>1440</v>
      </c>
      <c r="I27" s="36">
        <v>375</v>
      </c>
      <c r="J27" s="25">
        <v>0.26</v>
      </c>
      <c r="K27" s="25">
        <v>0.43</v>
      </c>
      <c r="L27" s="25">
        <v>0.22</v>
      </c>
      <c r="M27" s="25">
        <v>0.43</v>
      </c>
      <c r="N27" s="26">
        <v>0.11</v>
      </c>
    </row>
    <row r="28" spans="1:14" x14ac:dyDescent="0.35">
      <c r="A28" s="10" t="s">
        <v>129</v>
      </c>
      <c r="B28" s="24" t="s">
        <v>242</v>
      </c>
      <c r="C28" s="36">
        <v>3070</v>
      </c>
      <c r="D28" s="25">
        <v>0.03</v>
      </c>
      <c r="E28" s="36">
        <v>845</v>
      </c>
      <c r="F28" s="36">
        <v>1100</v>
      </c>
      <c r="G28" s="36">
        <v>915</v>
      </c>
      <c r="H28" s="36">
        <v>2085</v>
      </c>
      <c r="I28" s="36">
        <v>310</v>
      </c>
      <c r="J28" s="25">
        <v>0.27</v>
      </c>
      <c r="K28" s="25">
        <v>0.36</v>
      </c>
      <c r="L28" s="25">
        <v>0.3</v>
      </c>
      <c r="M28" s="25">
        <v>0.68</v>
      </c>
      <c r="N28" s="26">
        <v>0.1</v>
      </c>
    </row>
    <row r="29" spans="1:14" x14ac:dyDescent="0.35">
      <c r="A29" s="10" t="s">
        <v>129</v>
      </c>
      <c r="B29" s="24" t="s">
        <v>243</v>
      </c>
      <c r="C29" s="36">
        <v>2280</v>
      </c>
      <c r="D29" s="25">
        <v>0.03</v>
      </c>
      <c r="E29" s="36">
        <v>815</v>
      </c>
      <c r="F29" s="36">
        <v>765</v>
      </c>
      <c r="G29" s="36">
        <v>745</v>
      </c>
      <c r="H29" s="36">
        <v>1575</v>
      </c>
      <c r="I29" s="36">
        <v>200</v>
      </c>
      <c r="J29" s="25">
        <v>0.36</v>
      </c>
      <c r="K29" s="25">
        <v>0.34</v>
      </c>
      <c r="L29" s="25">
        <v>0.33</v>
      </c>
      <c r="M29" s="25">
        <v>0.69</v>
      </c>
      <c r="N29" s="26">
        <v>0.09</v>
      </c>
    </row>
    <row r="30" spans="1:14" x14ac:dyDescent="0.35">
      <c r="A30" s="10" t="s">
        <v>129</v>
      </c>
      <c r="B30" s="24" t="s">
        <v>244</v>
      </c>
      <c r="C30" s="36">
        <v>2310</v>
      </c>
      <c r="D30" s="25">
        <v>0.03</v>
      </c>
      <c r="E30" s="36">
        <v>905</v>
      </c>
      <c r="F30" s="36">
        <v>685</v>
      </c>
      <c r="G30" s="36">
        <v>650</v>
      </c>
      <c r="H30" s="36">
        <v>1590</v>
      </c>
      <c r="I30" s="36">
        <v>245</v>
      </c>
      <c r="J30" s="25">
        <v>0.39</v>
      </c>
      <c r="K30" s="25">
        <v>0.3</v>
      </c>
      <c r="L30" s="25">
        <v>0.28000000000000003</v>
      </c>
      <c r="M30" s="25">
        <v>0.69</v>
      </c>
      <c r="N30" s="26">
        <v>0.11</v>
      </c>
    </row>
    <row r="31" spans="1:14" x14ac:dyDescent="0.35">
      <c r="A31" s="10" t="s">
        <v>129</v>
      </c>
      <c r="B31" s="24" t="s">
        <v>245</v>
      </c>
      <c r="C31" s="36">
        <v>1410</v>
      </c>
      <c r="D31" s="25">
        <v>0.03</v>
      </c>
      <c r="E31" s="36">
        <v>905</v>
      </c>
      <c r="F31" s="36">
        <v>335</v>
      </c>
      <c r="G31" s="36">
        <v>150</v>
      </c>
      <c r="H31" s="36">
        <v>1215</v>
      </c>
      <c r="I31" s="36">
        <v>105</v>
      </c>
      <c r="J31" s="25">
        <v>0.64</v>
      </c>
      <c r="K31" s="25">
        <v>0.24</v>
      </c>
      <c r="L31" s="25">
        <v>0.11</v>
      </c>
      <c r="M31" s="25">
        <v>0.86</v>
      </c>
      <c r="N31" s="26">
        <v>7.0000000000000007E-2</v>
      </c>
    </row>
    <row r="32" spans="1:14" x14ac:dyDescent="0.35">
      <c r="A32" s="10" t="s">
        <v>129</v>
      </c>
      <c r="B32" s="24" t="s">
        <v>246</v>
      </c>
      <c r="C32" s="36">
        <v>1200</v>
      </c>
      <c r="D32" s="25">
        <v>0.03</v>
      </c>
      <c r="E32" s="36">
        <v>765</v>
      </c>
      <c r="F32" s="36">
        <v>250</v>
      </c>
      <c r="G32" s="36">
        <v>100</v>
      </c>
      <c r="H32" s="36">
        <v>1030</v>
      </c>
      <c r="I32" s="36">
        <v>100</v>
      </c>
      <c r="J32" s="25">
        <v>0.64</v>
      </c>
      <c r="K32" s="25">
        <v>0.21</v>
      </c>
      <c r="L32" s="25">
        <v>0.08</v>
      </c>
      <c r="M32" s="25">
        <v>0.86</v>
      </c>
      <c r="N32" s="26">
        <v>0.08</v>
      </c>
    </row>
    <row r="33" spans="1:14" x14ac:dyDescent="0.35">
      <c r="A33" s="10" t="s">
        <v>129</v>
      </c>
      <c r="B33" s="24" t="s">
        <v>247</v>
      </c>
      <c r="C33" s="36">
        <v>14020</v>
      </c>
      <c r="D33" s="25">
        <v>0.03</v>
      </c>
      <c r="E33" s="36">
        <v>5500</v>
      </c>
      <c r="F33" s="36">
        <v>4545</v>
      </c>
      <c r="G33" s="36">
        <v>3295</v>
      </c>
      <c r="H33" s="36">
        <v>8935</v>
      </c>
      <c r="I33" s="36">
        <v>1345</v>
      </c>
      <c r="J33" s="25">
        <v>0.39</v>
      </c>
      <c r="K33" s="25">
        <v>0.32</v>
      </c>
      <c r="L33" s="25">
        <v>0.23</v>
      </c>
      <c r="M33" s="25">
        <v>0.64</v>
      </c>
      <c r="N33" s="26">
        <v>0.1</v>
      </c>
    </row>
    <row r="34" spans="1:14" x14ac:dyDescent="0.35">
      <c r="A34" s="10" t="s">
        <v>136</v>
      </c>
      <c r="B34" s="24" t="s">
        <v>240</v>
      </c>
      <c r="C34" s="36">
        <v>1315</v>
      </c>
      <c r="D34" s="25">
        <v>7.0000000000000007E-2</v>
      </c>
      <c r="E34" s="36">
        <v>1265</v>
      </c>
      <c r="F34" s="36">
        <v>0</v>
      </c>
      <c r="G34" s="36">
        <v>0</v>
      </c>
      <c r="H34" s="36">
        <v>0</v>
      </c>
      <c r="I34" s="36">
        <v>45</v>
      </c>
      <c r="J34" s="25">
        <v>0.96</v>
      </c>
      <c r="K34" s="25">
        <v>0</v>
      </c>
      <c r="L34" s="25">
        <v>0</v>
      </c>
      <c r="M34" s="25">
        <v>0</v>
      </c>
      <c r="N34" s="26">
        <v>0.04</v>
      </c>
    </row>
    <row r="35" spans="1:14" x14ac:dyDescent="0.35">
      <c r="A35" s="10" t="s">
        <v>136</v>
      </c>
      <c r="B35" s="24" t="s">
        <v>241</v>
      </c>
      <c r="C35" s="36">
        <v>9440</v>
      </c>
      <c r="D35" s="25">
        <v>7.0000000000000007E-2</v>
      </c>
      <c r="E35" s="36">
        <v>2520</v>
      </c>
      <c r="F35" s="36">
        <v>3790</v>
      </c>
      <c r="G35" s="36">
        <v>1980</v>
      </c>
      <c r="H35" s="36">
        <v>4105</v>
      </c>
      <c r="I35" s="36">
        <v>1100</v>
      </c>
      <c r="J35" s="25">
        <v>0.27</v>
      </c>
      <c r="K35" s="25">
        <v>0.4</v>
      </c>
      <c r="L35" s="25">
        <v>0.21</v>
      </c>
      <c r="M35" s="25">
        <v>0.44</v>
      </c>
      <c r="N35" s="26">
        <v>0.12</v>
      </c>
    </row>
    <row r="36" spans="1:14" x14ac:dyDescent="0.35">
      <c r="A36" s="10" t="s">
        <v>136</v>
      </c>
      <c r="B36" s="24" t="s">
        <v>242</v>
      </c>
      <c r="C36" s="36">
        <v>8455</v>
      </c>
      <c r="D36" s="25">
        <v>7.0000000000000007E-2</v>
      </c>
      <c r="E36" s="36">
        <v>2490</v>
      </c>
      <c r="F36" s="36">
        <v>2820</v>
      </c>
      <c r="G36" s="36">
        <v>2485</v>
      </c>
      <c r="H36" s="36">
        <v>5715</v>
      </c>
      <c r="I36" s="36">
        <v>890</v>
      </c>
      <c r="J36" s="25">
        <v>0.28999999999999998</v>
      </c>
      <c r="K36" s="25">
        <v>0.33</v>
      </c>
      <c r="L36" s="25">
        <v>0.28999999999999998</v>
      </c>
      <c r="M36" s="25">
        <v>0.68</v>
      </c>
      <c r="N36" s="26">
        <v>0.11</v>
      </c>
    </row>
    <row r="37" spans="1:14" x14ac:dyDescent="0.35">
      <c r="A37" s="10" t="s">
        <v>136</v>
      </c>
      <c r="B37" s="24" t="s">
        <v>243</v>
      </c>
      <c r="C37" s="36">
        <v>6415</v>
      </c>
      <c r="D37" s="25">
        <v>0.08</v>
      </c>
      <c r="E37" s="36">
        <v>2475</v>
      </c>
      <c r="F37" s="36">
        <v>2180</v>
      </c>
      <c r="G37" s="36">
        <v>1880</v>
      </c>
      <c r="H37" s="36">
        <v>4655</v>
      </c>
      <c r="I37" s="36">
        <v>485</v>
      </c>
      <c r="J37" s="25">
        <v>0.39</v>
      </c>
      <c r="K37" s="25">
        <v>0.34</v>
      </c>
      <c r="L37" s="25">
        <v>0.28999999999999998</v>
      </c>
      <c r="M37" s="25">
        <v>0.73</v>
      </c>
      <c r="N37" s="26">
        <v>0.08</v>
      </c>
    </row>
    <row r="38" spans="1:14" x14ac:dyDescent="0.35">
      <c r="A38" s="10" t="s">
        <v>136</v>
      </c>
      <c r="B38" s="24" t="s">
        <v>244</v>
      </c>
      <c r="C38" s="36">
        <v>6205</v>
      </c>
      <c r="D38" s="25">
        <v>7.0000000000000007E-2</v>
      </c>
      <c r="E38" s="36">
        <v>2500</v>
      </c>
      <c r="F38" s="36">
        <v>1845</v>
      </c>
      <c r="G38" s="36">
        <v>1615</v>
      </c>
      <c r="H38" s="36">
        <v>4420</v>
      </c>
      <c r="I38" s="36">
        <v>645</v>
      </c>
      <c r="J38" s="25">
        <v>0.4</v>
      </c>
      <c r="K38" s="25">
        <v>0.3</v>
      </c>
      <c r="L38" s="25">
        <v>0.26</v>
      </c>
      <c r="M38" s="25">
        <v>0.71</v>
      </c>
      <c r="N38" s="26">
        <v>0.1</v>
      </c>
    </row>
    <row r="39" spans="1:14" x14ac:dyDescent="0.35">
      <c r="A39" s="10" t="s">
        <v>136</v>
      </c>
      <c r="B39" s="24" t="s">
        <v>245</v>
      </c>
      <c r="C39" s="36">
        <v>3845</v>
      </c>
      <c r="D39" s="25">
        <v>7.0000000000000007E-2</v>
      </c>
      <c r="E39" s="36">
        <v>2335</v>
      </c>
      <c r="F39" s="36">
        <v>865</v>
      </c>
      <c r="G39" s="36">
        <v>440</v>
      </c>
      <c r="H39" s="36">
        <v>3260</v>
      </c>
      <c r="I39" s="36">
        <v>295</v>
      </c>
      <c r="J39" s="25">
        <v>0.61</v>
      </c>
      <c r="K39" s="25">
        <v>0.22</v>
      </c>
      <c r="L39" s="25">
        <v>0.11</v>
      </c>
      <c r="M39" s="25">
        <v>0.85</v>
      </c>
      <c r="N39" s="26">
        <v>0.08</v>
      </c>
    </row>
    <row r="40" spans="1:14" x14ac:dyDescent="0.35">
      <c r="A40" s="10" t="s">
        <v>136</v>
      </c>
      <c r="B40" s="24" t="s">
        <v>246</v>
      </c>
      <c r="C40" s="36">
        <v>3245</v>
      </c>
      <c r="D40" s="25">
        <v>7.0000000000000007E-2</v>
      </c>
      <c r="E40" s="36">
        <v>2075</v>
      </c>
      <c r="F40" s="36">
        <v>775</v>
      </c>
      <c r="G40" s="36">
        <v>325</v>
      </c>
      <c r="H40" s="36">
        <v>2740</v>
      </c>
      <c r="I40" s="36">
        <v>265</v>
      </c>
      <c r="J40" s="25">
        <v>0.64</v>
      </c>
      <c r="K40" s="25">
        <v>0.24</v>
      </c>
      <c r="L40" s="25">
        <v>0.1</v>
      </c>
      <c r="M40" s="25">
        <v>0.85</v>
      </c>
      <c r="N40" s="26">
        <v>0.08</v>
      </c>
    </row>
    <row r="41" spans="1:14" x14ac:dyDescent="0.35">
      <c r="A41" s="10" t="s">
        <v>136</v>
      </c>
      <c r="B41" s="24" t="s">
        <v>247</v>
      </c>
      <c r="C41" s="36">
        <v>38915</v>
      </c>
      <c r="D41" s="25">
        <v>7.0000000000000007E-2</v>
      </c>
      <c r="E41" s="36">
        <v>15665</v>
      </c>
      <c r="F41" s="36">
        <v>12270</v>
      </c>
      <c r="G41" s="36">
        <v>8725</v>
      </c>
      <c r="H41" s="36">
        <v>24895</v>
      </c>
      <c r="I41" s="36">
        <v>3720</v>
      </c>
      <c r="J41" s="25">
        <v>0.4</v>
      </c>
      <c r="K41" s="25">
        <v>0.32</v>
      </c>
      <c r="L41" s="25">
        <v>0.22</v>
      </c>
      <c r="M41" s="25">
        <v>0.64</v>
      </c>
      <c r="N41" s="26">
        <v>0.1</v>
      </c>
    </row>
    <row r="42" spans="1:14" x14ac:dyDescent="0.35">
      <c r="A42" s="10" t="s">
        <v>164</v>
      </c>
      <c r="B42" s="24" t="s">
        <v>240</v>
      </c>
      <c r="C42" s="36">
        <v>895</v>
      </c>
      <c r="D42" s="25">
        <v>0.05</v>
      </c>
      <c r="E42" s="36">
        <v>860</v>
      </c>
      <c r="F42" s="36">
        <v>0</v>
      </c>
      <c r="G42" s="36">
        <v>0</v>
      </c>
      <c r="H42" s="36">
        <v>0</v>
      </c>
      <c r="I42" s="36">
        <v>35</v>
      </c>
      <c r="J42" s="25">
        <v>0.96</v>
      </c>
      <c r="K42" s="25">
        <v>0</v>
      </c>
      <c r="L42" s="25">
        <v>0</v>
      </c>
      <c r="M42" s="25">
        <v>0</v>
      </c>
      <c r="N42" s="26">
        <v>0.04</v>
      </c>
    </row>
    <row r="43" spans="1:14" x14ac:dyDescent="0.35">
      <c r="A43" s="10" t="s">
        <v>164</v>
      </c>
      <c r="B43" s="24" t="s">
        <v>241</v>
      </c>
      <c r="C43" s="36">
        <v>6330</v>
      </c>
      <c r="D43" s="25">
        <v>0.05</v>
      </c>
      <c r="E43" s="36">
        <v>1700</v>
      </c>
      <c r="F43" s="36">
        <v>2500</v>
      </c>
      <c r="G43" s="36">
        <v>1380</v>
      </c>
      <c r="H43" s="36">
        <v>2820</v>
      </c>
      <c r="I43" s="36">
        <v>750</v>
      </c>
      <c r="J43" s="25">
        <v>0.27</v>
      </c>
      <c r="K43" s="25">
        <v>0.39</v>
      </c>
      <c r="L43" s="25">
        <v>0.22</v>
      </c>
      <c r="M43" s="25">
        <v>0.45</v>
      </c>
      <c r="N43" s="26">
        <v>0.12</v>
      </c>
    </row>
    <row r="44" spans="1:14" x14ac:dyDescent="0.35">
      <c r="A44" s="10" t="s">
        <v>164</v>
      </c>
      <c r="B44" s="24" t="s">
        <v>242</v>
      </c>
      <c r="C44" s="36">
        <v>6000</v>
      </c>
      <c r="D44" s="25">
        <v>0.05</v>
      </c>
      <c r="E44" s="36">
        <v>1725</v>
      </c>
      <c r="F44" s="36">
        <v>1985</v>
      </c>
      <c r="G44" s="36">
        <v>1720</v>
      </c>
      <c r="H44" s="36">
        <v>4085</v>
      </c>
      <c r="I44" s="36">
        <v>650</v>
      </c>
      <c r="J44" s="25">
        <v>0.28999999999999998</v>
      </c>
      <c r="K44" s="25">
        <v>0.33</v>
      </c>
      <c r="L44" s="25">
        <v>0.28999999999999998</v>
      </c>
      <c r="M44" s="25">
        <v>0.68</v>
      </c>
      <c r="N44" s="26">
        <v>0.11</v>
      </c>
    </row>
    <row r="45" spans="1:14" x14ac:dyDescent="0.35">
      <c r="A45" s="10" t="s">
        <v>164</v>
      </c>
      <c r="B45" s="24" t="s">
        <v>243</v>
      </c>
      <c r="C45" s="36">
        <v>4430</v>
      </c>
      <c r="D45" s="25">
        <v>0.05</v>
      </c>
      <c r="E45" s="36">
        <v>1675</v>
      </c>
      <c r="F45" s="36">
        <v>1400</v>
      </c>
      <c r="G45" s="36">
        <v>1250</v>
      </c>
      <c r="H45" s="36">
        <v>3155</v>
      </c>
      <c r="I45" s="36">
        <v>385</v>
      </c>
      <c r="J45" s="25">
        <v>0.38</v>
      </c>
      <c r="K45" s="25">
        <v>0.32</v>
      </c>
      <c r="L45" s="25">
        <v>0.28000000000000003</v>
      </c>
      <c r="M45" s="25">
        <v>0.71</v>
      </c>
      <c r="N45" s="26">
        <v>0.09</v>
      </c>
    </row>
    <row r="46" spans="1:14" x14ac:dyDescent="0.35">
      <c r="A46" s="10" t="s">
        <v>164</v>
      </c>
      <c r="B46" s="24" t="s">
        <v>244</v>
      </c>
      <c r="C46" s="36">
        <v>4650</v>
      </c>
      <c r="D46" s="25">
        <v>0.05</v>
      </c>
      <c r="E46" s="36">
        <v>1850</v>
      </c>
      <c r="F46" s="36">
        <v>1330</v>
      </c>
      <c r="G46" s="36">
        <v>1170</v>
      </c>
      <c r="H46" s="36">
        <v>3210</v>
      </c>
      <c r="I46" s="36">
        <v>610</v>
      </c>
      <c r="J46" s="25">
        <v>0.4</v>
      </c>
      <c r="K46" s="25">
        <v>0.28999999999999998</v>
      </c>
      <c r="L46" s="25">
        <v>0.25</v>
      </c>
      <c r="M46" s="25">
        <v>0.69</v>
      </c>
      <c r="N46" s="26">
        <v>0.13</v>
      </c>
    </row>
    <row r="47" spans="1:14" x14ac:dyDescent="0.35">
      <c r="A47" s="10" t="s">
        <v>164</v>
      </c>
      <c r="B47" s="24" t="s">
        <v>245</v>
      </c>
      <c r="C47" s="36">
        <v>2790</v>
      </c>
      <c r="D47" s="25">
        <v>0.05</v>
      </c>
      <c r="E47" s="36">
        <v>1710</v>
      </c>
      <c r="F47" s="36">
        <v>590</v>
      </c>
      <c r="G47" s="36">
        <v>295</v>
      </c>
      <c r="H47" s="36">
        <v>2360</v>
      </c>
      <c r="I47" s="36">
        <v>225</v>
      </c>
      <c r="J47" s="25">
        <v>0.61</v>
      </c>
      <c r="K47" s="25">
        <v>0.21</v>
      </c>
      <c r="L47" s="25">
        <v>0.11</v>
      </c>
      <c r="M47" s="25">
        <v>0.85</v>
      </c>
      <c r="N47" s="26">
        <v>0.08</v>
      </c>
    </row>
    <row r="48" spans="1:14" x14ac:dyDescent="0.35">
      <c r="A48" s="10" t="s">
        <v>164</v>
      </c>
      <c r="B48" s="24" t="s">
        <v>246</v>
      </c>
      <c r="C48" s="36">
        <v>2720</v>
      </c>
      <c r="D48" s="25">
        <v>0.06</v>
      </c>
      <c r="E48" s="36">
        <v>1610</v>
      </c>
      <c r="F48" s="36">
        <v>535</v>
      </c>
      <c r="G48" s="36">
        <v>395</v>
      </c>
      <c r="H48" s="36">
        <v>2135</v>
      </c>
      <c r="I48" s="36">
        <v>280</v>
      </c>
      <c r="J48" s="25">
        <v>0.59</v>
      </c>
      <c r="K48" s="25">
        <v>0.2</v>
      </c>
      <c r="L48" s="25">
        <v>0.14000000000000001</v>
      </c>
      <c r="M48" s="25">
        <v>0.78</v>
      </c>
      <c r="N48" s="26">
        <v>0.1</v>
      </c>
    </row>
    <row r="49" spans="1:14" x14ac:dyDescent="0.35">
      <c r="A49" s="10" t="s">
        <v>164</v>
      </c>
      <c r="B49" s="24" t="s">
        <v>247</v>
      </c>
      <c r="C49" s="36">
        <v>27815</v>
      </c>
      <c r="D49" s="25">
        <v>0.05</v>
      </c>
      <c r="E49" s="36">
        <v>11130</v>
      </c>
      <c r="F49" s="36">
        <v>8340</v>
      </c>
      <c r="G49" s="36">
        <v>6200</v>
      </c>
      <c r="H49" s="36">
        <v>17760</v>
      </c>
      <c r="I49" s="36">
        <v>2940</v>
      </c>
      <c r="J49" s="25">
        <v>0.4</v>
      </c>
      <c r="K49" s="25">
        <v>0.3</v>
      </c>
      <c r="L49" s="25">
        <v>0.22</v>
      </c>
      <c r="M49" s="25">
        <v>0.64</v>
      </c>
      <c r="N49" s="26">
        <v>0.11</v>
      </c>
    </row>
    <row r="50" spans="1:14" x14ac:dyDescent="0.35">
      <c r="A50" s="10" t="s">
        <v>165</v>
      </c>
      <c r="B50" s="24" t="s">
        <v>240</v>
      </c>
      <c r="C50" s="36">
        <v>1435</v>
      </c>
      <c r="D50" s="25">
        <v>7.0000000000000007E-2</v>
      </c>
      <c r="E50" s="36">
        <v>1375</v>
      </c>
      <c r="F50" s="36">
        <v>0</v>
      </c>
      <c r="G50" s="36">
        <v>0</v>
      </c>
      <c r="H50" s="36">
        <v>0</v>
      </c>
      <c r="I50" s="36">
        <v>60</v>
      </c>
      <c r="J50" s="25">
        <v>0.96</v>
      </c>
      <c r="K50" s="25">
        <v>0</v>
      </c>
      <c r="L50" s="25">
        <v>0</v>
      </c>
      <c r="M50" s="25">
        <v>0</v>
      </c>
      <c r="N50" s="26">
        <v>0.04</v>
      </c>
    </row>
    <row r="51" spans="1:14" x14ac:dyDescent="0.35">
      <c r="A51" s="10" t="s">
        <v>165</v>
      </c>
      <c r="B51" s="24" t="s">
        <v>241</v>
      </c>
      <c r="C51" s="36">
        <v>7875</v>
      </c>
      <c r="D51" s="25">
        <v>0.06</v>
      </c>
      <c r="E51" s="36">
        <v>2225</v>
      </c>
      <c r="F51" s="36">
        <v>3070</v>
      </c>
      <c r="G51" s="36">
        <v>1690</v>
      </c>
      <c r="H51" s="36">
        <v>3545</v>
      </c>
      <c r="I51" s="36">
        <v>860</v>
      </c>
      <c r="J51" s="25">
        <v>0.28000000000000003</v>
      </c>
      <c r="K51" s="25">
        <v>0.39</v>
      </c>
      <c r="L51" s="25">
        <v>0.21</v>
      </c>
      <c r="M51" s="25">
        <v>0.45</v>
      </c>
      <c r="N51" s="26">
        <v>0.11</v>
      </c>
    </row>
    <row r="52" spans="1:14" x14ac:dyDescent="0.35">
      <c r="A52" s="10" t="s">
        <v>165</v>
      </c>
      <c r="B52" s="24" t="s">
        <v>242</v>
      </c>
      <c r="C52" s="36">
        <v>8900</v>
      </c>
      <c r="D52" s="25">
        <v>0.08</v>
      </c>
      <c r="E52" s="36">
        <v>2505</v>
      </c>
      <c r="F52" s="36">
        <v>2945</v>
      </c>
      <c r="G52" s="36">
        <v>2430</v>
      </c>
      <c r="H52" s="36">
        <v>6035</v>
      </c>
      <c r="I52" s="36">
        <v>1045</v>
      </c>
      <c r="J52" s="25">
        <v>0.28000000000000003</v>
      </c>
      <c r="K52" s="25">
        <v>0.33</v>
      </c>
      <c r="L52" s="25">
        <v>0.27</v>
      </c>
      <c r="M52" s="25">
        <v>0.68</v>
      </c>
      <c r="N52" s="26">
        <v>0.12</v>
      </c>
    </row>
    <row r="53" spans="1:14" x14ac:dyDescent="0.35">
      <c r="A53" s="10" t="s">
        <v>165</v>
      </c>
      <c r="B53" s="24" t="s">
        <v>243</v>
      </c>
      <c r="C53" s="36">
        <v>6300</v>
      </c>
      <c r="D53" s="25">
        <v>7.0000000000000007E-2</v>
      </c>
      <c r="E53" s="36">
        <v>2365</v>
      </c>
      <c r="F53" s="36">
        <v>2005</v>
      </c>
      <c r="G53" s="36">
        <v>1755</v>
      </c>
      <c r="H53" s="36">
        <v>4510</v>
      </c>
      <c r="I53" s="36">
        <v>555</v>
      </c>
      <c r="J53" s="25">
        <v>0.38</v>
      </c>
      <c r="K53" s="25">
        <v>0.32</v>
      </c>
      <c r="L53" s="25">
        <v>0.28000000000000003</v>
      </c>
      <c r="M53" s="25">
        <v>0.72</v>
      </c>
      <c r="N53" s="26">
        <v>0.09</v>
      </c>
    </row>
    <row r="54" spans="1:14" x14ac:dyDescent="0.35">
      <c r="A54" s="10" t="s">
        <v>165</v>
      </c>
      <c r="B54" s="24" t="s">
        <v>244</v>
      </c>
      <c r="C54" s="36">
        <v>6860</v>
      </c>
      <c r="D54" s="25">
        <v>0.08</v>
      </c>
      <c r="E54" s="36">
        <v>2625</v>
      </c>
      <c r="F54" s="36">
        <v>1920</v>
      </c>
      <c r="G54" s="36">
        <v>1675</v>
      </c>
      <c r="H54" s="36">
        <v>4680</v>
      </c>
      <c r="I54" s="36">
        <v>865</v>
      </c>
      <c r="J54" s="25">
        <v>0.38</v>
      </c>
      <c r="K54" s="25">
        <v>0.28000000000000003</v>
      </c>
      <c r="L54" s="25">
        <v>0.24</v>
      </c>
      <c r="M54" s="25">
        <v>0.68</v>
      </c>
      <c r="N54" s="26">
        <v>0.13</v>
      </c>
    </row>
    <row r="55" spans="1:14" x14ac:dyDescent="0.35">
      <c r="A55" s="10" t="s">
        <v>165</v>
      </c>
      <c r="B55" s="24" t="s">
        <v>245</v>
      </c>
      <c r="C55" s="36">
        <v>3960</v>
      </c>
      <c r="D55" s="25">
        <v>7.0000000000000007E-2</v>
      </c>
      <c r="E55" s="36">
        <v>2350</v>
      </c>
      <c r="F55" s="36">
        <v>890</v>
      </c>
      <c r="G55" s="36">
        <v>450</v>
      </c>
      <c r="H55" s="36">
        <v>3295</v>
      </c>
      <c r="I55" s="36">
        <v>350</v>
      </c>
      <c r="J55" s="25">
        <v>0.59</v>
      </c>
      <c r="K55" s="25">
        <v>0.22</v>
      </c>
      <c r="L55" s="25">
        <v>0.11</v>
      </c>
      <c r="M55" s="25">
        <v>0.83</v>
      </c>
      <c r="N55" s="26">
        <v>0.09</v>
      </c>
    </row>
    <row r="56" spans="1:14" x14ac:dyDescent="0.35">
      <c r="A56" s="10" t="s">
        <v>165</v>
      </c>
      <c r="B56" s="24" t="s">
        <v>246</v>
      </c>
      <c r="C56" s="36">
        <v>3665</v>
      </c>
      <c r="D56" s="25">
        <v>0.08</v>
      </c>
      <c r="E56" s="36">
        <v>2190</v>
      </c>
      <c r="F56" s="36">
        <v>835</v>
      </c>
      <c r="G56" s="36">
        <v>350</v>
      </c>
      <c r="H56" s="36">
        <v>3055</v>
      </c>
      <c r="I56" s="36">
        <v>340</v>
      </c>
      <c r="J56" s="25">
        <v>0.6</v>
      </c>
      <c r="K56" s="25">
        <v>0.23</v>
      </c>
      <c r="L56" s="25">
        <v>0.1</v>
      </c>
      <c r="M56" s="25">
        <v>0.83</v>
      </c>
      <c r="N56" s="26">
        <v>0.09</v>
      </c>
    </row>
    <row r="57" spans="1:14" x14ac:dyDescent="0.35">
      <c r="A57" s="10" t="s">
        <v>165</v>
      </c>
      <c r="B57" s="24" t="s">
        <v>247</v>
      </c>
      <c r="C57" s="36">
        <v>38985</v>
      </c>
      <c r="D57" s="25">
        <v>7.0000000000000007E-2</v>
      </c>
      <c r="E57" s="36">
        <v>15635</v>
      </c>
      <c r="F57" s="36">
        <v>11660</v>
      </c>
      <c r="G57" s="36">
        <v>8355</v>
      </c>
      <c r="H57" s="36">
        <v>25120</v>
      </c>
      <c r="I57" s="36">
        <v>4075</v>
      </c>
      <c r="J57" s="25">
        <v>0.4</v>
      </c>
      <c r="K57" s="25">
        <v>0.3</v>
      </c>
      <c r="L57" s="25">
        <v>0.21</v>
      </c>
      <c r="M57" s="25">
        <v>0.64</v>
      </c>
      <c r="N57" s="26">
        <v>0.1</v>
      </c>
    </row>
    <row r="58" spans="1:14" x14ac:dyDescent="0.35">
      <c r="A58" s="10" t="s">
        <v>166</v>
      </c>
      <c r="B58" s="24" t="s">
        <v>240</v>
      </c>
      <c r="C58" s="36">
        <v>4400</v>
      </c>
      <c r="D58" s="25">
        <v>0.23</v>
      </c>
      <c r="E58" s="36">
        <v>4225</v>
      </c>
      <c r="F58" s="36">
        <v>0</v>
      </c>
      <c r="G58" s="36">
        <v>0</v>
      </c>
      <c r="H58" s="36">
        <v>0</v>
      </c>
      <c r="I58" s="36">
        <v>175</v>
      </c>
      <c r="J58" s="25">
        <v>0.96</v>
      </c>
      <c r="K58" s="25">
        <v>0</v>
      </c>
      <c r="L58" s="25">
        <v>0</v>
      </c>
      <c r="M58" s="25">
        <v>0</v>
      </c>
      <c r="N58" s="26">
        <v>0.04</v>
      </c>
    </row>
    <row r="59" spans="1:14" x14ac:dyDescent="0.35">
      <c r="A59" s="10" t="s">
        <v>166</v>
      </c>
      <c r="B59" s="24" t="s">
        <v>241</v>
      </c>
      <c r="C59" s="36">
        <v>32895</v>
      </c>
      <c r="D59" s="25">
        <v>0.26</v>
      </c>
      <c r="E59" s="36">
        <v>8085</v>
      </c>
      <c r="F59" s="36">
        <v>12515</v>
      </c>
      <c r="G59" s="36">
        <v>7150</v>
      </c>
      <c r="H59" s="36">
        <v>13525</v>
      </c>
      <c r="I59" s="36">
        <v>4865</v>
      </c>
      <c r="J59" s="25">
        <v>0.25</v>
      </c>
      <c r="K59" s="25">
        <v>0.38</v>
      </c>
      <c r="L59" s="25">
        <v>0.22</v>
      </c>
      <c r="M59" s="25">
        <v>0.41</v>
      </c>
      <c r="N59" s="26">
        <v>0.15</v>
      </c>
    </row>
    <row r="60" spans="1:14" x14ac:dyDescent="0.35">
      <c r="A60" s="10" t="s">
        <v>166</v>
      </c>
      <c r="B60" s="24" t="s">
        <v>242</v>
      </c>
      <c r="C60" s="36">
        <v>29810</v>
      </c>
      <c r="D60" s="25">
        <v>0.25</v>
      </c>
      <c r="E60" s="36">
        <v>8200</v>
      </c>
      <c r="F60" s="36">
        <v>9415</v>
      </c>
      <c r="G60" s="36">
        <v>8220</v>
      </c>
      <c r="H60" s="36">
        <v>19625</v>
      </c>
      <c r="I60" s="36">
        <v>4010</v>
      </c>
      <c r="J60" s="25">
        <v>0.28000000000000003</v>
      </c>
      <c r="K60" s="25">
        <v>0.32</v>
      </c>
      <c r="L60" s="25">
        <v>0.28000000000000003</v>
      </c>
      <c r="M60" s="25">
        <v>0.66</v>
      </c>
      <c r="N60" s="26">
        <v>0.13</v>
      </c>
    </row>
    <row r="61" spans="1:14" x14ac:dyDescent="0.35">
      <c r="A61" s="10" t="s">
        <v>166</v>
      </c>
      <c r="B61" s="24" t="s">
        <v>243</v>
      </c>
      <c r="C61" s="36">
        <v>21345</v>
      </c>
      <c r="D61" s="25">
        <v>0.25</v>
      </c>
      <c r="E61" s="36">
        <v>8155</v>
      </c>
      <c r="F61" s="36">
        <v>6590</v>
      </c>
      <c r="G61" s="36">
        <v>5805</v>
      </c>
      <c r="H61" s="36">
        <v>15075</v>
      </c>
      <c r="I61" s="36">
        <v>2360</v>
      </c>
      <c r="J61" s="25">
        <v>0.38</v>
      </c>
      <c r="K61" s="25">
        <v>0.31</v>
      </c>
      <c r="L61" s="25">
        <v>0.27</v>
      </c>
      <c r="M61" s="25">
        <v>0.71</v>
      </c>
      <c r="N61" s="26">
        <v>0.11</v>
      </c>
    </row>
    <row r="62" spans="1:14" x14ac:dyDescent="0.35">
      <c r="A62" s="10" t="s">
        <v>166</v>
      </c>
      <c r="B62" s="24" t="s">
        <v>244</v>
      </c>
      <c r="C62" s="36">
        <v>21920</v>
      </c>
      <c r="D62" s="25">
        <v>0.26</v>
      </c>
      <c r="E62" s="36">
        <v>8920</v>
      </c>
      <c r="F62" s="36">
        <v>5845</v>
      </c>
      <c r="G62" s="36">
        <v>5460</v>
      </c>
      <c r="H62" s="36">
        <v>15015</v>
      </c>
      <c r="I62" s="36">
        <v>2830</v>
      </c>
      <c r="J62" s="25">
        <v>0.41</v>
      </c>
      <c r="K62" s="25">
        <v>0.27</v>
      </c>
      <c r="L62" s="25">
        <v>0.25</v>
      </c>
      <c r="M62" s="25">
        <v>0.68</v>
      </c>
      <c r="N62" s="26">
        <v>0.13</v>
      </c>
    </row>
    <row r="63" spans="1:14" x14ac:dyDescent="0.35">
      <c r="A63" s="10" t="s">
        <v>166</v>
      </c>
      <c r="B63" s="24" t="s">
        <v>245</v>
      </c>
      <c r="C63" s="36">
        <v>14015</v>
      </c>
      <c r="D63" s="25">
        <v>0.26</v>
      </c>
      <c r="E63" s="36">
        <v>8750</v>
      </c>
      <c r="F63" s="36">
        <v>3035</v>
      </c>
      <c r="G63" s="36">
        <v>1520</v>
      </c>
      <c r="H63" s="36">
        <v>11805</v>
      </c>
      <c r="I63" s="36">
        <v>1260</v>
      </c>
      <c r="J63" s="25">
        <v>0.62</v>
      </c>
      <c r="K63" s="25">
        <v>0.22</v>
      </c>
      <c r="L63" s="25">
        <v>0.11</v>
      </c>
      <c r="M63" s="25">
        <v>0.84</v>
      </c>
      <c r="N63" s="26">
        <v>0.09</v>
      </c>
    </row>
    <row r="64" spans="1:14" x14ac:dyDescent="0.35">
      <c r="A64" s="10" t="s">
        <v>166</v>
      </c>
      <c r="B64" s="24" t="s">
        <v>246</v>
      </c>
      <c r="C64" s="36">
        <v>12805</v>
      </c>
      <c r="D64" s="25">
        <v>0.27</v>
      </c>
      <c r="E64" s="36">
        <v>8230</v>
      </c>
      <c r="F64" s="36">
        <v>2615</v>
      </c>
      <c r="G64" s="36">
        <v>1260</v>
      </c>
      <c r="H64" s="36">
        <v>10715</v>
      </c>
      <c r="I64" s="36">
        <v>1205</v>
      </c>
      <c r="J64" s="25">
        <v>0.64</v>
      </c>
      <c r="K64" s="25">
        <v>0.2</v>
      </c>
      <c r="L64" s="25">
        <v>0.1</v>
      </c>
      <c r="M64" s="25">
        <v>0.84</v>
      </c>
      <c r="N64" s="26">
        <v>0.09</v>
      </c>
    </row>
    <row r="65" spans="1:14" x14ac:dyDescent="0.35">
      <c r="A65" s="10" t="s">
        <v>166</v>
      </c>
      <c r="B65" s="24" t="s">
        <v>247</v>
      </c>
      <c r="C65" s="36">
        <v>137185</v>
      </c>
      <c r="D65" s="25">
        <v>0.26</v>
      </c>
      <c r="E65" s="36">
        <v>54560</v>
      </c>
      <c r="F65" s="36">
        <v>40015</v>
      </c>
      <c r="G65" s="36">
        <v>29415</v>
      </c>
      <c r="H65" s="36">
        <v>85755</v>
      </c>
      <c r="I65" s="36">
        <v>16710</v>
      </c>
      <c r="J65" s="25">
        <v>0.4</v>
      </c>
      <c r="K65" s="25">
        <v>0.28999999999999998</v>
      </c>
      <c r="L65" s="25">
        <v>0.21</v>
      </c>
      <c r="M65" s="25">
        <v>0.63</v>
      </c>
      <c r="N65" s="26">
        <v>0.12</v>
      </c>
    </row>
    <row r="66" spans="1:14" x14ac:dyDescent="0.35">
      <c r="A66" s="10" t="s">
        <v>138</v>
      </c>
      <c r="B66" s="24" t="s">
        <v>240</v>
      </c>
      <c r="C66" s="36">
        <v>875</v>
      </c>
      <c r="D66" s="25">
        <v>0.04</v>
      </c>
      <c r="E66" s="36">
        <v>845</v>
      </c>
      <c r="F66" s="36">
        <v>0</v>
      </c>
      <c r="G66" s="36">
        <v>0</v>
      </c>
      <c r="H66" s="36">
        <v>0</v>
      </c>
      <c r="I66" s="36">
        <v>30</v>
      </c>
      <c r="J66" s="25">
        <v>0.97</v>
      </c>
      <c r="K66" s="25">
        <v>0</v>
      </c>
      <c r="L66" s="25">
        <v>0</v>
      </c>
      <c r="M66" s="25">
        <v>0</v>
      </c>
      <c r="N66" s="26">
        <v>0.03</v>
      </c>
    </row>
    <row r="67" spans="1:14" x14ac:dyDescent="0.35">
      <c r="A67" s="10" t="s">
        <v>138</v>
      </c>
      <c r="B67" s="24" t="s">
        <v>241</v>
      </c>
      <c r="C67" s="36">
        <v>5130</v>
      </c>
      <c r="D67" s="25">
        <v>0.04</v>
      </c>
      <c r="E67" s="36">
        <v>1425</v>
      </c>
      <c r="F67" s="36">
        <v>2065</v>
      </c>
      <c r="G67" s="36">
        <v>1175</v>
      </c>
      <c r="H67" s="36">
        <v>2095</v>
      </c>
      <c r="I67" s="36">
        <v>560</v>
      </c>
      <c r="J67" s="25">
        <v>0.28000000000000003</v>
      </c>
      <c r="K67" s="25">
        <v>0.4</v>
      </c>
      <c r="L67" s="25">
        <v>0.23</v>
      </c>
      <c r="M67" s="25">
        <v>0.41</v>
      </c>
      <c r="N67" s="26">
        <v>0.11</v>
      </c>
    </row>
    <row r="68" spans="1:14" x14ac:dyDescent="0.35">
      <c r="A68" s="10" t="s">
        <v>138</v>
      </c>
      <c r="B68" s="24" t="s">
        <v>242</v>
      </c>
      <c r="C68" s="36">
        <v>5515</v>
      </c>
      <c r="D68" s="25">
        <v>0.05</v>
      </c>
      <c r="E68" s="36">
        <v>1560</v>
      </c>
      <c r="F68" s="36">
        <v>1900</v>
      </c>
      <c r="G68" s="36">
        <v>1590</v>
      </c>
      <c r="H68" s="36">
        <v>3660</v>
      </c>
      <c r="I68" s="36">
        <v>675</v>
      </c>
      <c r="J68" s="25">
        <v>0.28000000000000003</v>
      </c>
      <c r="K68" s="25">
        <v>0.34</v>
      </c>
      <c r="L68" s="25">
        <v>0.28999999999999998</v>
      </c>
      <c r="M68" s="25">
        <v>0.66</v>
      </c>
      <c r="N68" s="26">
        <v>0.12</v>
      </c>
    </row>
    <row r="69" spans="1:14" x14ac:dyDescent="0.35">
      <c r="A69" s="10" t="s">
        <v>138</v>
      </c>
      <c r="B69" s="24" t="s">
        <v>243</v>
      </c>
      <c r="C69" s="36">
        <v>3900</v>
      </c>
      <c r="D69" s="25">
        <v>0.05</v>
      </c>
      <c r="E69" s="36">
        <v>1410</v>
      </c>
      <c r="F69" s="36">
        <v>1260</v>
      </c>
      <c r="G69" s="36">
        <v>1265</v>
      </c>
      <c r="H69" s="36">
        <v>2700</v>
      </c>
      <c r="I69" s="36">
        <v>335</v>
      </c>
      <c r="J69" s="25">
        <v>0.36</v>
      </c>
      <c r="K69" s="25">
        <v>0.32</v>
      </c>
      <c r="L69" s="25">
        <v>0.32</v>
      </c>
      <c r="M69" s="25">
        <v>0.69</v>
      </c>
      <c r="N69" s="26">
        <v>0.09</v>
      </c>
    </row>
    <row r="70" spans="1:14" x14ac:dyDescent="0.35">
      <c r="A70" s="10" t="s">
        <v>138</v>
      </c>
      <c r="B70" s="24" t="s">
        <v>244</v>
      </c>
      <c r="C70" s="36">
        <v>3975</v>
      </c>
      <c r="D70" s="25">
        <v>0.05</v>
      </c>
      <c r="E70" s="36">
        <v>1625</v>
      </c>
      <c r="F70" s="36">
        <v>1080</v>
      </c>
      <c r="G70" s="36">
        <v>980</v>
      </c>
      <c r="H70" s="36">
        <v>2765</v>
      </c>
      <c r="I70" s="36">
        <v>475</v>
      </c>
      <c r="J70" s="25">
        <v>0.41</v>
      </c>
      <c r="K70" s="25">
        <v>0.27</v>
      </c>
      <c r="L70" s="25">
        <v>0.25</v>
      </c>
      <c r="M70" s="25">
        <v>0.7</v>
      </c>
      <c r="N70" s="26">
        <v>0.12</v>
      </c>
    </row>
    <row r="71" spans="1:14" x14ac:dyDescent="0.35">
      <c r="A71" s="10" t="s">
        <v>138</v>
      </c>
      <c r="B71" s="24" t="s">
        <v>245</v>
      </c>
      <c r="C71" s="36">
        <v>2455</v>
      </c>
      <c r="D71" s="25">
        <v>0.05</v>
      </c>
      <c r="E71" s="36">
        <v>1490</v>
      </c>
      <c r="F71" s="36">
        <v>545</v>
      </c>
      <c r="G71" s="36">
        <v>275</v>
      </c>
      <c r="H71" s="36">
        <v>2050</v>
      </c>
      <c r="I71" s="36">
        <v>210</v>
      </c>
      <c r="J71" s="25">
        <v>0.61</v>
      </c>
      <c r="K71" s="25">
        <v>0.22</v>
      </c>
      <c r="L71" s="25">
        <v>0.11</v>
      </c>
      <c r="M71" s="25">
        <v>0.84</v>
      </c>
      <c r="N71" s="26">
        <v>0.09</v>
      </c>
    </row>
    <row r="72" spans="1:14" x14ac:dyDescent="0.35">
      <c r="A72" s="10" t="s">
        <v>138</v>
      </c>
      <c r="B72" s="24" t="s">
        <v>246</v>
      </c>
      <c r="C72" s="36">
        <v>2125</v>
      </c>
      <c r="D72" s="25">
        <v>0.04</v>
      </c>
      <c r="E72" s="36">
        <v>1385</v>
      </c>
      <c r="F72" s="36">
        <v>435</v>
      </c>
      <c r="G72" s="36">
        <v>195</v>
      </c>
      <c r="H72" s="36">
        <v>1835</v>
      </c>
      <c r="I72" s="36">
        <v>160</v>
      </c>
      <c r="J72" s="25">
        <v>0.65</v>
      </c>
      <c r="K72" s="25">
        <v>0.2</v>
      </c>
      <c r="L72" s="25">
        <v>0.09</v>
      </c>
      <c r="M72" s="25">
        <v>0.86</v>
      </c>
      <c r="N72" s="26">
        <v>0.08</v>
      </c>
    </row>
    <row r="73" spans="1:14" x14ac:dyDescent="0.35">
      <c r="A73" s="10" t="s">
        <v>138</v>
      </c>
      <c r="B73" s="24" t="s">
        <v>247</v>
      </c>
      <c r="C73" s="36">
        <v>23975</v>
      </c>
      <c r="D73" s="25">
        <v>0.04</v>
      </c>
      <c r="E73" s="36">
        <v>9735</v>
      </c>
      <c r="F73" s="36">
        <v>7290</v>
      </c>
      <c r="G73" s="36">
        <v>5475</v>
      </c>
      <c r="H73" s="36">
        <v>15100</v>
      </c>
      <c r="I73" s="36">
        <v>2450</v>
      </c>
      <c r="J73" s="25">
        <v>0.41</v>
      </c>
      <c r="K73" s="25">
        <v>0.3</v>
      </c>
      <c r="L73" s="25">
        <v>0.23</v>
      </c>
      <c r="M73" s="25">
        <v>0.63</v>
      </c>
      <c r="N73" s="26">
        <v>0.1</v>
      </c>
    </row>
    <row r="74" spans="1:14" x14ac:dyDescent="0.35">
      <c r="A74" s="10" t="s">
        <v>167</v>
      </c>
      <c r="B74" s="24" t="s">
        <v>240</v>
      </c>
      <c r="C74" s="36">
        <v>2580</v>
      </c>
      <c r="D74" s="25">
        <v>0.13</v>
      </c>
      <c r="E74" s="36">
        <v>2485</v>
      </c>
      <c r="F74" s="36">
        <v>0</v>
      </c>
      <c r="G74" s="36">
        <v>0</v>
      </c>
      <c r="H74" s="36">
        <v>0</v>
      </c>
      <c r="I74" s="36">
        <v>95</v>
      </c>
      <c r="J74" s="25">
        <v>0.96</v>
      </c>
      <c r="K74" s="25">
        <v>0</v>
      </c>
      <c r="L74" s="25">
        <v>0</v>
      </c>
      <c r="M74" s="25">
        <v>0</v>
      </c>
      <c r="N74" s="26">
        <v>0.04</v>
      </c>
    </row>
    <row r="75" spans="1:14" x14ac:dyDescent="0.35">
      <c r="A75" s="10" t="s">
        <v>167</v>
      </c>
      <c r="B75" s="24" t="s">
        <v>241</v>
      </c>
      <c r="C75" s="36">
        <v>17440</v>
      </c>
      <c r="D75" s="25">
        <v>0.14000000000000001</v>
      </c>
      <c r="E75" s="36">
        <v>4525</v>
      </c>
      <c r="F75" s="36">
        <v>6690</v>
      </c>
      <c r="G75" s="36">
        <v>3805</v>
      </c>
      <c r="H75" s="36">
        <v>7145</v>
      </c>
      <c r="I75" s="36">
        <v>2375</v>
      </c>
      <c r="J75" s="25">
        <v>0.26</v>
      </c>
      <c r="K75" s="25">
        <v>0.38</v>
      </c>
      <c r="L75" s="25">
        <v>0.22</v>
      </c>
      <c r="M75" s="25">
        <v>0.41</v>
      </c>
      <c r="N75" s="26">
        <v>0.14000000000000001</v>
      </c>
    </row>
    <row r="76" spans="1:14" x14ac:dyDescent="0.35">
      <c r="A76" s="10" t="s">
        <v>167</v>
      </c>
      <c r="B76" s="24" t="s">
        <v>242</v>
      </c>
      <c r="C76" s="36">
        <v>16695</v>
      </c>
      <c r="D76" s="25">
        <v>0.14000000000000001</v>
      </c>
      <c r="E76" s="36">
        <v>4830</v>
      </c>
      <c r="F76" s="36">
        <v>5450</v>
      </c>
      <c r="G76" s="36">
        <v>4530</v>
      </c>
      <c r="H76" s="36">
        <v>11190</v>
      </c>
      <c r="I76" s="36">
        <v>2025</v>
      </c>
      <c r="J76" s="25">
        <v>0.28999999999999998</v>
      </c>
      <c r="K76" s="25">
        <v>0.33</v>
      </c>
      <c r="L76" s="25">
        <v>0.27</v>
      </c>
      <c r="M76" s="25">
        <v>0.67</v>
      </c>
      <c r="N76" s="26">
        <v>0.12</v>
      </c>
    </row>
    <row r="77" spans="1:14" x14ac:dyDescent="0.35">
      <c r="A77" s="10" t="s">
        <v>167</v>
      </c>
      <c r="B77" s="24" t="s">
        <v>243</v>
      </c>
      <c r="C77" s="36">
        <v>11690</v>
      </c>
      <c r="D77" s="25">
        <v>0.14000000000000001</v>
      </c>
      <c r="E77" s="36">
        <v>4570</v>
      </c>
      <c r="F77" s="36">
        <v>3635</v>
      </c>
      <c r="G77" s="36">
        <v>3335</v>
      </c>
      <c r="H77" s="36">
        <v>8320</v>
      </c>
      <c r="I77" s="36">
        <v>1110</v>
      </c>
      <c r="J77" s="25">
        <v>0.39</v>
      </c>
      <c r="K77" s="25">
        <v>0.31</v>
      </c>
      <c r="L77" s="25">
        <v>0.28999999999999998</v>
      </c>
      <c r="M77" s="25">
        <v>0.71</v>
      </c>
      <c r="N77" s="26">
        <v>0.09</v>
      </c>
    </row>
    <row r="78" spans="1:14" x14ac:dyDescent="0.35">
      <c r="A78" s="10" t="s">
        <v>167</v>
      </c>
      <c r="B78" s="24" t="s">
        <v>244</v>
      </c>
      <c r="C78" s="36">
        <v>11620</v>
      </c>
      <c r="D78" s="25">
        <v>0.14000000000000001</v>
      </c>
      <c r="E78" s="36">
        <v>4835</v>
      </c>
      <c r="F78" s="36">
        <v>3265</v>
      </c>
      <c r="G78" s="36">
        <v>3000</v>
      </c>
      <c r="H78" s="36">
        <v>8220</v>
      </c>
      <c r="I78" s="36">
        <v>1285</v>
      </c>
      <c r="J78" s="25">
        <v>0.42</v>
      </c>
      <c r="K78" s="25">
        <v>0.28000000000000003</v>
      </c>
      <c r="L78" s="25">
        <v>0.26</v>
      </c>
      <c r="M78" s="25">
        <v>0.71</v>
      </c>
      <c r="N78" s="26">
        <v>0.11</v>
      </c>
    </row>
    <row r="79" spans="1:14" x14ac:dyDescent="0.35">
      <c r="A79" s="10" t="s">
        <v>167</v>
      </c>
      <c r="B79" s="24" t="s">
        <v>245</v>
      </c>
      <c r="C79" s="36">
        <v>7275</v>
      </c>
      <c r="D79" s="25">
        <v>0.14000000000000001</v>
      </c>
      <c r="E79" s="36">
        <v>4540</v>
      </c>
      <c r="F79" s="36">
        <v>1635</v>
      </c>
      <c r="G79" s="36">
        <v>760</v>
      </c>
      <c r="H79" s="36">
        <v>6230</v>
      </c>
      <c r="I79" s="36">
        <v>555</v>
      </c>
      <c r="J79" s="25">
        <v>0.62</v>
      </c>
      <c r="K79" s="25">
        <v>0.22</v>
      </c>
      <c r="L79" s="25">
        <v>0.1</v>
      </c>
      <c r="M79" s="25">
        <v>0.86</v>
      </c>
      <c r="N79" s="26">
        <v>0.08</v>
      </c>
    </row>
    <row r="80" spans="1:14" x14ac:dyDescent="0.35">
      <c r="A80" s="10" t="s">
        <v>167</v>
      </c>
      <c r="B80" s="24" t="s">
        <v>246</v>
      </c>
      <c r="C80" s="36">
        <v>6590</v>
      </c>
      <c r="D80" s="25">
        <v>0.14000000000000001</v>
      </c>
      <c r="E80" s="36">
        <v>4275</v>
      </c>
      <c r="F80" s="36">
        <v>1390</v>
      </c>
      <c r="G80" s="36">
        <v>645</v>
      </c>
      <c r="H80" s="36">
        <v>5650</v>
      </c>
      <c r="I80" s="36">
        <v>525</v>
      </c>
      <c r="J80" s="25">
        <v>0.65</v>
      </c>
      <c r="K80" s="25">
        <v>0.21</v>
      </c>
      <c r="L80" s="25">
        <v>0.1</v>
      </c>
      <c r="M80" s="25">
        <v>0.86</v>
      </c>
      <c r="N80" s="26">
        <v>0.08</v>
      </c>
    </row>
    <row r="81" spans="1:14" x14ac:dyDescent="0.35">
      <c r="A81" s="10" t="s">
        <v>167</v>
      </c>
      <c r="B81" s="24" t="s">
        <v>247</v>
      </c>
      <c r="C81" s="36">
        <v>73890</v>
      </c>
      <c r="D81" s="25">
        <v>0.14000000000000001</v>
      </c>
      <c r="E81" s="36">
        <v>30055</v>
      </c>
      <c r="F81" s="36">
        <v>22070</v>
      </c>
      <c r="G81" s="36">
        <v>16080</v>
      </c>
      <c r="H81" s="36">
        <v>46755</v>
      </c>
      <c r="I81" s="36">
        <v>7965</v>
      </c>
      <c r="J81" s="25">
        <v>0.41</v>
      </c>
      <c r="K81" s="25">
        <v>0.3</v>
      </c>
      <c r="L81" s="25">
        <v>0.22</v>
      </c>
      <c r="M81" s="25">
        <v>0.63</v>
      </c>
      <c r="N81" s="26">
        <v>0.11</v>
      </c>
    </row>
    <row r="82" spans="1:14" x14ac:dyDescent="0.35">
      <c r="A82" s="10" t="s">
        <v>168</v>
      </c>
      <c r="B82" s="24" t="s">
        <v>240</v>
      </c>
      <c r="C82" s="36">
        <v>2315</v>
      </c>
      <c r="D82" s="25">
        <v>0.12</v>
      </c>
      <c r="E82" s="36">
        <v>2240</v>
      </c>
      <c r="F82" s="36">
        <v>0</v>
      </c>
      <c r="G82" s="36">
        <v>0</v>
      </c>
      <c r="H82" s="36">
        <v>0</v>
      </c>
      <c r="I82" s="36">
        <v>75</v>
      </c>
      <c r="J82" s="25">
        <v>0.97</v>
      </c>
      <c r="K82" s="25">
        <v>0</v>
      </c>
      <c r="L82" s="25">
        <v>0</v>
      </c>
      <c r="M82" s="25">
        <v>0</v>
      </c>
      <c r="N82" s="26">
        <v>0.03</v>
      </c>
    </row>
    <row r="83" spans="1:14" x14ac:dyDescent="0.35">
      <c r="A83" s="10" t="s">
        <v>168</v>
      </c>
      <c r="B83" s="24" t="s">
        <v>241</v>
      </c>
      <c r="C83" s="36">
        <v>16040</v>
      </c>
      <c r="D83" s="25">
        <v>0.13</v>
      </c>
      <c r="E83" s="36">
        <v>3950</v>
      </c>
      <c r="F83" s="36">
        <v>6285</v>
      </c>
      <c r="G83" s="36">
        <v>3655</v>
      </c>
      <c r="H83" s="36">
        <v>6700</v>
      </c>
      <c r="I83" s="36">
        <v>2080</v>
      </c>
      <c r="J83" s="25">
        <v>0.25</v>
      </c>
      <c r="K83" s="25">
        <v>0.39</v>
      </c>
      <c r="L83" s="25">
        <v>0.23</v>
      </c>
      <c r="M83" s="25">
        <v>0.42</v>
      </c>
      <c r="N83" s="26">
        <v>0.13</v>
      </c>
    </row>
    <row r="84" spans="1:14" x14ac:dyDescent="0.35">
      <c r="A84" s="10" t="s">
        <v>168</v>
      </c>
      <c r="B84" s="24" t="s">
        <v>242</v>
      </c>
      <c r="C84" s="36">
        <v>16310</v>
      </c>
      <c r="D84" s="25">
        <v>0.14000000000000001</v>
      </c>
      <c r="E84" s="36">
        <v>4540</v>
      </c>
      <c r="F84" s="36">
        <v>5295</v>
      </c>
      <c r="G84" s="36">
        <v>4760</v>
      </c>
      <c r="H84" s="36">
        <v>10740</v>
      </c>
      <c r="I84" s="36">
        <v>1940</v>
      </c>
      <c r="J84" s="25">
        <v>0.28000000000000003</v>
      </c>
      <c r="K84" s="25">
        <v>0.32</v>
      </c>
      <c r="L84" s="25">
        <v>0.28999999999999998</v>
      </c>
      <c r="M84" s="25">
        <v>0.66</v>
      </c>
      <c r="N84" s="26">
        <v>0.12</v>
      </c>
    </row>
    <row r="85" spans="1:14" x14ac:dyDescent="0.35">
      <c r="A85" s="10" t="s">
        <v>168</v>
      </c>
      <c r="B85" s="24" t="s">
        <v>243</v>
      </c>
      <c r="C85" s="36">
        <v>11710</v>
      </c>
      <c r="D85" s="25">
        <v>0.14000000000000001</v>
      </c>
      <c r="E85" s="36">
        <v>4590</v>
      </c>
      <c r="F85" s="36">
        <v>3580</v>
      </c>
      <c r="G85" s="36">
        <v>3295</v>
      </c>
      <c r="H85" s="36">
        <v>8405</v>
      </c>
      <c r="I85" s="36">
        <v>960</v>
      </c>
      <c r="J85" s="25">
        <v>0.39</v>
      </c>
      <c r="K85" s="25">
        <v>0.31</v>
      </c>
      <c r="L85" s="25">
        <v>0.28000000000000003</v>
      </c>
      <c r="M85" s="25">
        <v>0.72</v>
      </c>
      <c r="N85" s="26">
        <v>0.08</v>
      </c>
    </row>
    <row r="86" spans="1:14" x14ac:dyDescent="0.35">
      <c r="A86" s="10" t="s">
        <v>168</v>
      </c>
      <c r="B86" s="24" t="s">
        <v>244</v>
      </c>
      <c r="C86" s="36">
        <v>11985</v>
      </c>
      <c r="D86" s="25">
        <v>0.14000000000000001</v>
      </c>
      <c r="E86" s="36">
        <v>4785</v>
      </c>
      <c r="F86" s="36">
        <v>3290</v>
      </c>
      <c r="G86" s="36">
        <v>3155</v>
      </c>
      <c r="H86" s="36">
        <v>8250</v>
      </c>
      <c r="I86" s="36">
        <v>1385</v>
      </c>
      <c r="J86" s="25">
        <v>0.4</v>
      </c>
      <c r="K86" s="25">
        <v>0.27</v>
      </c>
      <c r="L86" s="25">
        <v>0.26</v>
      </c>
      <c r="M86" s="25">
        <v>0.69</v>
      </c>
      <c r="N86" s="26">
        <v>0.12</v>
      </c>
    </row>
    <row r="87" spans="1:14" x14ac:dyDescent="0.35">
      <c r="A87" s="10" t="s">
        <v>168</v>
      </c>
      <c r="B87" s="24" t="s">
        <v>245</v>
      </c>
      <c r="C87" s="36">
        <v>7445</v>
      </c>
      <c r="D87" s="25">
        <v>0.14000000000000001</v>
      </c>
      <c r="E87" s="36">
        <v>4525</v>
      </c>
      <c r="F87" s="36">
        <v>1660</v>
      </c>
      <c r="G87" s="36">
        <v>790</v>
      </c>
      <c r="H87" s="36">
        <v>6220</v>
      </c>
      <c r="I87" s="36">
        <v>665</v>
      </c>
      <c r="J87" s="25">
        <v>0.61</v>
      </c>
      <c r="K87" s="25">
        <v>0.22</v>
      </c>
      <c r="L87" s="25">
        <v>0.11</v>
      </c>
      <c r="M87" s="25">
        <v>0.84</v>
      </c>
      <c r="N87" s="26">
        <v>0.09</v>
      </c>
    </row>
    <row r="88" spans="1:14" x14ac:dyDescent="0.35">
      <c r="A88" s="10" t="s">
        <v>168</v>
      </c>
      <c r="B88" s="24" t="s">
        <v>246</v>
      </c>
      <c r="C88" s="36">
        <v>6685</v>
      </c>
      <c r="D88" s="25">
        <v>0.14000000000000001</v>
      </c>
      <c r="E88" s="36">
        <v>4165</v>
      </c>
      <c r="F88" s="36">
        <v>1495</v>
      </c>
      <c r="G88" s="36">
        <v>600</v>
      </c>
      <c r="H88" s="36">
        <v>5675</v>
      </c>
      <c r="I88" s="36">
        <v>585</v>
      </c>
      <c r="J88" s="25">
        <v>0.62</v>
      </c>
      <c r="K88" s="25">
        <v>0.22</v>
      </c>
      <c r="L88" s="25">
        <v>0.09</v>
      </c>
      <c r="M88" s="25">
        <v>0.85</v>
      </c>
      <c r="N88" s="26">
        <v>0.09</v>
      </c>
    </row>
    <row r="89" spans="1:14" x14ac:dyDescent="0.35">
      <c r="A89" s="10" t="s">
        <v>168</v>
      </c>
      <c r="B89" s="24" t="s">
        <v>247</v>
      </c>
      <c r="C89" s="36">
        <v>72485</v>
      </c>
      <c r="D89" s="25">
        <v>0.13</v>
      </c>
      <c r="E89" s="36">
        <v>28795</v>
      </c>
      <c r="F89" s="36">
        <v>21605</v>
      </c>
      <c r="G89" s="36">
        <v>16260</v>
      </c>
      <c r="H89" s="36">
        <v>45985</v>
      </c>
      <c r="I89" s="36">
        <v>7690</v>
      </c>
      <c r="J89" s="25">
        <v>0.4</v>
      </c>
      <c r="K89" s="25">
        <v>0.3</v>
      </c>
      <c r="L89" s="25">
        <v>0.22</v>
      </c>
      <c r="M89" s="25">
        <v>0.63</v>
      </c>
      <c r="N89" s="26">
        <v>0.11</v>
      </c>
    </row>
    <row r="90" spans="1:14" x14ac:dyDescent="0.35">
      <c r="A90" s="10" t="s">
        <v>169</v>
      </c>
      <c r="B90" s="24" t="s">
        <v>240</v>
      </c>
      <c r="C90" s="36">
        <v>55</v>
      </c>
      <c r="D90" s="25">
        <v>0</v>
      </c>
      <c r="E90" s="36">
        <v>55</v>
      </c>
      <c r="F90" s="36">
        <v>0</v>
      </c>
      <c r="G90" s="36">
        <v>0</v>
      </c>
      <c r="H90" s="36">
        <v>0</v>
      </c>
      <c r="I90" s="36" t="s">
        <v>318</v>
      </c>
      <c r="J90" s="74" t="s">
        <v>318</v>
      </c>
      <c r="K90" s="25">
        <v>0</v>
      </c>
      <c r="L90" s="25">
        <v>0</v>
      </c>
      <c r="M90" s="25">
        <v>0</v>
      </c>
      <c r="N90" s="74" t="s">
        <v>318</v>
      </c>
    </row>
    <row r="91" spans="1:14" x14ac:dyDescent="0.35">
      <c r="A91" s="10" t="s">
        <v>169</v>
      </c>
      <c r="B91" s="24" t="s">
        <v>241</v>
      </c>
      <c r="C91" s="36">
        <v>210</v>
      </c>
      <c r="D91" s="25">
        <v>0</v>
      </c>
      <c r="E91" s="36">
        <v>65</v>
      </c>
      <c r="F91" s="36">
        <v>95</v>
      </c>
      <c r="G91" s="36">
        <v>55</v>
      </c>
      <c r="H91" s="36">
        <v>95</v>
      </c>
      <c r="I91" s="36">
        <v>15</v>
      </c>
      <c r="J91" s="25">
        <v>0.31</v>
      </c>
      <c r="K91" s="25">
        <v>0.44</v>
      </c>
      <c r="L91" s="25">
        <v>0.26</v>
      </c>
      <c r="M91" s="25">
        <v>0.44</v>
      </c>
      <c r="N91" s="26">
        <v>0.08</v>
      </c>
    </row>
    <row r="92" spans="1:14" x14ac:dyDescent="0.35">
      <c r="A92" s="10" t="s">
        <v>169</v>
      </c>
      <c r="B92" s="24" t="s">
        <v>242</v>
      </c>
      <c r="C92" s="36">
        <v>275</v>
      </c>
      <c r="D92" s="25">
        <v>0</v>
      </c>
      <c r="E92" s="36">
        <v>75</v>
      </c>
      <c r="F92" s="36">
        <v>90</v>
      </c>
      <c r="G92" s="36">
        <v>90</v>
      </c>
      <c r="H92" s="36">
        <v>185</v>
      </c>
      <c r="I92" s="36">
        <v>25</v>
      </c>
      <c r="J92" s="25">
        <v>0.27</v>
      </c>
      <c r="K92" s="25">
        <v>0.33</v>
      </c>
      <c r="L92" s="25">
        <v>0.33</v>
      </c>
      <c r="M92" s="25">
        <v>0.68</v>
      </c>
      <c r="N92" s="26">
        <v>0.09</v>
      </c>
    </row>
    <row r="93" spans="1:14" x14ac:dyDescent="0.35">
      <c r="A93" s="10" t="s">
        <v>169</v>
      </c>
      <c r="B93" s="24" t="s">
        <v>243</v>
      </c>
      <c r="C93" s="36">
        <v>140</v>
      </c>
      <c r="D93" s="25">
        <v>0</v>
      </c>
      <c r="E93" s="36">
        <v>40</v>
      </c>
      <c r="F93" s="36">
        <v>45</v>
      </c>
      <c r="G93" s="36">
        <v>60</v>
      </c>
      <c r="H93" s="36">
        <v>95</v>
      </c>
      <c r="I93" s="36">
        <v>10</v>
      </c>
      <c r="J93" s="25">
        <v>0.3</v>
      </c>
      <c r="K93" s="25">
        <v>0.31</v>
      </c>
      <c r="L93" s="25">
        <v>0.42</v>
      </c>
      <c r="M93" s="25">
        <v>0.69</v>
      </c>
      <c r="N93" s="26">
        <v>0.06</v>
      </c>
    </row>
    <row r="94" spans="1:14" x14ac:dyDescent="0.35">
      <c r="A94" s="10" t="s">
        <v>169</v>
      </c>
      <c r="B94" s="24" t="s">
        <v>244</v>
      </c>
      <c r="C94" s="36">
        <v>205</v>
      </c>
      <c r="D94" s="25">
        <v>0</v>
      </c>
      <c r="E94" s="36">
        <v>80</v>
      </c>
      <c r="F94" s="36">
        <v>65</v>
      </c>
      <c r="G94" s="36">
        <v>55</v>
      </c>
      <c r="H94" s="36">
        <v>150</v>
      </c>
      <c r="I94" s="36">
        <v>20</v>
      </c>
      <c r="J94" s="25">
        <v>0.4</v>
      </c>
      <c r="K94" s="25">
        <v>0.33</v>
      </c>
      <c r="L94" s="25">
        <v>0.27</v>
      </c>
      <c r="M94" s="25">
        <v>0.74</v>
      </c>
      <c r="N94" s="26">
        <v>0.09</v>
      </c>
    </row>
    <row r="95" spans="1:14" x14ac:dyDescent="0.35">
      <c r="A95" s="10" t="s">
        <v>169</v>
      </c>
      <c r="B95" s="24" t="s">
        <v>245</v>
      </c>
      <c r="C95" s="36">
        <v>125</v>
      </c>
      <c r="D95" s="25">
        <v>0</v>
      </c>
      <c r="E95" s="36">
        <v>80</v>
      </c>
      <c r="F95" s="36">
        <v>15</v>
      </c>
      <c r="G95" s="36">
        <v>15</v>
      </c>
      <c r="H95" s="36">
        <v>110</v>
      </c>
      <c r="I95" s="36">
        <v>10</v>
      </c>
      <c r="J95" s="25">
        <v>0.63</v>
      </c>
      <c r="K95" s="25">
        <v>0.13</v>
      </c>
      <c r="L95" s="25">
        <v>0.13</v>
      </c>
      <c r="M95" s="25">
        <v>0.87</v>
      </c>
      <c r="N95" s="26">
        <v>0.09</v>
      </c>
    </row>
    <row r="96" spans="1:14" x14ac:dyDescent="0.35">
      <c r="A96" s="10" t="s">
        <v>169</v>
      </c>
      <c r="B96" s="24" t="s">
        <v>246</v>
      </c>
      <c r="C96" s="36">
        <v>90</v>
      </c>
      <c r="D96" s="25">
        <v>0</v>
      </c>
      <c r="E96" s="36">
        <v>45</v>
      </c>
      <c r="F96" s="36">
        <v>30</v>
      </c>
      <c r="G96" s="36">
        <v>10</v>
      </c>
      <c r="H96" s="36">
        <v>75</v>
      </c>
      <c r="I96" s="36">
        <v>5</v>
      </c>
      <c r="J96" s="25">
        <v>0.52</v>
      </c>
      <c r="K96" s="25">
        <v>0.31</v>
      </c>
      <c r="L96" s="25">
        <v>0.11</v>
      </c>
      <c r="M96" s="25">
        <v>0.83</v>
      </c>
      <c r="N96" s="26">
        <v>0.06</v>
      </c>
    </row>
    <row r="97" spans="1:14" x14ac:dyDescent="0.35">
      <c r="A97" s="10" t="s">
        <v>169</v>
      </c>
      <c r="B97" s="24" t="s">
        <v>247</v>
      </c>
      <c r="C97" s="36">
        <v>1105</v>
      </c>
      <c r="D97" s="25">
        <v>0</v>
      </c>
      <c r="E97" s="36">
        <v>445</v>
      </c>
      <c r="F97" s="36">
        <v>340</v>
      </c>
      <c r="G97" s="36">
        <v>290</v>
      </c>
      <c r="H97" s="36">
        <v>710</v>
      </c>
      <c r="I97" s="36">
        <v>85</v>
      </c>
      <c r="J97" s="25">
        <v>0.4</v>
      </c>
      <c r="K97" s="25">
        <v>0.31</v>
      </c>
      <c r="L97" s="25">
        <v>0.26</v>
      </c>
      <c r="M97" s="25">
        <v>0.64</v>
      </c>
      <c r="N97" s="26">
        <v>0.08</v>
      </c>
    </row>
    <row r="98" spans="1:14" x14ac:dyDescent="0.35">
      <c r="A98" s="10" t="s">
        <v>170</v>
      </c>
      <c r="B98" s="24" t="s">
        <v>240</v>
      </c>
      <c r="C98" s="36">
        <v>40</v>
      </c>
      <c r="D98" s="25">
        <v>0</v>
      </c>
      <c r="E98" s="36">
        <v>35</v>
      </c>
      <c r="F98" s="36">
        <v>0</v>
      </c>
      <c r="G98" s="36">
        <v>0</v>
      </c>
      <c r="H98" s="36">
        <v>0</v>
      </c>
      <c r="I98" s="36" t="s">
        <v>318</v>
      </c>
      <c r="J98" s="74" t="s">
        <v>318</v>
      </c>
      <c r="K98" s="25">
        <v>0</v>
      </c>
      <c r="L98" s="25">
        <v>0</v>
      </c>
      <c r="M98" s="25">
        <v>0</v>
      </c>
      <c r="N98" s="74" t="s">
        <v>318</v>
      </c>
    </row>
    <row r="99" spans="1:14" x14ac:dyDescent="0.35">
      <c r="A99" s="10" t="s">
        <v>170</v>
      </c>
      <c r="B99" s="24" t="s">
        <v>241</v>
      </c>
      <c r="C99" s="36">
        <v>245</v>
      </c>
      <c r="D99" s="25">
        <v>0</v>
      </c>
      <c r="E99" s="36">
        <v>65</v>
      </c>
      <c r="F99" s="36">
        <v>115</v>
      </c>
      <c r="G99" s="36">
        <v>65</v>
      </c>
      <c r="H99" s="36">
        <v>105</v>
      </c>
      <c r="I99" s="36">
        <v>15</v>
      </c>
      <c r="J99" s="25">
        <v>0.27</v>
      </c>
      <c r="K99" s="25">
        <v>0.48</v>
      </c>
      <c r="L99" s="25">
        <v>0.27</v>
      </c>
      <c r="M99" s="25">
        <v>0.44</v>
      </c>
      <c r="N99" s="26">
        <v>0.06</v>
      </c>
    </row>
    <row r="100" spans="1:14" x14ac:dyDescent="0.35">
      <c r="A100" s="10" t="s">
        <v>170</v>
      </c>
      <c r="B100" s="24" t="s">
        <v>242</v>
      </c>
      <c r="C100" s="36">
        <v>235</v>
      </c>
      <c r="D100" s="25">
        <v>0</v>
      </c>
      <c r="E100" s="36">
        <v>65</v>
      </c>
      <c r="F100" s="36">
        <v>80</v>
      </c>
      <c r="G100" s="36">
        <v>65</v>
      </c>
      <c r="H100" s="36">
        <v>160</v>
      </c>
      <c r="I100" s="36">
        <v>30</v>
      </c>
      <c r="J100" s="25">
        <v>0.27</v>
      </c>
      <c r="K100" s="25">
        <v>0.34</v>
      </c>
      <c r="L100" s="25">
        <v>0.27</v>
      </c>
      <c r="M100" s="25">
        <v>0.68</v>
      </c>
      <c r="N100" s="26">
        <v>0.12</v>
      </c>
    </row>
    <row r="101" spans="1:14" x14ac:dyDescent="0.35">
      <c r="A101" s="10" t="s">
        <v>170</v>
      </c>
      <c r="B101" s="24" t="s">
        <v>243</v>
      </c>
      <c r="C101" s="36">
        <v>185</v>
      </c>
      <c r="D101" s="25">
        <v>0</v>
      </c>
      <c r="E101" s="36">
        <v>70</v>
      </c>
      <c r="F101" s="36">
        <v>60</v>
      </c>
      <c r="G101" s="36">
        <v>55</v>
      </c>
      <c r="H101" s="36">
        <v>125</v>
      </c>
      <c r="I101" s="36">
        <v>20</v>
      </c>
      <c r="J101" s="25">
        <v>0.36</v>
      </c>
      <c r="K101" s="25">
        <v>0.33</v>
      </c>
      <c r="L101" s="25">
        <v>0.28999999999999998</v>
      </c>
      <c r="M101" s="25">
        <v>0.67</v>
      </c>
      <c r="N101" s="26">
        <v>0.11</v>
      </c>
    </row>
    <row r="102" spans="1:14" x14ac:dyDescent="0.35">
      <c r="A102" s="10" t="s">
        <v>170</v>
      </c>
      <c r="B102" s="24" t="s">
        <v>244</v>
      </c>
      <c r="C102" s="36">
        <v>195</v>
      </c>
      <c r="D102" s="25">
        <v>0</v>
      </c>
      <c r="E102" s="36">
        <v>90</v>
      </c>
      <c r="F102" s="36">
        <v>55</v>
      </c>
      <c r="G102" s="36">
        <v>60</v>
      </c>
      <c r="H102" s="36">
        <v>135</v>
      </c>
      <c r="I102" s="36">
        <v>15</v>
      </c>
      <c r="J102" s="25">
        <v>0.45</v>
      </c>
      <c r="K102" s="25">
        <v>0.28000000000000003</v>
      </c>
      <c r="L102" s="25">
        <v>0.3</v>
      </c>
      <c r="M102" s="25">
        <v>0.71</v>
      </c>
      <c r="N102" s="26">
        <v>0.08</v>
      </c>
    </row>
    <row r="103" spans="1:14" x14ac:dyDescent="0.35">
      <c r="A103" s="10" t="s">
        <v>170</v>
      </c>
      <c r="B103" s="24" t="s">
        <v>245</v>
      </c>
      <c r="C103" s="36">
        <v>145</v>
      </c>
      <c r="D103" s="25">
        <v>0</v>
      </c>
      <c r="E103" s="36">
        <v>90</v>
      </c>
      <c r="F103" s="36">
        <v>25</v>
      </c>
      <c r="G103" s="36">
        <v>20</v>
      </c>
      <c r="H103" s="36">
        <v>125</v>
      </c>
      <c r="I103" s="36">
        <v>10</v>
      </c>
      <c r="J103" s="25">
        <v>0.62</v>
      </c>
      <c r="K103" s="25">
        <v>0.18</v>
      </c>
      <c r="L103" s="25">
        <v>0.12</v>
      </c>
      <c r="M103" s="25">
        <v>0.84</v>
      </c>
      <c r="N103" s="26">
        <v>0.08</v>
      </c>
    </row>
    <row r="104" spans="1:14" x14ac:dyDescent="0.35">
      <c r="A104" s="10" t="s">
        <v>170</v>
      </c>
      <c r="B104" s="24" t="s">
        <v>246</v>
      </c>
      <c r="C104" s="36">
        <v>140</v>
      </c>
      <c r="D104" s="25">
        <v>0</v>
      </c>
      <c r="E104" s="36">
        <v>85</v>
      </c>
      <c r="F104" s="36">
        <v>30</v>
      </c>
      <c r="G104" s="36">
        <v>15</v>
      </c>
      <c r="H104" s="36">
        <v>125</v>
      </c>
      <c r="I104" s="36">
        <v>5</v>
      </c>
      <c r="J104" s="25">
        <v>0.62</v>
      </c>
      <c r="K104" s="25">
        <v>0.23</v>
      </c>
      <c r="L104" s="25">
        <v>0.12</v>
      </c>
      <c r="M104" s="25">
        <v>0.9</v>
      </c>
      <c r="N104" s="26">
        <v>0.04</v>
      </c>
    </row>
    <row r="105" spans="1:14" x14ac:dyDescent="0.35">
      <c r="A105" s="10" t="s">
        <v>170</v>
      </c>
      <c r="B105" s="24" t="s">
        <v>247</v>
      </c>
      <c r="C105" s="36">
        <v>1185</v>
      </c>
      <c r="D105" s="25">
        <v>0</v>
      </c>
      <c r="E105" s="36">
        <v>500</v>
      </c>
      <c r="F105" s="36">
        <v>370</v>
      </c>
      <c r="G105" s="36">
        <v>275</v>
      </c>
      <c r="H105" s="36">
        <v>780</v>
      </c>
      <c r="I105" s="36">
        <v>95</v>
      </c>
      <c r="J105" s="25">
        <v>0.42</v>
      </c>
      <c r="K105" s="25">
        <v>0.31</v>
      </c>
      <c r="L105" s="25">
        <v>0.23</v>
      </c>
      <c r="M105" s="25">
        <v>0.66</v>
      </c>
      <c r="N105" s="26">
        <v>0.08</v>
      </c>
    </row>
    <row r="106" spans="1:14" x14ac:dyDescent="0.35">
      <c r="A106" s="10" t="s">
        <v>171</v>
      </c>
      <c r="B106" s="24" t="s">
        <v>240</v>
      </c>
      <c r="C106" s="36">
        <v>1355</v>
      </c>
      <c r="D106" s="25">
        <v>7.0000000000000007E-2</v>
      </c>
      <c r="E106" s="36">
        <v>1320</v>
      </c>
      <c r="F106" s="36">
        <v>0</v>
      </c>
      <c r="G106" s="36">
        <v>0</v>
      </c>
      <c r="H106" s="36">
        <v>0</v>
      </c>
      <c r="I106" s="36">
        <v>35</v>
      </c>
      <c r="J106" s="25">
        <v>0.97</v>
      </c>
      <c r="K106" s="25">
        <v>0</v>
      </c>
      <c r="L106" s="25">
        <v>0</v>
      </c>
      <c r="M106" s="25">
        <v>0</v>
      </c>
      <c r="N106" s="26">
        <v>0.03</v>
      </c>
    </row>
    <row r="107" spans="1:14" x14ac:dyDescent="0.35">
      <c r="A107" s="10" t="s">
        <v>171</v>
      </c>
      <c r="B107" s="24" t="s">
        <v>241</v>
      </c>
      <c r="C107" s="36">
        <v>9035</v>
      </c>
      <c r="D107" s="25">
        <v>7.0000000000000007E-2</v>
      </c>
      <c r="E107" s="36">
        <v>2380</v>
      </c>
      <c r="F107" s="36">
        <v>3610</v>
      </c>
      <c r="G107" s="36">
        <v>2035</v>
      </c>
      <c r="H107" s="36">
        <v>3890</v>
      </c>
      <c r="I107" s="36">
        <v>1090</v>
      </c>
      <c r="J107" s="25">
        <v>0.26</v>
      </c>
      <c r="K107" s="25">
        <v>0.4</v>
      </c>
      <c r="L107" s="25">
        <v>0.23</v>
      </c>
      <c r="M107" s="25">
        <v>0.43</v>
      </c>
      <c r="N107" s="26">
        <v>0.12</v>
      </c>
    </row>
    <row r="108" spans="1:14" x14ac:dyDescent="0.35">
      <c r="A108" s="10" t="s">
        <v>171</v>
      </c>
      <c r="B108" s="24" t="s">
        <v>242</v>
      </c>
      <c r="C108" s="36">
        <v>8440</v>
      </c>
      <c r="D108" s="25">
        <v>7.0000000000000007E-2</v>
      </c>
      <c r="E108" s="36">
        <v>2360</v>
      </c>
      <c r="F108" s="36">
        <v>2725</v>
      </c>
      <c r="G108" s="36">
        <v>2475</v>
      </c>
      <c r="H108" s="36">
        <v>5730</v>
      </c>
      <c r="I108" s="36">
        <v>960</v>
      </c>
      <c r="J108" s="25">
        <v>0.28000000000000003</v>
      </c>
      <c r="K108" s="25">
        <v>0.32</v>
      </c>
      <c r="L108" s="25">
        <v>0.28999999999999998</v>
      </c>
      <c r="M108" s="25">
        <v>0.68</v>
      </c>
      <c r="N108" s="26">
        <v>0.11</v>
      </c>
    </row>
    <row r="109" spans="1:14" x14ac:dyDescent="0.35">
      <c r="A109" s="10" t="s">
        <v>171</v>
      </c>
      <c r="B109" s="24" t="s">
        <v>243</v>
      </c>
      <c r="C109" s="36">
        <v>6245</v>
      </c>
      <c r="D109" s="25">
        <v>7.0000000000000007E-2</v>
      </c>
      <c r="E109" s="36">
        <v>2335</v>
      </c>
      <c r="F109" s="36">
        <v>2000</v>
      </c>
      <c r="G109" s="36">
        <v>1815</v>
      </c>
      <c r="H109" s="36">
        <v>4495</v>
      </c>
      <c r="I109" s="36">
        <v>540</v>
      </c>
      <c r="J109" s="25">
        <v>0.37</v>
      </c>
      <c r="K109" s="25">
        <v>0.32</v>
      </c>
      <c r="L109" s="25">
        <v>0.28999999999999998</v>
      </c>
      <c r="M109" s="25">
        <v>0.72</v>
      </c>
      <c r="N109" s="26">
        <v>0.09</v>
      </c>
    </row>
    <row r="110" spans="1:14" x14ac:dyDescent="0.35">
      <c r="A110" s="10" t="s">
        <v>171</v>
      </c>
      <c r="B110" s="24" t="s">
        <v>244</v>
      </c>
      <c r="C110" s="36">
        <v>6430</v>
      </c>
      <c r="D110" s="25">
        <v>7.0000000000000007E-2</v>
      </c>
      <c r="E110" s="36">
        <v>2660</v>
      </c>
      <c r="F110" s="36">
        <v>1790</v>
      </c>
      <c r="G110" s="36">
        <v>1600</v>
      </c>
      <c r="H110" s="36">
        <v>4570</v>
      </c>
      <c r="I110" s="36">
        <v>710</v>
      </c>
      <c r="J110" s="25">
        <v>0.41</v>
      </c>
      <c r="K110" s="25">
        <v>0.28000000000000003</v>
      </c>
      <c r="L110" s="25">
        <v>0.25</v>
      </c>
      <c r="M110" s="25">
        <v>0.71</v>
      </c>
      <c r="N110" s="26">
        <v>0.11</v>
      </c>
    </row>
    <row r="111" spans="1:14" x14ac:dyDescent="0.35">
      <c r="A111" s="10" t="s">
        <v>171</v>
      </c>
      <c r="B111" s="24" t="s">
        <v>245</v>
      </c>
      <c r="C111" s="36">
        <v>4105</v>
      </c>
      <c r="D111" s="25">
        <v>0.08</v>
      </c>
      <c r="E111" s="36">
        <v>2550</v>
      </c>
      <c r="F111" s="36">
        <v>925</v>
      </c>
      <c r="G111" s="36">
        <v>485</v>
      </c>
      <c r="H111" s="36">
        <v>3445</v>
      </c>
      <c r="I111" s="36">
        <v>310</v>
      </c>
      <c r="J111" s="25">
        <v>0.62</v>
      </c>
      <c r="K111" s="25">
        <v>0.23</v>
      </c>
      <c r="L111" s="25">
        <v>0.12</v>
      </c>
      <c r="M111" s="25">
        <v>0.84</v>
      </c>
      <c r="N111" s="26">
        <v>0.08</v>
      </c>
    </row>
    <row r="112" spans="1:14" x14ac:dyDescent="0.35">
      <c r="A112" s="10" t="s">
        <v>171</v>
      </c>
      <c r="B112" s="24" t="s">
        <v>246</v>
      </c>
      <c r="C112" s="36">
        <v>3380</v>
      </c>
      <c r="D112" s="25">
        <v>7.0000000000000007E-2</v>
      </c>
      <c r="E112" s="36">
        <v>2190</v>
      </c>
      <c r="F112" s="36">
        <v>720</v>
      </c>
      <c r="G112" s="36">
        <v>325</v>
      </c>
      <c r="H112" s="36">
        <v>2880</v>
      </c>
      <c r="I112" s="36">
        <v>275</v>
      </c>
      <c r="J112" s="25">
        <v>0.65</v>
      </c>
      <c r="K112" s="25">
        <v>0.21</v>
      </c>
      <c r="L112" s="25">
        <v>0.1</v>
      </c>
      <c r="M112" s="25">
        <v>0.85</v>
      </c>
      <c r="N112" s="26">
        <v>0.08</v>
      </c>
    </row>
    <row r="113" spans="1:14" x14ac:dyDescent="0.35">
      <c r="A113" s="10" t="s">
        <v>171</v>
      </c>
      <c r="B113" s="24" t="s">
        <v>247</v>
      </c>
      <c r="C113" s="36">
        <v>38985</v>
      </c>
      <c r="D113" s="25">
        <v>7.0000000000000007E-2</v>
      </c>
      <c r="E113" s="36">
        <v>15800</v>
      </c>
      <c r="F113" s="36">
        <v>11770</v>
      </c>
      <c r="G113" s="36">
        <v>8740</v>
      </c>
      <c r="H113" s="36">
        <v>25015</v>
      </c>
      <c r="I113" s="36">
        <v>3920</v>
      </c>
      <c r="J113" s="25">
        <v>0.41</v>
      </c>
      <c r="K113" s="25">
        <v>0.3</v>
      </c>
      <c r="L113" s="25">
        <v>0.22</v>
      </c>
      <c r="M113" s="25">
        <v>0.64</v>
      </c>
      <c r="N113" s="26">
        <v>0.1</v>
      </c>
    </row>
    <row r="114" spans="1:14" x14ac:dyDescent="0.35">
      <c r="A114" s="10" t="s">
        <v>172</v>
      </c>
      <c r="B114" s="24" t="s">
        <v>240</v>
      </c>
      <c r="C114" s="36">
        <v>55</v>
      </c>
      <c r="D114" s="25">
        <v>0</v>
      </c>
      <c r="E114" s="36">
        <v>55</v>
      </c>
      <c r="F114" s="36">
        <v>0</v>
      </c>
      <c r="G114" s="36">
        <v>0</v>
      </c>
      <c r="H114" s="36">
        <v>0</v>
      </c>
      <c r="I114" s="36">
        <v>0</v>
      </c>
      <c r="J114" s="25">
        <v>1</v>
      </c>
      <c r="K114" s="25">
        <v>0</v>
      </c>
      <c r="L114" s="25">
        <v>0</v>
      </c>
      <c r="M114" s="25">
        <v>0</v>
      </c>
      <c r="N114" s="26">
        <v>0</v>
      </c>
    </row>
    <row r="115" spans="1:14" x14ac:dyDescent="0.35">
      <c r="A115" s="10" t="s">
        <v>172</v>
      </c>
      <c r="B115" s="24" t="s">
        <v>241</v>
      </c>
      <c r="C115" s="36">
        <v>335</v>
      </c>
      <c r="D115" s="25">
        <v>0</v>
      </c>
      <c r="E115" s="36">
        <v>105</v>
      </c>
      <c r="F115" s="36">
        <v>140</v>
      </c>
      <c r="G115" s="36">
        <v>75</v>
      </c>
      <c r="H115" s="36">
        <v>140</v>
      </c>
      <c r="I115" s="36">
        <v>40</v>
      </c>
      <c r="J115" s="25">
        <v>0.32</v>
      </c>
      <c r="K115" s="25">
        <v>0.41</v>
      </c>
      <c r="L115" s="25">
        <v>0.22</v>
      </c>
      <c r="M115" s="25">
        <v>0.41</v>
      </c>
      <c r="N115" s="26">
        <v>0.11</v>
      </c>
    </row>
    <row r="116" spans="1:14" x14ac:dyDescent="0.35">
      <c r="A116" s="10" t="s">
        <v>172</v>
      </c>
      <c r="B116" s="24" t="s">
        <v>242</v>
      </c>
      <c r="C116" s="36">
        <v>355</v>
      </c>
      <c r="D116" s="25">
        <v>0</v>
      </c>
      <c r="E116" s="36">
        <v>110</v>
      </c>
      <c r="F116" s="36">
        <v>120</v>
      </c>
      <c r="G116" s="36">
        <v>95</v>
      </c>
      <c r="H116" s="36">
        <v>245</v>
      </c>
      <c r="I116" s="36">
        <v>45</v>
      </c>
      <c r="J116" s="25">
        <v>0.31</v>
      </c>
      <c r="K116" s="25">
        <v>0.34</v>
      </c>
      <c r="L116" s="25">
        <v>0.27</v>
      </c>
      <c r="M116" s="25">
        <v>0.69</v>
      </c>
      <c r="N116" s="26">
        <v>0.13</v>
      </c>
    </row>
    <row r="117" spans="1:14" x14ac:dyDescent="0.35">
      <c r="A117" s="10" t="s">
        <v>172</v>
      </c>
      <c r="B117" s="24" t="s">
        <v>243</v>
      </c>
      <c r="C117" s="36">
        <v>210</v>
      </c>
      <c r="D117" s="25">
        <v>0</v>
      </c>
      <c r="E117" s="36">
        <v>65</v>
      </c>
      <c r="F117" s="36">
        <v>70</v>
      </c>
      <c r="G117" s="36">
        <v>75</v>
      </c>
      <c r="H117" s="36">
        <v>145</v>
      </c>
      <c r="I117" s="36">
        <v>15</v>
      </c>
      <c r="J117" s="25">
        <v>0.31</v>
      </c>
      <c r="K117" s="25">
        <v>0.32</v>
      </c>
      <c r="L117" s="25">
        <v>0.36</v>
      </c>
      <c r="M117" s="25">
        <v>0.68</v>
      </c>
      <c r="N117" s="26">
        <v>0.06</v>
      </c>
    </row>
    <row r="118" spans="1:14" x14ac:dyDescent="0.35">
      <c r="A118" s="10" t="s">
        <v>172</v>
      </c>
      <c r="B118" s="24" t="s">
        <v>244</v>
      </c>
      <c r="C118" s="36">
        <v>240</v>
      </c>
      <c r="D118" s="25">
        <v>0</v>
      </c>
      <c r="E118" s="36">
        <v>90</v>
      </c>
      <c r="F118" s="36">
        <v>70</v>
      </c>
      <c r="G118" s="36">
        <v>70</v>
      </c>
      <c r="H118" s="36">
        <v>160</v>
      </c>
      <c r="I118" s="36">
        <v>30</v>
      </c>
      <c r="J118" s="25">
        <v>0.38</v>
      </c>
      <c r="K118" s="25">
        <v>0.28999999999999998</v>
      </c>
      <c r="L118" s="25">
        <v>0.28999999999999998</v>
      </c>
      <c r="M118" s="25">
        <v>0.67</v>
      </c>
      <c r="N118" s="26">
        <v>0.12</v>
      </c>
    </row>
    <row r="119" spans="1:14" x14ac:dyDescent="0.35">
      <c r="A119" s="10" t="s">
        <v>172</v>
      </c>
      <c r="B119" s="24" t="s">
        <v>245</v>
      </c>
      <c r="C119" s="36">
        <v>150</v>
      </c>
      <c r="D119" s="25">
        <v>0</v>
      </c>
      <c r="E119" s="36">
        <v>80</v>
      </c>
      <c r="F119" s="36">
        <v>35</v>
      </c>
      <c r="G119" s="36">
        <v>10</v>
      </c>
      <c r="H119" s="36">
        <v>120</v>
      </c>
      <c r="I119" s="36">
        <v>15</v>
      </c>
      <c r="J119" s="25">
        <v>0.55000000000000004</v>
      </c>
      <c r="K119" s="25">
        <v>0.23</v>
      </c>
      <c r="L119" s="25">
        <v>7.0000000000000007E-2</v>
      </c>
      <c r="M119" s="25">
        <v>0.81</v>
      </c>
      <c r="N119" s="26">
        <v>0.11</v>
      </c>
    </row>
    <row r="120" spans="1:14" x14ac:dyDescent="0.35">
      <c r="A120" s="10" t="s">
        <v>172</v>
      </c>
      <c r="B120" s="24" t="s">
        <v>246</v>
      </c>
      <c r="C120" s="36">
        <v>135</v>
      </c>
      <c r="D120" s="25">
        <v>0</v>
      </c>
      <c r="E120" s="36">
        <v>80</v>
      </c>
      <c r="F120" s="36">
        <v>25</v>
      </c>
      <c r="G120" s="36">
        <v>15</v>
      </c>
      <c r="H120" s="36">
        <v>115</v>
      </c>
      <c r="I120" s="36">
        <v>15</v>
      </c>
      <c r="J120" s="25">
        <v>0.59</v>
      </c>
      <c r="K120" s="25">
        <v>0.2</v>
      </c>
      <c r="L120" s="25">
        <v>0.11</v>
      </c>
      <c r="M120" s="25">
        <v>0.84</v>
      </c>
      <c r="N120" s="26">
        <v>0.1</v>
      </c>
    </row>
    <row r="121" spans="1:14" x14ac:dyDescent="0.35">
      <c r="A121" s="10" t="s">
        <v>172</v>
      </c>
      <c r="B121" s="24" t="s">
        <v>247</v>
      </c>
      <c r="C121" s="36">
        <v>1485</v>
      </c>
      <c r="D121" s="25">
        <v>0</v>
      </c>
      <c r="E121" s="36">
        <v>595</v>
      </c>
      <c r="F121" s="36">
        <v>460</v>
      </c>
      <c r="G121" s="36">
        <v>345</v>
      </c>
      <c r="H121" s="36">
        <v>925</v>
      </c>
      <c r="I121" s="36">
        <v>155</v>
      </c>
      <c r="J121" s="25">
        <v>0.4</v>
      </c>
      <c r="K121" s="25">
        <v>0.31</v>
      </c>
      <c r="L121" s="25">
        <v>0.23</v>
      </c>
      <c r="M121" s="25">
        <v>0.62</v>
      </c>
      <c r="N121" s="26">
        <v>0.1</v>
      </c>
    </row>
    <row r="122" spans="1:14" x14ac:dyDescent="0.35">
      <c r="A122" s="10" t="s">
        <v>155</v>
      </c>
      <c r="B122" s="24" t="s">
        <v>240</v>
      </c>
      <c r="C122" s="36">
        <v>10</v>
      </c>
      <c r="D122" s="25">
        <v>0</v>
      </c>
      <c r="E122" s="36">
        <v>10</v>
      </c>
      <c r="F122" s="36">
        <v>0</v>
      </c>
      <c r="G122" s="36">
        <v>0</v>
      </c>
      <c r="H122" s="36">
        <v>0</v>
      </c>
      <c r="I122" s="36">
        <v>0</v>
      </c>
      <c r="J122" s="25">
        <v>1</v>
      </c>
      <c r="K122" s="25">
        <v>0</v>
      </c>
      <c r="L122" s="25">
        <v>0</v>
      </c>
      <c r="M122" s="25">
        <v>0</v>
      </c>
      <c r="N122" s="26">
        <v>0</v>
      </c>
    </row>
    <row r="123" spans="1:14" x14ac:dyDescent="0.35">
      <c r="A123" s="10" t="s">
        <v>155</v>
      </c>
      <c r="B123" s="24" t="s">
        <v>241</v>
      </c>
      <c r="C123" s="36">
        <v>80</v>
      </c>
      <c r="D123" s="25">
        <v>0</v>
      </c>
      <c r="E123" s="36">
        <v>15</v>
      </c>
      <c r="F123" s="36">
        <v>40</v>
      </c>
      <c r="G123" s="36">
        <v>10</v>
      </c>
      <c r="H123" s="36">
        <v>45</v>
      </c>
      <c r="I123" s="36">
        <v>10</v>
      </c>
      <c r="J123" s="25">
        <v>0.2</v>
      </c>
      <c r="K123" s="25">
        <v>0.5</v>
      </c>
      <c r="L123" s="25">
        <v>0.12</v>
      </c>
      <c r="M123" s="25">
        <v>0.55000000000000004</v>
      </c>
      <c r="N123" s="26">
        <v>0.11</v>
      </c>
    </row>
    <row r="124" spans="1:14" x14ac:dyDescent="0.35">
      <c r="A124" s="10" t="s">
        <v>155</v>
      </c>
      <c r="B124" s="24" t="s">
        <v>242</v>
      </c>
      <c r="C124" s="36">
        <v>75</v>
      </c>
      <c r="D124" s="25">
        <v>0</v>
      </c>
      <c r="E124" s="36">
        <v>20</v>
      </c>
      <c r="F124" s="36">
        <v>15</v>
      </c>
      <c r="G124" s="36">
        <v>25</v>
      </c>
      <c r="H124" s="36">
        <v>50</v>
      </c>
      <c r="I124" s="36">
        <v>10</v>
      </c>
      <c r="J124" s="25">
        <v>0.28999999999999998</v>
      </c>
      <c r="K124" s="25">
        <v>0.22</v>
      </c>
      <c r="L124" s="25">
        <v>0.32</v>
      </c>
      <c r="M124" s="25">
        <v>0.68</v>
      </c>
      <c r="N124" s="26">
        <v>0.14000000000000001</v>
      </c>
    </row>
    <row r="125" spans="1:14" x14ac:dyDescent="0.35">
      <c r="A125" s="10" t="s">
        <v>155</v>
      </c>
      <c r="B125" s="24" t="s">
        <v>243</v>
      </c>
      <c r="C125" s="36">
        <v>65</v>
      </c>
      <c r="D125" s="25">
        <v>0</v>
      </c>
      <c r="E125" s="36">
        <v>30</v>
      </c>
      <c r="F125" s="36">
        <v>10</v>
      </c>
      <c r="G125" s="36">
        <v>15</v>
      </c>
      <c r="H125" s="36">
        <v>45</v>
      </c>
      <c r="I125" s="36">
        <v>10</v>
      </c>
      <c r="J125" s="25">
        <v>0.46</v>
      </c>
      <c r="K125" s="25">
        <v>0.19</v>
      </c>
      <c r="L125" s="25">
        <v>0.21</v>
      </c>
      <c r="M125" s="25">
        <v>0.73</v>
      </c>
      <c r="N125" s="26">
        <v>0.16</v>
      </c>
    </row>
    <row r="126" spans="1:14" x14ac:dyDescent="0.35">
      <c r="A126" s="10" t="s">
        <v>155</v>
      </c>
      <c r="B126" s="24" t="s">
        <v>244</v>
      </c>
      <c r="C126" s="36">
        <v>65</v>
      </c>
      <c r="D126" s="25">
        <v>0</v>
      </c>
      <c r="E126" s="36">
        <v>30</v>
      </c>
      <c r="F126" s="36">
        <v>10</v>
      </c>
      <c r="G126" s="36">
        <v>15</v>
      </c>
      <c r="H126" s="36">
        <v>45</v>
      </c>
      <c r="I126" s="36">
        <v>10</v>
      </c>
      <c r="J126" s="25">
        <v>0.43</v>
      </c>
      <c r="K126" s="25">
        <v>0.18</v>
      </c>
      <c r="L126" s="25">
        <v>0.22</v>
      </c>
      <c r="M126" s="25">
        <v>0.7</v>
      </c>
      <c r="N126" s="26">
        <v>0.12</v>
      </c>
    </row>
    <row r="127" spans="1:14" x14ac:dyDescent="0.35">
      <c r="A127" s="10" t="s">
        <v>155</v>
      </c>
      <c r="B127" s="24" t="s">
        <v>245</v>
      </c>
      <c r="C127" s="36">
        <v>50</v>
      </c>
      <c r="D127" s="25">
        <v>0</v>
      </c>
      <c r="E127" s="36">
        <v>30</v>
      </c>
      <c r="F127" s="36">
        <v>10</v>
      </c>
      <c r="G127" s="36" t="s">
        <v>318</v>
      </c>
      <c r="H127" s="36">
        <v>45</v>
      </c>
      <c r="I127" s="36">
        <v>5</v>
      </c>
      <c r="J127" s="25">
        <v>0.67</v>
      </c>
      <c r="K127" s="25">
        <v>0.19</v>
      </c>
      <c r="L127" s="74" t="s">
        <v>318</v>
      </c>
      <c r="M127" s="25">
        <v>0.9</v>
      </c>
      <c r="N127" s="74" t="s">
        <v>318</v>
      </c>
    </row>
    <row r="128" spans="1:14" x14ac:dyDescent="0.35">
      <c r="A128" s="10" t="s">
        <v>155</v>
      </c>
      <c r="B128" s="24" t="s">
        <v>246</v>
      </c>
      <c r="C128" s="36">
        <v>55</v>
      </c>
      <c r="D128" s="25">
        <v>0</v>
      </c>
      <c r="E128" s="36">
        <v>35</v>
      </c>
      <c r="F128" s="36">
        <v>10</v>
      </c>
      <c r="G128" s="36">
        <v>5</v>
      </c>
      <c r="H128" s="36">
        <v>40</v>
      </c>
      <c r="I128" s="36">
        <v>10</v>
      </c>
      <c r="J128" s="25">
        <v>0.66</v>
      </c>
      <c r="K128" s="25">
        <v>0.19</v>
      </c>
      <c r="L128" s="25">
        <v>0.09</v>
      </c>
      <c r="M128" s="25">
        <v>0.79</v>
      </c>
      <c r="N128" s="26">
        <v>0.15</v>
      </c>
    </row>
    <row r="129" spans="1:14" x14ac:dyDescent="0.35">
      <c r="A129" s="10" t="s">
        <v>155</v>
      </c>
      <c r="B129" s="24" t="s">
        <v>247</v>
      </c>
      <c r="C129" s="36">
        <v>400</v>
      </c>
      <c r="D129" s="25">
        <v>0</v>
      </c>
      <c r="E129" s="36">
        <v>175</v>
      </c>
      <c r="F129" s="36">
        <v>100</v>
      </c>
      <c r="G129" s="36">
        <v>70</v>
      </c>
      <c r="H129" s="36">
        <v>275</v>
      </c>
      <c r="I129" s="36">
        <v>50</v>
      </c>
      <c r="J129" s="25">
        <v>0.43</v>
      </c>
      <c r="K129" s="25">
        <v>0.25</v>
      </c>
      <c r="L129" s="25">
        <v>0.17</v>
      </c>
      <c r="M129" s="25">
        <v>0.69</v>
      </c>
      <c r="N129" s="26">
        <v>0.12</v>
      </c>
    </row>
    <row r="130" spans="1:14" x14ac:dyDescent="0.35">
      <c r="A130" s="10" t="s">
        <v>156</v>
      </c>
      <c r="B130" s="24" t="s">
        <v>240</v>
      </c>
      <c r="C130" s="36">
        <v>1970</v>
      </c>
      <c r="D130" s="25">
        <v>0.1</v>
      </c>
      <c r="E130" s="36">
        <v>1920</v>
      </c>
      <c r="F130" s="36">
        <v>0</v>
      </c>
      <c r="G130" s="36">
        <v>0</v>
      </c>
      <c r="H130" s="36">
        <v>0</v>
      </c>
      <c r="I130" s="36">
        <v>55</v>
      </c>
      <c r="J130" s="25">
        <v>0.97</v>
      </c>
      <c r="K130" s="25">
        <v>0</v>
      </c>
      <c r="L130" s="25">
        <v>0</v>
      </c>
      <c r="M130" s="25">
        <v>0</v>
      </c>
      <c r="N130" s="26">
        <v>0.03</v>
      </c>
    </row>
    <row r="131" spans="1:14" x14ac:dyDescent="0.35">
      <c r="A131" s="10" t="s">
        <v>156</v>
      </c>
      <c r="B131" s="24" t="s">
        <v>241</v>
      </c>
      <c r="C131" s="36">
        <v>6835</v>
      </c>
      <c r="D131" s="25">
        <v>0.05</v>
      </c>
      <c r="E131" s="36">
        <v>3950</v>
      </c>
      <c r="F131" s="36">
        <v>1730</v>
      </c>
      <c r="G131" s="36">
        <v>645</v>
      </c>
      <c r="H131" s="36">
        <v>3905</v>
      </c>
      <c r="I131" s="36">
        <v>580</v>
      </c>
      <c r="J131" s="25">
        <v>0.57999999999999996</v>
      </c>
      <c r="K131" s="25">
        <v>0.25</v>
      </c>
      <c r="L131" s="25">
        <v>0.09</v>
      </c>
      <c r="M131" s="25">
        <v>0.56999999999999995</v>
      </c>
      <c r="N131" s="26">
        <v>0.08</v>
      </c>
    </row>
    <row r="132" spans="1:14" x14ac:dyDescent="0.35">
      <c r="A132" s="10" t="s">
        <v>156</v>
      </c>
      <c r="B132" s="24" t="s">
        <v>242</v>
      </c>
      <c r="C132" s="36">
        <v>2710</v>
      </c>
      <c r="D132" s="25">
        <v>0.02</v>
      </c>
      <c r="E132" s="36">
        <v>1415</v>
      </c>
      <c r="F132" s="36">
        <v>725</v>
      </c>
      <c r="G132" s="36">
        <v>300</v>
      </c>
      <c r="H132" s="36">
        <v>2260</v>
      </c>
      <c r="I132" s="36">
        <v>225</v>
      </c>
      <c r="J132" s="25">
        <v>0.52</v>
      </c>
      <c r="K132" s="25">
        <v>0.27</v>
      </c>
      <c r="L132" s="25">
        <v>0.11</v>
      </c>
      <c r="M132" s="25">
        <v>0.83</v>
      </c>
      <c r="N132" s="26">
        <v>0.08</v>
      </c>
    </row>
    <row r="133" spans="1:14" x14ac:dyDescent="0.35">
      <c r="A133" s="10" t="s">
        <v>156</v>
      </c>
      <c r="B133" s="24" t="s">
        <v>243</v>
      </c>
      <c r="C133" s="36">
        <v>950</v>
      </c>
      <c r="D133" s="25">
        <v>0.01</v>
      </c>
      <c r="E133" s="36">
        <v>380</v>
      </c>
      <c r="F133" s="36">
        <v>315</v>
      </c>
      <c r="G133" s="36">
        <v>165</v>
      </c>
      <c r="H133" s="36">
        <v>740</v>
      </c>
      <c r="I133" s="36">
        <v>90</v>
      </c>
      <c r="J133" s="25">
        <v>0.4</v>
      </c>
      <c r="K133" s="25">
        <v>0.33</v>
      </c>
      <c r="L133" s="25">
        <v>0.17</v>
      </c>
      <c r="M133" s="25">
        <v>0.78</v>
      </c>
      <c r="N133" s="26">
        <v>0.1</v>
      </c>
    </row>
    <row r="134" spans="1:14" x14ac:dyDescent="0.35">
      <c r="A134" s="10" t="s">
        <v>156</v>
      </c>
      <c r="B134" s="24" t="s">
        <v>244</v>
      </c>
      <c r="C134" s="36">
        <v>765</v>
      </c>
      <c r="D134" s="25">
        <v>0.01</v>
      </c>
      <c r="E134" s="36">
        <v>340</v>
      </c>
      <c r="F134" s="36">
        <v>205</v>
      </c>
      <c r="G134" s="36">
        <v>125</v>
      </c>
      <c r="H134" s="36">
        <v>585</v>
      </c>
      <c r="I134" s="36">
        <v>80</v>
      </c>
      <c r="J134" s="25">
        <v>0.45</v>
      </c>
      <c r="K134" s="25">
        <v>0.27</v>
      </c>
      <c r="L134" s="25">
        <v>0.17</v>
      </c>
      <c r="M134" s="25">
        <v>0.76</v>
      </c>
      <c r="N134" s="26">
        <v>0.11</v>
      </c>
    </row>
    <row r="135" spans="1:14" x14ac:dyDescent="0.35">
      <c r="A135" s="10" t="s">
        <v>156</v>
      </c>
      <c r="B135" s="24" t="s">
        <v>245</v>
      </c>
      <c r="C135" s="36">
        <v>405</v>
      </c>
      <c r="D135" s="25">
        <v>0.01</v>
      </c>
      <c r="E135" s="36">
        <v>230</v>
      </c>
      <c r="F135" s="36">
        <v>95</v>
      </c>
      <c r="G135" s="36">
        <v>50</v>
      </c>
      <c r="H135" s="36">
        <v>355</v>
      </c>
      <c r="I135" s="36">
        <v>30</v>
      </c>
      <c r="J135" s="25">
        <v>0.56999999999999995</v>
      </c>
      <c r="K135" s="25">
        <v>0.24</v>
      </c>
      <c r="L135" s="25">
        <v>0.12</v>
      </c>
      <c r="M135" s="25">
        <v>0.88</v>
      </c>
      <c r="N135" s="26">
        <v>7.0000000000000007E-2</v>
      </c>
    </row>
    <row r="136" spans="1:14" x14ac:dyDescent="0.35">
      <c r="A136" s="10" t="s">
        <v>156</v>
      </c>
      <c r="B136" s="24" t="s">
        <v>246</v>
      </c>
      <c r="C136" s="36">
        <v>280</v>
      </c>
      <c r="D136" s="25">
        <v>0.01</v>
      </c>
      <c r="E136" s="36">
        <v>190</v>
      </c>
      <c r="F136" s="36">
        <v>55</v>
      </c>
      <c r="G136" s="36">
        <v>20</v>
      </c>
      <c r="H136" s="36">
        <v>240</v>
      </c>
      <c r="I136" s="36">
        <v>20</v>
      </c>
      <c r="J136" s="25">
        <v>0.68</v>
      </c>
      <c r="K136" s="25">
        <v>0.2</v>
      </c>
      <c r="L136" s="25">
        <v>7.0000000000000007E-2</v>
      </c>
      <c r="M136" s="25">
        <v>0.86</v>
      </c>
      <c r="N136" s="26">
        <v>0.06</v>
      </c>
    </row>
    <row r="137" spans="1:14" x14ac:dyDescent="0.35">
      <c r="A137" s="10" t="s">
        <v>156</v>
      </c>
      <c r="B137" s="24" t="s">
        <v>247</v>
      </c>
      <c r="C137" s="36">
        <v>13915</v>
      </c>
      <c r="D137" s="25">
        <v>0.03</v>
      </c>
      <c r="E137" s="36">
        <v>8430</v>
      </c>
      <c r="F137" s="36">
        <v>3125</v>
      </c>
      <c r="G137" s="36">
        <v>1305</v>
      </c>
      <c r="H137" s="36">
        <v>8080</v>
      </c>
      <c r="I137" s="36">
        <v>1075</v>
      </c>
      <c r="J137" s="25">
        <v>0.61</v>
      </c>
      <c r="K137" s="25">
        <v>0.22</v>
      </c>
      <c r="L137" s="25">
        <v>0.09</v>
      </c>
      <c r="M137" s="25">
        <v>0.57999999999999996</v>
      </c>
      <c r="N137" s="26">
        <v>0.08</v>
      </c>
    </row>
    <row r="138" spans="1:14" x14ac:dyDescent="0.35">
      <c r="A138" s="10" t="s">
        <v>351</v>
      </c>
      <c r="B138" s="24" t="s">
        <v>240</v>
      </c>
      <c r="C138" s="36">
        <v>45</v>
      </c>
      <c r="D138" s="25">
        <v>0</v>
      </c>
      <c r="E138" s="36">
        <v>40</v>
      </c>
      <c r="F138" s="36">
        <v>0</v>
      </c>
      <c r="G138" s="36">
        <v>0</v>
      </c>
      <c r="H138" s="36">
        <v>0</v>
      </c>
      <c r="I138" s="36">
        <v>10</v>
      </c>
      <c r="J138" s="25">
        <v>0.81</v>
      </c>
      <c r="K138" s="25">
        <v>0</v>
      </c>
      <c r="L138" s="25">
        <v>0</v>
      </c>
      <c r="M138" s="25">
        <v>0</v>
      </c>
      <c r="N138" s="26">
        <v>0.19</v>
      </c>
    </row>
    <row r="139" spans="1:14" x14ac:dyDescent="0.35">
      <c r="A139" s="10" t="s">
        <v>351</v>
      </c>
      <c r="B139" s="24" t="s">
        <v>241</v>
      </c>
      <c r="C139" s="36">
        <v>185</v>
      </c>
      <c r="D139" s="25">
        <v>0</v>
      </c>
      <c r="E139" s="36">
        <v>80</v>
      </c>
      <c r="F139" s="36">
        <v>60</v>
      </c>
      <c r="G139" s="36">
        <v>25</v>
      </c>
      <c r="H139" s="36">
        <v>90</v>
      </c>
      <c r="I139" s="36">
        <v>25</v>
      </c>
      <c r="J139" s="25">
        <v>0.42</v>
      </c>
      <c r="K139" s="25">
        <v>0.33</v>
      </c>
      <c r="L139" s="25">
        <v>0.14000000000000001</v>
      </c>
      <c r="M139" s="25">
        <v>0.47</v>
      </c>
      <c r="N139" s="26">
        <v>0.12</v>
      </c>
    </row>
    <row r="140" spans="1:14" x14ac:dyDescent="0.35">
      <c r="A140" s="10" t="s">
        <v>351</v>
      </c>
      <c r="B140" s="24" t="s">
        <v>242</v>
      </c>
      <c r="C140" s="36">
        <v>150</v>
      </c>
      <c r="D140" s="25">
        <v>0</v>
      </c>
      <c r="E140" s="36">
        <v>40</v>
      </c>
      <c r="F140" s="36">
        <v>50</v>
      </c>
      <c r="G140" s="36">
        <v>30</v>
      </c>
      <c r="H140" s="36">
        <v>95</v>
      </c>
      <c r="I140" s="36">
        <v>25</v>
      </c>
      <c r="J140" s="25">
        <v>0.28000000000000003</v>
      </c>
      <c r="K140" s="25">
        <v>0.34</v>
      </c>
      <c r="L140" s="25">
        <v>0.19</v>
      </c>
      <c r="M140" s="25">
        <v>0.65</v>
      </c>
      <c r="N140" s="26">
        <v>0.17</v>
      </c>
    </row>
    <row r="141" spans="1:14" x14ac:dyDescent="0.35">
      <c r="A141" s="10" t="s">
        <v>351</v>
      </c>
      <c r="B141" s="24" t="s">
        <v>243</v>
      </c>
      <c r="C141" s="36">
        <v>120</v>
      </c>
      <c r="D141" s="25">
        <v>0</v>
      </c>
      <c r="E141" s="36">
        <v>45</v>
      </c>
      <c r="F141" s="36">
        <v>30</v>
      </c>
      <c r="G141" s="36">
        <v>40</v>
      </c>
      <c r="H141" s="36">
        <v>85</v>
      </c>
      <c r="I141" s="36">
        <v>5</v>
      </c>
      <c r="J141" s="25">
        <v>0.36</v>
      </c>
      <c r="K141" s="25">
        <v>0.26</v>
      </c>
      <c r="L141" s="25">
        <v>0.33</v>
      </c>
      <c r="M141" s="25">
        <v>0.7</v>
      </c>
      <c r="N141" s="26">
        <v>0.06</v>
      </c>
    </row>
    <row r="142" spans="1:14" x14ac:dyDescent="0.35">
      <c r="A142" s="10" t="s">
        <v>351</v>
      </c>
      <c r="B142" s="24" t="s">
        <v>244</v>
      </c>
      <c r="C142" s="36">
        <v>105</v>
      </c>
      <c r="D142" s="25">
        <v>0</v>
      </c>
      <c r="E142" s="36">
        <v>45</v>
      </c>
      <c r="F142" s="36">
        <v>20</v>
      </c>
      <c r="G142" s="36">
        <v>20</v>
      </c>
      <c r="H142" s="36">
        <v>70</v>
      </c>
      <c r="I142" s="36">
        <v>20</v>
      </c>
      <c r="J142" s="25">
        <v>0.41</v>
      </c>
      <c r="K142" s="25">
        <v>0.19</v>
      </c>
      <c r="L142" s="25">
        <v>0.19</v>
      </c>
      <c r="M142" s="25">
        <v>0.67</v>
      </c>
      <c r="N142" s="26">
        <v>0.18</v>
      </c>
    </row>
    <row r="143" spans="1:14" x14ac:dyDescent="0.35">
      <c r="A143" s="10" t="s">
        <v>351</v>
      </c>
      <c r="B143" s="24" t="s">
        <v>245</v>
      </c>
      <c r="C143" s="36">
        <v>70</v>
      </c>
      <c r="D143" s="25">
        <v>0</v>
      </c>
      <c r="E143" s="36">
        <v>40</v>
      </c>
      <c r="F143" s="36">
        <v>10</v>
      </c>
      <c r="G143" s="36">
        <v>5</v>
      </c>
      <c r="H143" s="36">
        <v>55</v>
      </c>
      <c r="I143" s="36">
        <v>10</v>
      </c>
      <c r="J143" s="25">
        <v>0.56000000000000005</v>
      </c>
      <c r="K143" s="25">
        <v>0.17</v>
      </c>
      <c r="L143" s="25">
        <v>0.04</v>
      </c>
      <c r="M143" s="25">
        <v>0.8</v>
      </c>
      <c r="N143" s="26">
        <v>0.13</v>
      </c>
    </row>
    <row r="144" spans="1:14" x14ac:dyDescent="0.35">
      <c r="A144" s="10" t="s">
        <v>351</v>
      </c>
      <c r="B144" s="24" t="s">
        <v>246</v>
      </c>
      <c r="C144" s="36">
        <v>145</v>
      </c>
      <c r="D144" s="25">
        <v>0</v>
      </c>
      <c r="E144" s="36">
        <v>75</v>
      </c>
      <c r="F144" s="36">
        <v>20</v>
      </c>
      <c r="G144" s="36">
        <v>15</v>
      </c>
      <c r="H144" s="36">
        <v>115</v>
      </c>
      <c r="I144" s="36">
        <v>20</v>
      </c>
      <c r="J144" s="25">
        <v>0.5</v>
      </c>
      <c r="K144" s="25">
        <v>0.15</v>
      </c>
      <c r="L144" s="25">
        <v>0.1</v>
      </c>
      <c r="M144" s="25">
        <v>0.79</v>
      </c>
      <c r="N144" s="26">
        <v>0.15</v>
      </c>
    </row>
    <row r="145" spans="1:14" x14ac:dyDescent="0.35">
      <c r="A145" s="10" t="s">
        <v>351</v>
      </c>
      <c r="B145" s="24" t="s">
        <v>247</v>
      </c>
      <c r="C145" s="36">
        <v>825</v>
      </c>
      <c r="D145" s="25">
        <v>0</v>
      </c>
      <c r="E145" s="36">
        <v>360</v>
      </c>
      <c r="F145" s="36">
        <v>200</v>
      </c>
      <c r="G145" s="36">
        <v>130</v>
      </c>
      <c r="H145" s="36">
        <v>515</v>
      </c>
      <c r="I145" s="36">
        <v>115</v>
      </c>
      <c r="J145" s="25">
        <v>0.43</v>
      </c>
      <c r="K145" s="25">
        <v>0.24</v>
      </c>
      <c r="L145" s="25">
        <v>0.16</v>
      </c>
      <c r="M145" s="25">
        <v>0.62</v>
      </c>
      <c r="N145" s="26">
        <v>0.14000000000000001</v>
      </c>
    </row>
  </sheetData>
  <conditionalFormatting sqref="P2:P145">
    <cfRule type="cellIs" dxfId="0" priority="1" operator="greaterThan">
      <formula>0.5</formula>
    </cfRule>
  </conditionalFormatting>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33"/>
  <sheetViews>
    <sheetView workbookViewId="0"/>
  </sheetViews>
  <sheetFormatPr defaultColWidth="10.6640625" defaultRowHeight="15.5" x14ac:dyDescent="0.35"/>
  <cols>
    <col min="1" max="1" width="32.6640625" customWidth="1"/>
    <col min="2" max="11" width="16.6640625" customWidth="1"/>
  </cols>
  <sheetData>
    <row r="1" spans="1:11" s="157" customFormat="1" ht="62" x14ac:dyDescent="0.35">
      <c r="A1" s="161" t="s">
        <v>259</v>
      </c>
      <c r="B1" s="155" t="s">
        <v>249</v>
      </c>
      <c r="C1" s="155" t="s">
        <v>250</v>
      </c>
      <c r="D1" s="162" t="s">
        <v>492</v>
      </c>
      <c r="E1" s="155" t="s">
        <v>173</v>
      </c>
      <c r="F1" s="155" t="s">
        <v>251</v>
      </c>
      <c r="G1" s="155" t="s">
        <v>252</v>
      </c>
      <c r="H1" s="155" t="s">
        <v>174</v>
      </c>
      <c r="I1" s="155" t="s">
        <v>18</v>
      </c>
      <c r="J1" s="155" t="s">
        <v>19</v>
      </c>
      <c r="K1" s="155" t="s">
        <v>20</v>
      </c>
    </row>
    <row r="2" spans="1:11" x14ac:dyDescent="0.35">
      <c r="A2" s="33" t="s">
        <v>21</v>
      </c>
      <c r="B2" s="77" t="s">
        <v>240</v>
      </c>
      <c r="C2" s="34">
        <v>18770</v>
      </c>
      <c r="D2" s="22">
        <v>1</v>
      </c>
      <c r="E2" s="34">
        <v>17535</v>
      </c>
      <c r="F2" s="34">
        <v>11320</v>
      </c>
      <c r="G2" s="34">
        <v>5995</v>
      </c>
      <c r="H2" s="34">
        <v>225</v>
      </c>
      <c r="I2" s="22">
        <v>0.65</v>
      </c>
      <c r="J2" s="22">
        <v>0.34</v>
      </c>
      <c r="K2" s="22">
        <v>0.01</v>
      </c>
    </row>
    <row r="3" spans="1:11" x14ac:dyDescent="0.35">
      <c r="A3" s="33" t="s">
        <v>21</v>
      </c>
      <c r="B3" s="77" t="s">
        <v>241</v>
      </c>
      <c r="C3" s="34">
        <v>35225</v>
      </c>
      <c r="D3" s="22">
        <v>1</v>
      </c>
      <c r="E3" s="34">
        <v>32760</v>
      </c>
      <c r="F3" s="34">
        <v>15500</v>
      </c>
      <c r="G3" s="34">
        <v>15300</v>
      </c>
      <c r="H3" s="34">
        <v>1960</v>
      </c>
      <c r="I3" s="22">
        <v>0.47</v>
      </c>
      <c r="J3" s="22">
        <v>0.47</v>
      </c>
      <c r="K3" s="22">
        <v>0.06</v>
      </c>
    </row>
    <row r="4" spans="1:11" x14ac:dyDescent="0.35">
      <c r="A4" s="33" t="s">
        <v>21</v>
      </c>
      <c r="B4" s="77" t="s">
        <v>242</v>
      </c>
      <c r="C4" s="34">
        <v>34040</v>
      </c>
      <c r="D4" s="22">
        <v>1</v>
      </c>
      <c r="E4" s="34">
        <v>32525</v>
      </c>
      <c r="F4" s="34">
        <v>16390</v>
      </c>
      <c r="G4" s="34">
        <v>15525</v>
      </c>
      <c r="H4" s="34">
        <v>615</v>
      </c>
      <c r="I4" s="22">
        <v>0.5</v>
      </c>
      <c r="J4" s="22">
        <v>0.48</v>
      </c>
      <c r="K4" s="22">
        <v>0.02</v>
      </c>
    </row>
    <row r="5" spans="1:11" x14ac:dyDescent="0.35">
      <c r="A5" s="33" t="s">
        <v>21</v>
      </c>
      <c r="B5" s="77" t="s">
        <v>243</v>
      </c>
      <c r="C5" s="34">
        <v>32125</v>
      </c>
      <c r="D5" s="22">
        <v>1</v>
      </c>
      <c r="E5" s="34">
        <v>31125</v>
      </c>
      <c r="F5" s="34">
        <v>14945</v>
      </c>
      <c r="G5" s="34">
        <v>15465</v>
      </c>
      <c r="H5" s="34">
        <v>715</v>
      </c>
      <c r="I5" s="22">
        <v>0.48</v>
      </c>
      <c r="J5" s="22">
        <v>0.5</v>
      </c>
      <c r="K5" s="22">
        <v>0.02</v>
      </c>
    </row>
    <row r="6" spans="1:11" x14ac:dyDescent="0.35">
      <c r="A6" s="33" t="s">
        <v>21</v>
      </c>
      <c r="B6" s="77" t="s">
        <v>244</v>
      </c>
      <c r="C6" s="34">
        <v>34680</v>
      </c>
      <c r="D6" s="22">
        <v>1</v>
      </c>
      <c r="E6" s="34">
        <v>34855</v>
      </c>
      <c r="F6" s="34">
        <v>15550</v>
      </c>
      <c r="G6" s="34">
        <v>18850</v>
      </c>
      <c r="H6" s="34">
        <v>450</v>
      </c>
      <c r="I6" s="22">
        <v>0.45</v>
      </c>
      <c r="J6" s="22">
        <v>0.54</v>
      </c>
      <c r="K6" s="22">
        <v>0.01</v>
      </c>
    </row>
    <row r="7" spans="1:11" x14ac:dyDescent="0.35">
      <c r="A7" s="33" t="s">
        <v>21</v>
      </c>
      <c r="B7" s="77" t="s">
        <v>245</v>
      </c>
      <c r="C7" s="34">
        <v>32885</v>
      </c>
      <c r="D7" s="22">
        <v>1</v>
      </c>
      <c r="E7" s="34">
        <v>36695</v>
      </c>
      <c r="F7" s="34">
        <v>16640</v>
      </c>
      <c r="G7" s="34">
        <v>19715</v>
      </c>
      <c r="H7" s="34">
        <v>340</v>
      </c>
      <c r="I7" s="22">
        <v>0.45</v>
      </c>
      <c r="J7" s="22">
        <v>0.54</v>
      </c>
      <c r="K7" s="22">
        <v>0.01</v>
      </c>
    </row>
    <row r="8" spans="1:11" x14ac:dyDescent="0.35">
      <c r="A8" s="33" t="s">
        <v>21</v>
      </c>
      <c r="B8" s="77" t="s">
        <v>246</v>
      </c>
      <c r="C8" s="34">
        <v>30260</v>
      </c>
      <c r="D8" s="22">
        <v>1</v>
      </c>
      <c r="E8" s="34">
        <v>29965</v>
      </c>
      <c r="F8" s="34">
        <v>13855</v>
      </c>
      <c r="G8" s="34">
        <v>15810</v>
      </c>
      <c r="H8" s="34">
        <v>300</v>
      </c>
      <c r="I8" s="22">
        <v>0.46</v>
      </c>
      <c r="J8" s="22">
        <v>0.53</v>
      </c>
      <c r="K8" s="22">
        <v>0.01</v>
      </c>
    </row>
    <row r="9" spans="1:11" x14ac:dyDescent="0.35">
      <c r="A9" s="33" t="s">
        <v>21</v>
      </c>
      <c r="B9" s="77" t="s">
        <v>247</v>
      </c>
      <c r="C9" s="34">
        <v>217980</v>
      </c>
      <c r="D9" s="22">
        <v>1</v>
      </c>
      <c r="E9" s="34">
        <v>215450</v>
      </c>
      <c r="F9" s="34">
        <v>104195</v>
      </c>
      <c r="G9" s="34">
        <v>106660</v>
      </c>
      <c r="H9" s="34">
        <v>4600</v>
      </c>
      <c r="I9" s="22">
        <v>0.48</v>
      </c>
      <c r="J9" s="22">
        <v>0.5</v>
      </c>
      <c r="K9" s="22">
        <v>0.02</v>
      </c>
    </row>
    <row r="10" spans="1:11" x14ac:dyDescent="0.35">
      <c r="A10" s="35" t="s">
        <v>507</v>
      </c>
      <c r="B10" s="24" t="s">
        <v>240</v>
      </c>
      <c r="C10" s="36">
        <v>8010</v>
      </c>
      <c r="D10" s="25">
        <v>0.43</v>
      </c>
      <c r="E10" s="36">
        <v>7390</v>
      </c>
      <c r="F10" s="36">
        <v>2685</v>
      </c>
      <c r="G10" s="36">
        <v>4560</v>
      </c>
      <c r="H10" s="36">
        <v>145</v>
      </c>
      <c r="I10" s="25">
        <v>0.36</v>
      </c>
      <c r="J10" s="25">
        <v>0.62</v>
      </c>
      <c r="K10" s="25">
        <v>0.02</v>
      </c>
    </row>
    <row r="11" spans="1:11" x14ac:dyDescent="0.35">
      <c r="A11" s="35" t="s">
        <v>507</v>
      </c>
      <c r="B11" s="24" t="s">
        <v>241</v>
      </c>
      <c r="C11" s="36">
        <v>15600</v>
      </c>
      <c r="D11" s="25">
        <v>0.44</v>
      </c>
      <c r="E11" s="36">
        <v>14520</v>
      </c>
      <c r="F11" s="36">
        <v>5110</v>
      </c>
      <c r="G11" s="36">
        <v>8315</v>
      </c>
      <c r="H11" s="36">
        <v>1095</v>
      </c>
      <c r="I11" s="25">
        <v>0.35</v>
      </c>
      <c r="J11" s="25">
        <v>0.56999999999999995</v>
      </c>
      <c r="K11" s="25">
        <v>0.08</v>
      </c>
    </row>
    <row r="12" spans="1:11" x14ac:dyDescent="0.35">
      <c r="A12" s="35" t="s">
        <v>507</v>
      </c>
      <c r="B12" s="24" t="s">
        <v>242</v>
      </c>
      <c r="C12" s="36">
        <v>13620</v>
      </c>
      <c r="D12" s="25">
        <v>0.4</v>
      </c>
      <c r="E12" s="36">
        <v>13150</v>
      </c>
      <c r="F12" s="36">
        <v>5610</v>
      </c>
      <c r="G12" s="36">
        <v>7185</v>
      </c>
      <c r="H12" s="36">
        <v>355</v>
      </c>
      <c r="I12" s="25">
        <v>0.43</v>
      </c>
      <c r="J12" s="25">
        <v>0.55000000000000004</v>
      </c>
      <c r="K12" s="25">
        <v>0.03</v>
      </c>
    </row>
    <row r="13" spans="1:11" x14ac:dyDescent="0.35">
      <c r="A13" s="35" t="s">
        <v>507</v>
      </c>
      <c r="B13" s="24" t="s">
        <v>243</v>
      </c>
      <c r="C13" s="36">
        <v>11670</v>
      </c>
      <c r="D13" s="25">
        <v>0.36</v>
      </c>
      <c r="E13" s="36">
        <v>11495</v>
      </c>
      <c r="F13" s="36">
        <v>4740</v>
      </c>
      <c r="G13" s="36">
        <v>6410</v>
      </c>
      <c r="H13" s="36">
        <v>350</v>
      </c>
      <c r="I13" s="25">
        <v>0.41</v>
      </c>
      <c r="J13" s="25">
        <v>0.56000000000000005</v>
      </c>
      <c r="K13" s="25">
        <v>0.03</v>
      </c>
    </row>
    <row r="14" spans="1:11" x14ac:dyDescent="0.35">
      <c r="A14" s="35" t="s">
        <v>507</v>
      </c>
      <c r="B14" s="24" t="s">
        <v>244</v>
      </c>
      <c r="C14" s="36">
        <v>13845</v>
      </c>
      <c r="D14" s="25">
        <v>0.4</v>
      </c>
      <c r="E14" s="36">
        <v>13425</v>
      </c>
      <c r="F14" s="36">
        <v>4915</v>
      </c>
      <c r="G14" s="36">
        <v>8225</v>
      </c>
      <c r="H14" s="36">
        <v>285</v>
      </c>
      <c r="I14" s="25">
        <v>0.37</v>
      </c>
      <c r="J14" s="25">
        <v>0.61</v>
      </c>
      <c r="K14" s="25">
        <v>0.02</v>
      </c>
    </row>
    <row r="15" spans="1:11" x14ac:dyDescent="0.35">
      <c r="A15" s="35" t="s">
        <v>507</v>
      </c>
      <c r="B15" s="24" t="s">
        <v>245</v>
      </c>
      <c r="C15" s="36">
        <v>14095</v>
      </c>
      <c r="D15" s="25">
        <v>0.43</v>
      </c>
      <c r="E15" s="36">
        <v>15765</v>
      </c>
      <c r="F15" s="36">
        <v>5565</v>
      </c>
      <c r="G15" s="36">
        <v>9970</v>
      </c>
      <c r="H15" s="36">
        <v>230</v>
      </c>
      <c r="I15" s="25">
        <v>0.35</v>
      </c>
      <c r="J15" s="25">
        <v>0.63</v>
      </c>
      <c r="K15" s="25">
        <v>0.01</v>
      </c>
    </row>
    <row r="16" spans="1:11" x14ac:dyDescent="0.35">
      <c r="A16" s="35" t="s">
        <v>507</v>
      </c>
      <c r="B16" s="24" t="s">
        <v>246</v>
      </c>
      <c r="C16" s="36">
        <v>13395</v>
      </c>
      <c r="D16" s="25">
        <v>0.44</v>
      </c>
      <c r="E16" s="36">
        <v>13175</v>
      </c>
      <c r="F16" s="36">
        <v>4690</v>
      </c>
      <c r="G16" s="36">
        <v>8265</v>
      </c>
      <c r="H16" s="36">
        <v>215</v>
      </c>
      <c r="I16" s="25">
        <v>0.36</v>
      </c>
      <c r="J16" s="25">
        <v>0.63</v>
      </c>
      <c r="K16" s="25">
        <v>0.02</v>
      </c>
    </row>
    <row r="17" spans="1:11" x14ac:dyDescent="0.35">
      <c r="A17" s="35" t="s">
        <v>507</v>
      </c>
      <c r="B17" s="24" t="s">
        <v>247</v>
      </c>
      <c r="C17" s="36">
        <v>90235</v>
      </c>
      <c r="D17" s="25">
        <v>0.41</v>
      </c>
      <c r="E17" s="36">
        <v>88925</v>
      </c>
      <c r="F17" s="36">
        <v>33310</v>
      </c>
      <c r="G17" s="36">
        <v>52930</v>
      </c>
      <c r="H17" s="36">
        <v>2680</v>
      </c>
      <c r="I17" s="25">
        <v>0.37</v>
      </c>
      <c r="J17" s="25">
        <v>0.6</v>
      </c>
      <c r="K17" s="25">
        <v>0.03</v>
      </c>
    </row>
    <row r="18" spans="1:11" x14ac:dyDescent="0.35">
      <c r="A18" s="35" t="s">
        <v>508</v>
      </c>
      <c r="B18" s="24" t="s">
        <v>240</v>
      </c>
      <c r="C18" s="36">
        <v>295</v>
      </c>
      <c r="D18" s="25">
        <v>0.02</v>
      </c>
      <c r="E18" s="36">
        <v>275</v>
      </c>
      <c r="F18" s="36">
        <v>165</v>
      </c>
      <c r="G18" s="36">
        <v>105</v>
      </c>
      <c r="H18" s="36">
        <v>5</v>
      </c>
      <c r="I18" s="25">
        <v>0.6</v>
      </c>
      <c r="J18" s="25">
        <v>0.38</v>
      </c>
      <c r="K18" s="25">
        <v>0.01</v>
      </c>
    </row>
    <row r="19" spans="1:11" x14ac:dyDescent="0.35">
      <c r="A19" s="35" t="s">
        <v>508</v>
      </c>
      <c r="B19" s="24" t="s">
        <v>241</v>
      </c>
      <c r="C19" s="36">
        <v>620</v>
      </c>
      <c r="D19" s="25">
        <v>0.02</v>
      </c>
      <c r="E19" s="36">
        <v>570</v>
      </c>
      <c r="F19" s="36">
        <v>280</v>
      </c>
      <c r="G19" s="36">
        <v>255</v>
      </c>
      <c r="H19" s="36">
        <v>35</v>
      </c>
      <c r="I19" s="25">
        <v>0.49</v>
      </c>
      <c r="J19" s="25">
        <v>0.45</v>
      </c>
      <c r="K19" s="25">
        <v>0.06</v>
      </c>
    </row>
    <row r="20" spans="1:11" x14ac:dyDescent="0.35">
      <c r="A20" s="35" t="s">
        <v>508</v>
      </c>
      <c r="B20" s="24" t="s">
        <v>242</v>
      </c>
      <c r="C20" s="36">
        <v>605</v>
      </c>
      <c r="D20" s="25">
        <v>0.02</v>
      </c>
      <c r="E20" s="36">
        <v>580</v>
      </c>
      <c r="F20" s="36">
        <v>285</v>
      </c>
      <c r="G20" s="36">
        <v>280</v>
      </c>
      <c r="H20" s="36">
        <v>15</v>
      </c>
      <c r="I20" s="25">
        <v>0.49</v>
      </c>
      <c r="J20" s="25">
        <v>0.49</v>
      </c>
      <c r="K20" s="25">
        <v>0.02</v>
      </c>
    </row>
    <row r="21" spans="1:11" x14ac:dyDescent="0.35">
      <c r="A21" s="35" t="s">
        <v>508</v>
      </c>
      <c r="B21" s="24" t="s">
        <v>243</v>
      </c>
      <c r="C21" s="36">
        <v>570</v>
      </c>
      <c r="D21" s="25">
        <v>0.02</v>
      </c>
      <c r="E21" s="36">
        <v>555</v>
      </c>
      <c r="F21" s="36">
        <v>255</v>
      </c>
      <c r="G21" s="36">
        <v>285</v>
      </c>
      <c r="H21" s="36">
        <v>10</v>
      </c>
      <c r="I21" s="25">
        <v>0.46</v>
      </c>
      <c r="J21" s="25">
        <v>0.52</v>
      </c>
      <c r="K21" s="25">
        <v>0.02</v>
      </c>
    </row>
    <row r="22" spans="1:11" x14ac:dyDescent="0.35">
      <c r="A22" s="35" t="s">
        <v>508</v>
      </c>
      <c r="B22" s="24" t="s">
        <v>244</v>
      </c>
      <c r="C22" s="36">
        <v>570</v>
      </c>
      <c r="D22" s="25">
        <v>0.02</v>
      </c>
      <c r="E22" s="36">
        <v>560</v>
      </c>
      <c r="F22" s="36">
        <v>255</v>
      </c>
      <c r="G22" s="36">
        <v>295</v>
      </c>
      <c r="H22" s="36">
        <v>15</v>
      </c>
      <c r="I22" s="25">
        <v>0.45</v>
      </c>
      <c r="J22" s="25">
        <v>0.52</v>
      </c>
      <c r="K22" s="25">
        <v>0.03</v>
      </c>
    </row>
    <row r="23" spans="1:11" x14ac:dyDescent="0.35">
      <c r="A23" s="35" t="s">
        <v>508</v>
      </c>
      <c r="B23" s="24" t="s">
        <v>245</v>
      </c>
      <c r="C23" s="36">
        <v>590</v>
      </c>
      <c r="D23" s="25">
        <v>0.02</v>
      </c>
      <c r="E23" s="36">
        <v>670</v>
      </c>
      <c r="F23" s="36">
        <v>325</v>
      </c>
      <c r="G23" s="36">
        <v>340</v>
      </c>
      <c r="H23" s="36">
        <v>5</v>
      </c>
      <c r="I23" s="25">
        <v>0.48</v>
      </c>
      <c r="J23" s="25">
        <v>0.51</v>
      </c>
      <c r="K23" s="25">
        <v>0.01</v>
      </c>
    </row>
    <row r="24" spans="1:11" x14ac:dyDescent="0.35">
      <c r="A24" s="35" t="s">
        <v>508</v>
      </c>
      <c r="B24" s="24" t="s">
        <v>246</v>
      </c>
      <c r="C24" s="36">
        <v>520</v>
      </c>
      <c r="D24" s="25">
        <v>0.02</v>
      </c>
      <c r="E24" s="36">
        <v>510</v>
      </c>
      <c r="F24" s="36">
        <v>220</v>
      </c>
      <c r="G24" s="36">
        <v>285</v>
      </c>
      <c r="H24" s="36">
        <v>5</v>
      </c>
      <c r="I24" s="25">
        <v>0.43</v>
      </c>
      <c r="J24" s="25">
        <v>0.56000000000000005</v>
      </c>
      <c r="K24" s="25">
        <v>0.01</v>
      </c>
    </row>
    <row r="25" spans="1:11" x14ac:dyDescent="0.35">
      <c r="A25" s="35" t="s">
        <v>508</v>
      </c>
      <c r="B25" s="24" t="s">
        <v>247</v>
      </c>
      <c r="C25" s="36">
        <v>3765</v>
      </c>
      <c r="D25" s="25">
        <v>0.02</v>
      </c>
      <c r="E25" s="36">
        <v>3720</v>
      </c>
      <c r="F25" s="36">
        <v>1780</v>
      </c>
      <c r="G25" s="36">
        <v>1850</v>
      </c>
      <c r="H25" s="36">
        <v>90</v>
      </c>
      <c r="I25" s="25">
        <v>0.48</v>
      </c>
      <c r="J25" s="25">
        <v>0.5</v>
      </c>
      <c r="K25" s="25">
        <v>0.02</v>
      </c>
    </row>
    <row r="26" spans="1:11" x14ac:dyDescent="0.35">
      <c r="A26" s="35" t="s">
        <v>509</v>
      </c>
      <c r="B26" s="24" t="s">
        <v>240</v>
      </c>
      <c r="C26" s="36">
        <v>10760</v>
      </c>
      <c r="D26" s="25">
        <v>0.56999999999999995</v>
      </c>
      <c r="E26" s="36">
        <v>10145</v>
      </c>
      <c r="F26" s="36">
        <v>8635</v>
      </c>
      <c r="G26" s="36">
        <v>1430</v>
      </c>
      <c r="H26" s="36">
        <v>80</v>
      </c>
      <c r="I26" s="25">
        <v>0.85</v>
      </c>
      <c r="J26" s="25">
        <v>0.14000000000000001</v>
      </c>
      <c r="K26" s="25">
        <v>0.01</v>
      </c>
    </row>
    <row r="27" spans="1:11" x14ac:dyDescent="0.35">
      <c r="A27" s="35" t="s">
        <v>509</v>
      </c>
      <c r="B27" s="24" t="s">
        <v>241</v>
      </c>
      <c r="C27" s="36">
        <v>19625</v>
      </c>
      <c r="D27" s="25">
        <v>0.56000000000000005</v>
      </c>
      <c r="E27" s="36">
        <v>18235</v>
      </c>
      <c r="F27" s="36">
        <v>10385</v>
      </c>
      <c r="G27" s="36">
        <v>6985</v>
      </c>
      <c r="H27" s="36">
        <v>865</v>
      </c>
      <c r="I27" s="25">
        <v>0.56999999999999995</v>
      </c>
      <c r="J27" s="25">
        <v>0.38</v>
      </c>
      <c r="K27" s="25">
        <v>0.05</v>
      </c>
    </row>
    <row r="28" spans="1:11" x14ac:dyDescent="0.35">
      <c r="A28" s="35" t="s">
        <v>509</v>
      </c>
      <c r="B28" s="24" t="s">
        <v>242</v>
      </c>
      <c r="C28" s="36">
        <v>20420</v>
      </c>
      <c r="D28" s="25">
        <v>0.6</v>
      </c>
      <c r="E28" s="36">
        <v>19375</v>
      </c>
      <c r="F28" s="36">
        <v>10780</v>
      </c>
      <c r="G28" s="36">
        <v>8340</v>
      </c>
      <c r="H28" s="36">
        <v>255</v>
      </c>
      <c r="I28" s="25">
        <v>0.56000000000000005</v>
      </c>
      <c r="J28" s="25">
        <v>0.43</v>
      </c>
      <c r="K28" s="25">
        <v>0.01</v>
      </c>
    </row>
    <row r="29" spans="1:11" x14ac:dyDescent="0.35">
      <c r="A29" s="35" t="s">
        <v>509</v>
      </c>
      <c r="B29" s="24" t="s">
        <v>243</v>
      </c>
      <c r="C29" s="36">
        <v>20455</v>
      </c>
      <c r="D29" s="25">
        <v>0.64</v>
      </c>
      <c r="E29" s="36">
        <v>19625</v>
      </c>
      <c r="F29" s="36">
        <v>10205</v>
      </c>
      <c r="G29" s="36">
        <v>9055</v>
      </c>
      <c r="H29" s="36">
        <v>365</v>
      </c>
      <c r="I29" s="25">
        <v>0.52</v>
      </c>
      <c r="J29" s="25">
        <v>0.46</v>
      </c>
      <c r="K29" s="25">
        <v>0.02</v>
      </c>
    </row>
    <row r="30" spans="1:11" x14ac:dyDescent="0.35">
      <c r="A30" s="35" t="s">
        <v>509</v>
      </c>
      <c r="B30" s="24" t="s">
        <v>244</v>
      </c>
      <c r="C30" s="36">
        <v>20835</v>
      </c>
      <c r="D30" s="25">
        <v>0.6</v>
      </c>
      <c r="E30" s="36">
        <v>21425</v>
      </c>
      <c r="F30" s="36">
        <v>10635</v>
      </c>
      <c r="G30" s="36">
        <v>10625</v>
      </c>
      <c r="H30" s="36">
        <v>165</v>
      </c>
      <c r="I30" s="25">
        <v>0.5</v>
      </c>
      <c r="J30" s="25">
        <v>0.5</v>
      </c>
      <c r="K30" s="25">
        <v>0.01</v>
      </c>
    </row>
    <row r="31" spans="1:11" x14ac:dyDescent="0.35">
      <c r="A31" s="35" t="s">
        <v>509</v>
      </c>
      <c r="B31" s="24" t="s">
        <v>245</v>
      </c>
      <c r="C31" s="36">
        <v>18795</v>
      </c>
      <c r="D31" s="25">
        <v>0.56999999999999995</v>
      </c>
      <c r="E31" s="36">
        <v>20925</v>
      </c>
      <c r="F31" s="36">
        <v>11075</v>
      </c>
      <c r="G31" s="36">
        <v>9745</v>
      </c>
      <c r="H31" s="36">
        <v>105</v>
      </c>
      <c r="I31" s="25">
        <v>0.53</v>
      </c>
      <c r="J31" s="25">
        <v>0.47</v>
      </c>
      <c r="K31" s="25">
        <v>0.01</v>
      </c>
    </row>
    <row r="32" spans="1:11" x14ac:dyDescent="0.35">
      <c r="A32" s="35" t="s">
        <v>509</v>
      </c>
      <c r="B32" s="24" t="s">
        <v>246</v>
      </c>
      <c r="C32" s="36">
        <v>16860</v>
      </c>
      <c r="D32" s="25">
        <v>0.56000000000000005</v>
      </c>
      <c r="E32" s="36">
        <v>16790</v>
      </c>
      <c r="F32" s="36">
        <v>9165</v>
      </c>
      <c r="G32" s="36">
        <v>7545</v>
      </c>
      <c r="H32" s="36">
        <v>80</v>
      </c>
      <c r="I32" s="25">
        <v>0.55000000000000004</v>
      </c>
      <c r="J32" s="25">
        <v>0.45</v>
      </c>
      <c r="K32" s="25">
        <v>0</v>
      </c>
    </row>
    <row r="33" spans="1:11" x14ac:dyDescent="0.35">
      <c r="A33" s="35" t="s">
        <v>509</v>
      </c>
      <c r="B33" s="24" t="s">
        <v>247</v>
      </c>
      <c r="C33" s="36">
        <v>127745</v>
      </c>
      <c r="D33" s="25">
        <v>0.59</v>
      </c>
      <c r="E33" s="36">
        <v>126530</v>
      </c>
      <c r="F33" s="36">
        <v>70880</v>
      </c>
      <c r="G33" s="36">
        <v>53730</v>
      </c>
      <c r="H33" s="36">
        <v>1920</v>
      </c>
      <c r="I33" s="25">
        <v>0.56000000000000005</v>
      </c>
      <c r="J33" s="25">
        <v>0.42</v>
      </c>
      <c r="K33" s="25">
        <v>0.02</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289"/>
  <sheetViews>
    <sheetView workbookViewId="0"/>
  </sheetViews>
  <sheetFormatPr defaultColWidth="10.6640625" defaultRowHeight="15.5" x14ac:dyDescent="0.35"/>
  <cols>
    <col min="1" max="1" width="32.6640625" customWidth="1"/>
    <col min="2" max="16" width="16.6640625" customWidth="1"/>
  </cols>
  <sheetData>
    <row r="1" spans="1:18" s="157" customFormat="1" ht="62" x14ac:dyDescent="0.35">
      <c r="A1" s="161" t="s">
        <v>319</v>
      </c>
      <c r="B1" s="155" t="s">
        <v>249</v>
      </c>
      <c r="C1" s="155" t="s">
        <v>224</v>
      </c>
      <c r="D1" s="155" t="s">
        <v>260</v>
      </c>
      <c r="E1" s="155" t="s">
        <v>225</v>
      </c>
      <c r="F1" s="155" t="s">
        <v>261</v>
      </c>
      <c r="G1" s="155" t="s">
        <v>226</v>
      </c>
      <c r="H1" s="155" t="s">
        <v>233</v>
      </c>
      <c r="I1" s="155" t="s">
        <v>227</v>
      </c>
      <c r="J1" s="155" t="s">
        <v>234</v>
      </c>
      <c r="K1" s="155" t="s">
        <v>228</v>
      </c>
      <c r="L1" s="161" t="s">
        <v>262</v>
      </c>
      <c r="M1" s="155" t="s">
        <v>229</v>
      </c>
      <c r="N1" s="155" t="s">
        <v>230</v>
      </c>
      <c r="O1" s="155" t="s">
        <v>231</v>
      </c>
      <c r="P1" s="155" t="s">
        <v>232</v>
      </c>
    </row>
    <row r="2" spans="1:18" x14ac:dyDescent="0.35">
      <c r="A2" s="33" t="s">
        <v>21</v>
      </c>
      <c r="B2" s="77" t="s">
        <v>240</v>
      </c>
      <c r="C2" s="34">
        <v>10675</v>
      </c>
      <c r="D2" s="46">
        <v>4072200</v>
      </c>
      <c r="E2" s="34">
        <v>10675</v>
      </c>
      <c r="F2" s="46">
        <v>4072200</v>
      </c>
      <c r="G2" s="34">
        <v>0</v>
      </c>
      <c r="H2" s="46">
        <v>0</v>
      </c>
      <c r="I2" s="34">
        <v>0</v>
      </c>
      <c r="J2" s="46">
        <v>0</v>
      </c>
      <c r="K2" s="34">
        <v>0</v>
      </c>
      <c r="L2" s="46">
        <v>0</v>
      </c>
      <c r="M2" s="22">
        <v>1</v>
      </c>
      <c r="N2" s="22">
        <v>0</v>
      </c>
      <c r="O2" s="22">
        <v>0</v>
      </c>
      <c r="P2" s="22">
        <v>0</v>
      </c>
      <c r="Q2" s="166"/>
      <c r="R2" s="166"/>
    </row>
    <row r="3" spans="1:18" x14ac:dyDescent="0.35">
      <c r="A3" s="33" t="s">
        <v>21</v>
      </c>
      <c r="B3" s="77" t="s">
        <v>241</v>
      </c>
      <c r="C3" s="34">
        <v>160340</v>
      </c>
      <c r="D3" s="46">
        <v>22485723</v>
      </c>
      <c r="E3" s="34">
        <v>15875</v>
      </c>
      <c r="F3" s="46">
        <v>6638100</v>
      </c>
      <c r="G3" s="34">
        <v>31260</v>
      </c>
      <c r="H3" s="46">
        <v>8046750</v>
      </c>
      <c r="I3" s="34">
        <v>17875</v>
      </c>
      <c r="J3" s="46">
        <v>4542500</v>
      </c>
      <c r="K3" s="34">
        <v>95330</v>
      </c>
      <c r="L3" s="46">
        <v>3258373</v>
      </c>
      <c r="M3" s="22">
        <v>0.3</v>
      </c>
      <c r="N3" s="22">
        <v>0.36</v>
      </c>
      <c r="O3" s="22">
        <v>0.2</v>
      </c>
      <c r="P3" s="22">
        <v>0.14000000000000001</v>
      </c>
      <c r="R3" s="166"/>
    </row>
    <row r="4" spans="1:18" x14ac:dyDescent="0.35">
      <c r="A4" s="33" t="s">
        <v>21</v>
      </c>
      <c r="B4" s="77" t="s">
        <v>242</v>
      </c>
      <c r="C4" s="34">
        <v>433835</v>
      </c>
      <c r="D4" s="46">
        <v>29458174</v>
      </c>
      <c r="E4" s="34">
        <v>16315</v>
      </c>
      <c r="F4" s="46">
        <v>6942600</v>
      </c>
      <c r="G4" s="34">
        <v>21025</v>
      </c>
      <c r="H4" s="46">
        <v>5375750</v>
      </c>
      <c r="I4" s="34">
        <v>22570</v>
      </c>
      <c r="J4" s="46">
        <v>5743500</v>
      </c>
      <c r="K4" s="34">
        <v>373930</v>
      </c>
      <c r="L4" s="46">
        <v>11396324</v>
      </c>
      <c r="M4" s="22">
        <v>0.24</v>
      </c>
      <c r="N4" s="22">
        <v>0.18</v>
      </c>
      <c r="O4" s="22">
        <v>0.19</v>
      </c>
      <c r="P4" s="22">
        <v>0.39</v>
      </c>
      <c r="R4" s="166"/>
    </row>
    <row r="5" spans="1:18" x14ac:dyDescent="0.35">
      <c r="A5" s="33" t="s">
        <v>21</v>
      </c>
      <c r="B5" s="77" t="s">
        <v>243</v>
      </c>
      <c r="C5" s="34">
        <v>508975</v>
      </c>
      <c r="D5" s="46">
        <v>28485091</v>
      </c>
      <c r="E5" s="34">
        <v>14950</v>
      </c>
      <c r="F5" s="46">
        <v>6276897</v>
      </c>
      <c r="G5" s="34">
        <v>15460</v>
      </c>
      <c r="H5" s="46">
        <v>3965307.5</v>
      </c>
      <c r="I5" s="34">
        <v>17515</v>
      </c>
      <c r="J5" s="46">
        <v>4496130</v>
      </c>
      <c r="K5" s="34">
        <v>461045</v>
      </c>
      <c r="L5" s="46">
        <v>13746756.5</v>
      </c>
      <c r="M5" s="22">
        <v>0.22</v>
      </c>
      <c r="N5" s="22">
        <v>0.14000000000000001</v>
      </c>
      <c r="O5" s="22">
        <v>0.16</v>
      </c>
      <c r="P5" s="22">
        <v>0.48</v>
      </c>
      <c r="R5" s="166"/>
    </row>
    <row r="6" spans="1:18" x14ac:dyDescent="0.35">
      <c r="A6" s="33" t="s">
        <v>21</v>
      </c>
      <c r="B6" s="77" t="s">
        <v>244</v>
      </c>
      <c r="C6" s="34">
        <v>489220</v>
      </c>
      <c r="D6" s="46">
        <v>32145512.899999999</v>
      </c>
      <c r="E6" s="34">
        <v>15200</v>
      </c>
      <c r="F6" s="46">
        <v>6726667.2999999998</v>
      </c>
      <c r="G6" s="34">
        <v>25855</v>
      </c>
      <c r="H6" s="46">
        <v>7009617.4500000002</v>
      </c>
      <c r="I6" s="34">
        <v>21385</v>
      </c>
      <c r="J6" s="46">
        <v>5804114.1500000004</v>
      </c>
      <c r="K6" s="34">
        <v>426780</v>
      </c>
      <c r="L6" s="46">
        <v>12605114</v>
      </c>
      <c r="M6" s="22">
        <v>0.21</v>
      </c>
      <c r="N6" s="22">
        <v>0.22</v>
      </c>
      <c r="O6" s="22">
        <v>0.18</v>
      </c>
      <c r="P6" s="22">
        <v>0.39</v>
      </c>
      <c r="R6" s="166"/>
    </row>
    <row r="7" spans="1:18" x14ac:dyDescent="0.35">
      <c r="A7" s="33" t="s">
        <v>21</v>
      </c>
      <c r="B7" s="77" t="s">
        <v>245</v>
      </c>
      <c r="C7" s="34">
        <v>463060</v>
      </c>
      <c r="D7" s="46">
        <v>35139117.049999997</v>
      </c>
      <c r="E7" s="34">
        <v>17440</v>
      </c>
      <c r="F7" s="46">
        <v>8590870.25</v>
      </c>
      <c r="G7" s="34">
        <v>23620</v>
      </c>
      <c r="H7" s="46">
        <v>7019138.9500000002</v>
      </c>
      <c r="I7" s="34">
        <v>23235</v>
      </c>
      <c r="J7" s="46">
        <v>6923279.2999999998</v>
      </c>
      <c r="K7" s="34">
        <v>398760</v>
      </c>
      <c r="L7" s="46">
        <v>12605828.550000001</v>
      </c>
      <c r="M7" s="22">
        <v>0.24</v>
      </c>
      <c r="N7" s="22">
        <v>0.2</v>
      </c>
      <c r="O7" s="22">
        <v>0.2</v>
      </c>
      <c r="P7" s="22">
        <v>0.36</v>
      </c>
      <c r="R7" s="166"/>
    </row>
    <row r="8" spans="1:18" x14ac:dyDescent="0.35">
      <c r="A8" s="33" t="s">
        <v>21</v>
      </c>
      <c r="B8" s="77" t="s">
        <v>246</v>
      </c>
      <c r="C8" s="34">
        <v>508570</v>
      </c>
      <c r="D8" s="46">
        <v>35644629</v>
      </c>
      <c r="E8" s="34">
        <v>13665</v>
      </c>
      <c r="F8" s="46">
        <v>7235721.5499999998</v>
      </c>
      <c r="G8" s="34">
        <v>18680</v>
      </c>
      <c r="H8" s="46">
        <v>5945466.3499999996</v>
      </c>
      <c r="I8" s="34">
        <v>21175</v>
      </c>
      <c r="J8" s="46">
        <v>6772752.7999999998</v>
      </c>
      <c r="K8" s="34">
        <v>455050</v>
      </c>
      <c r="L8" s="46">
        <v>15690688.300000001</v>
      </c>
      <c r="M8" s="22">
        <v>0.2</v>
      </c>
      <c r="N8" s="22">
        <v>0.17</v>
      </c>
      <c r="O8" s="22">
        <v>0.19</v>
      </c>
      <c r="P8" s="22">
        <v>0.44</v>
      </c>
      <c r="R8" s="166"/>
    </row>
    <row r="9" spans="1:18" x14ac:dyDescent="0.35">
      <c r="A9" s="33" t="s">
        <v>21</v>
      </c>
      <c r="B9" s="77" t="s">
        <v>247</v>
      </c>
      <c r="C9" s="34">
        <v>2574675</v>
      </c>
      <c r="D9" s="46">
        <v>187430446.94999999</v>
      </c>
      <c r="E9" s="34">
        <v>104120</v>
      </c>
      <c r="F9" s="46">
        <v>46483056.100000001</v>
      </c>
      <c r="G9" s="34">
        <v>135900</v>
      </c>
      <c r="H9" s="46">
        <v>37362030.25</v>
      </c>
      <c r="I9" s="34">
        <v>123760</v>
      </c>
      <c r="J9" s="46">
        <v>34282276.25</v>
      </c>
      <c r="K9" s="34">
        <v>2210895</v>
      </c>
      <c r="L9" s="46">
        <v>69303084.349999994</v>
      </c>
      <c r="M9" s="22">
        <v>0.25</v>
      </c>
      <c r="N9" s="22">
        <v>0.2</v>
      </c>
      <c r="O9" s="22">
        <v>0.18</v>
      </c>
      <c r="P9" s="22">
        <v>0.37</v>
      </c>
      <c r="R9" s="166"/>
    </row>
    <row r="10" spans="1:18" x14ac:dyDescent="0.35">
      <c r="A10" s="35" t="s">
        <v>124</v>
      </c>
      <c r="B10" s="24" t="s">
        <v>240</v>
      </c>
      <c r="C10" s="36">
        <v>305</v>
      </c>
      <c r="D10" s="49">
        <v>120000</v>
      </c>
      <c r="E10" s="36">
        <v>305</v>
      </c>
      <c r="F10" s="49">
        <v>120000</v>
      </c>
      <c r="G10" s="36">
        <v>0</v>
      </c>
      <c r="H10" s="49">
        <v>0</v>
      </c>
      <c r="I10" s="36">
        <v>0</v>
      </c>
      <c r="J10" s="49">
        <v>0</v>
      </c>
      <c r="K10" s="36">
        <v>0</v>
      </c>
      <c r="L10" s="49">
        <v>0</v>
      </c>
      <c r="M10" s="25">
        <v>1</v>
      </c>
      <c r="N10" s="25">
        <v>0</v>
      </c>
      <c r="O10" s="25">
        <v>0</v>
      </c>
      <c r="P10" s="25">
        <v>0</v>
      </c>
      <c r="R10" s="166"/>
    </row>
    <row r="11" spans="1:18" x14ac:dyDescent="0.35">
      <c r="A11" s="35" t="s">
        <v>124</v>
      </c>
      <c r="B11" s="24" t="s">
        <v>241</v>
      </c>
      <c r="C11" s="36">
        <v>4290</v>
      </c>
      <c r="D11" s="49">
        <v>628228.75</v>
      </c>
      <c r="E11" s="36">
        <v>465</v>
      </c>
      <c r="F11" s="49">
        <v>200100</v>
      </c>
      <c r="G11" s="36">
        <v>875</v>
      </c>
      <c r="H11" s="49">
        <v>224500</v>
      </c>
      <c r="I11" s="36">
        <v>455</v>
      </c>
      <c r="J11" s="49">
        <v>115250</v>
      </c>
      <c r="K11" s="36">
        <v>2495</v>
      </c>
      <c r="L11" s="49">
        <v>88378.75</v>
      </c>
      <c r="M11" s="25">
        <v>0.32</v>
      </c>
      <c r="N11" s="25">
        <v>0.36</v>
      </c>
      <c r="O11" s="25">
        <v>0.18</v>
      </c>
      <c r="P11" s="25">
        <v>0.14000000000000001</v>
      </c>
      <c r="R11" s="166"/>
    </row>
    <row r="12" spans="1:18" x14ac:dyDescent="0.35">
      <c r="A12" s="35" t="s">
        <v>124</v>
      </c>
      <c r="B12" s="24" t="s">
        <v>242</v>
      </c>
      <c r="C12" s="36">
        <v>13055</v>
      </c>
      <c r="D12" s="49">
        <v>907695.75</v>
      </c>
      <c r="E12" s="36">
        <v>520</v>
      </c>
      <c r="F12" s="49">
        <v>230700</v>
      </c>
      <c r="G12" s="36">
        <v>655</v>
      </c>
      <c r="H12" s="49">
        <v>166750</v>
      </c>
      <c r="I12" s="36">
        <v>670</v>
      </c>
      <c r="J12" s="49">
        <v>170250</v>
      </c>
      <c r="K12" s="36">
        <v>11210</v>
      </c>
      <c r="L12" s="49">
        <v>339995.75</v>
      </c>
      <c r="M12" s="25">
        <v>0.25</v>
      </c>
      <c r="N12" s="25">
        <v>0.18</v>
      </c>
      <c r="O12" s="25">
        <v>0.19</v>
      </c>
      <c r="P12" s="25">
        <v>0.37</v>
      </c>
      <c r="R12" s="166"/>
    </row>
    <row r="13" spans="1:18" x14ac:dyDescent="0.35">
      <c r="A13" s="35" t="s">
        <v>124</v>
      </c>
      <c r="B13" s="24" t="s">
        <v>243</v>
      </c>
      <c r="C13" s="36">
        <v>16470</v>
      </c>
      <c r="D13" s="49">
        <v>909053.75</v>
      </c>
      <c r="E13" s="36">
        <v>470</v>
      </c>
      <c r="F13" s="49">
        <v>205059</v>
      </c>
      <c r="G13" s="36">
        <v>530</v>
      </c>
      <c r="H13" s="49">
        <v>135987.5</v>
      </c>
      <c r="I13" s="36">
        <v>520</v>
      </c>
      <c r="J13" s="49">
        <v>134495</v>
      </c>
      <c r="K13" s="36">
        <v>14945</v>
      </c>
      <c r="L13" s="49">
        <v>433512.25</v>
      </c>
      <c r="M13" s="25">
        <v>0.23</v>
      </c>
      <c r="N13" s="25">
        <v>0.15</v>
      </c>
      <c r="O13" s="25">
        <v>0.15</v>
      </c>
      <c r="P13" s="25">
        <v>0.48</v>
      </c>
      <c r="R13" s="166"/>
    </row>
    <row r="14" spans="1:18" x14ac:dyDescent="0.35">
      <c r="A14" s="35" t="s">
        <v>124</v>
      </c>
      <c r="B14" s="24" t="s">
        <v>244</v>
      </c>
      <c r="C14" s="36">
        <v>15290</v>
      </c>
      <c r="D14" s="49">
        <v>1007857.7</v>
      </c>
      <c r="E14" s="36">
        <v>475</v>
      </c>
      <c r="F14" s="49">
        <v>214521.2</v>
      </c>
      <c r="G14" s="36">
        <v>850</v>
      </c>
      <c r="H14" s="49">
        <v>231946.5</v>
      </c>
      <c r="I14" s="36">
        <v>680</v>
      </c>
      <c r="J14" s="49">
        <v>183774.55</v>
      </c>
      <c r="K14" s="36">
        <v>13290</v>
      </c>
      <c r="L14" s="49">
        <v>377615.45</v>
      </c>
      <c r="M14" s="25">
        <v>0.21</v>
      </c>
      <c r="N14" s="25">
        <v>0.23</v>
      </c>
      <c r="O14" s="25">
        <v>0.18</v>
      </c>
      <c r="P14" s="25">
        <v>0.37</v>
      </c>
      <c r="R14" s="166"/>
    </row>
    <row r="15" spans="1:18" x14ac:dyDescent="0.35">
      <c r="A15" s="35" t="s">
        <v>124</v>
      </c>
      <c r="B15" s="24" t="s">
        <v>245</v>
      </c>
      <c r="C15" s="36">
        <v>14640</v>
      </c>
      <c r="D15" s="49">
        <v>1114660.3500000001</v>
      </c>
      <c r="E15" s="36">
        <v>510</v>
      </c>
      <c r="F15" s="49">
        <v>253318.39999999999</v>
      </c>
      <c r="G15" s="36">
        <v>795</v>
      </c>
      <c r="H15" s="49">
        <v>238892</v>
      </c>
      <c r="I15" s="36">
        <v>790</v>
      </c>
      <c r="J15" s="49">
        <v>235005.55</v>
      </c>
      <c r="K15" s="36">
        <v>12545</v>
      </c>
      <c r="L15" s="49">
        <v>387444.4</v>
      </c>
      <c r="M15" s="25">
        <v>0.23</v>
      </c>
      <c r="N15" s="25">
        <v>0.21</v>
      </c>
      <c r="O15" s="25">
        <v>0.21</v>
      </c>
      <c r="P15" s="25">
        <v>0.35</v>
      </c>
      <c r="R15" s="166"/>
    </row>
    <row r="16" spans="1:18" x14ac:dyDescent="0.35">
      <c r="A16" s="35" t="s">
        <v>124</v>
      </c>
      <c r="B16" s="24" t="s">
        <v>246</v>
      </c>
      <c r="C16" s="36">
        <v>16060</v>
      </c>
      <c r="D16" s="49">
        <v>1151684.3999999999</v>
      </c>
      <c r="E16" s="36">
        <v>460</v>
      </c>
      <c r="F16" s="49">
        <v>252225</v>
      </c>
      <c r="G16" s="36">
        <v>600</v>
      </c>
      <c r="H16" s="49">
        <v>190260.45</v>
      </c>
      <c r="I16" s="36">
        <v>715</v>
      </c>
      <c r="J16" s="49">
        <v>231101</v>
      </c>
      <c r="K16" s="36">
        <v>14280</v>
      </c>
      <c r="L16" s="49">
        <v>478097.95</v>
      </c>
      <c r="M16" s="25">
        <v>0.22</v>
      </c>
      <c r="N16" s="25">
        <v>0.17</v>
      </c>
      <c r="O16" s="25">
        <v>0.2</v>
      </c>
      <c r="P16" s="25">
        <v>0.42</v>
      </c>
      <c r="R16" s="166"/>
    </row>
    <row r="17" spans="1:18" x14ac:dyDescent="0.35">
      <c r="A17" s="35" t="s">
        <v>124</v>
      </c>
      <c r="B17" s="24" t="s">
        <v>247</v>
      </c>
      <c r="C17" s="36">
        <v>80100</v>
      </c>
      <c r="D17" s="49">
        <v>5839180.7000000002</v>
      </c>
      <c r="E17" s="36">
        <v>3205</v>
      </c>
      <c r="F17" s="49">
        <v>1475923.6</v>
      </c>
      <c r="G17" s="36">
        <v>4300</v>
      </c>
      <c r="H17" s="49">
        <v>1188336.45</v>
      </c>
      <c r="I17" s="36">
        <v>3835</v>
      </c>
      <c r="J17" s="49">
        <v>1069876.1000000001</v>
      </c>
      <c r="K17" s="36">
        <v>68760</v>
      </c>
      <c r="L17" s="49">
        <v>2105044.5499999998</v>
      </c>
      <c r="M17" s="25">
        <v>0.25</v>
      </c>
      <c r="N17" s="25">
        <v>0.2</v>
      </c>
      <c r="O17" s="25">
        <v>0.18</v>
      </c>
      <c r="P17" s="25">
        <v>0.36</v>
      </c>
      <c r="R17" s="166"/>
    </row>
    <row r="18" spans="1:18" x14ac:dyDescent="0.35">
      <c r="A18" s="35" t="s">
        <v>125</v>
      </c>
      <c r="B18" s="24" t="s">
        <v>240</v>
      </c>
      <c r="C18" s="36">
        <v>280</v>
      </c>
      <c r="D18" s="49">
        <v>101700</v>
      </c>
      <c r="E18" s="36">
        <v>280</v>
      </c>
      <c r="F18" s="49">
        <v>101700</v>
      </c>
      <c r="G18" s="36">
        <v>0</v>
      </c>
      <c r="H18" s="49">
        <v>0</v>
      </c>
      <c r="I18" s="36">
        <v>0</v>
      </c>
      <c r="J18" s="49">
        <v>0</v>
      </c>
      <c r="K18" s="36">
        <v>0</v>
      </c>
      <c r="L18" s="49">
        <v>0</v>
      </c>
      <c r="M18" s="25">
        <v>1</v>
      </c>
      <c r="N18" s="25">
        <v>0</v>
      </c>
      <c r="O18" s="25">
        <v>0</v>
      </c>
      <c r="P18" s="25">
        <v>0</v>
      </c>
      <c r="R18" s="166"/>
    </row>
    <row r="19" spans="1:18" x14ac:dyDescent="0.35">
      <c r="A19" s="35" t="s">
        <v>125</v>
      </c>
      <c r="B19" s="24" t="s">
        <v>241</v>
      </c>
      <c r="C19" s="36">
        <v>3935</v>
      </c>
      <c r="D19" s="49">
        <v>549577.5</v>
      </c>
      <c r="E19" s="36">
        <v>400</v>
      </c>
      <c r="F19" s="49">
        <v>164700</v>
      </c>
      <c r="G19" s="36">
        <v>745</v>
      </c>
      <c r="H19" s="49">
        <v>191500</v>
      </c>
      <c r="I19" s="36">
        <v>445</v>
      </c>
      <c r="J19" s="49">
        <v>112500</v>
      </c>
      <c r="K19" s="36">
        <v>2340</v>
      </c>
      <c r="L19" s="49">
        <v>80877.5</v>
      </c>
      <c r="M19" s="25">
        <v>0.3</v>
      </c>
      <c r="N19" s="25">
        <v>0.35</v>
      </c>
      <c r="O19" s="25">
        <v>0.2</v>
      </c>
      <c r="P19" s="25">
        <v>0.15</v>
      </c>
      <c r="R19" s="166"/>
    </row>
    <row r="20" spans="1:18" x14ac:dyDescent="0.35">
      <c r="A20" s="35" t="s">
        <v>125</v>
      </c>
      <c r="B20" s="24" t="s">
        <v>242</v>
      </c>
      <c r="C20" s="36">
        <v>11520</v>
      </c>
      <c r="D20" s="49">
        <v>811235.5</v>
      </c>
      <c r="E20" s="36">
        <v>435</v>
      </c>
      <c r="F20" s="49">
        <v>183600</v>
      </c>
      <c r="G20" s="36">
        <v>650</v>
      </c>
      <c r="H20" s="49">
        <v>168000</v>
      </c>
      <c r="I20" s="36">
        <v>635</v>
      </c>
      <c r="J20" s="49">
        <v>160750</v>
      </c>
      <c r="K20" s="36">
        <v>9800</v>
      </c>
      <c r="L20" s="49">
        <v>298885.5</v>
      </c>
      <c r="M20" s="25">
        <v>0.23</v>
      </c>
      <c r="N20" s="25">
        <v>0.21</v>
      </c>
      <c r="O20" s="25">
        <v>0.2</v>
      </c>
      <c r="P20" s="25">
        <v>0.37</v>
      </c>
      <c r="R20" s="166"/>
    </row>
    <row r="21" spans="1:18" x14ac:dyDescent="0.35">
      <c r="A21" s="35" t="s">
        <v>125</v>
      </c>
      <c r="B21" s="24" t="s">
        <v>243</v>
      </c>
      <c r="C21" s="36">
        <v>13690</v>
      </c>
      <c r="D21" s="49">
        <v>778174.5</v>
      </c>
      <c r="E21" s="36">
        <v>400</v>
      </c>
      <c r="F21" s="49">
        <v>166245</v>
      </c>
      <c r="G21" s="36">
        <v>480</v>
      </c>
      <c r="H21" s="49">
        <v>123915</v>
      </c>
      <c r="I21" s="36">
        <v>525</v>
      </c>
      <c r="J21" s="49">
        <v>134230</v>
      </c>
      <c r="K21" s="36">
        <v>12285</v>
      </c>
      <c r="L21" s="49">
        <v>353784.5</v>
      </c>
      <c r="M21" s="25">
        <v>0.21</v>
      </c>
      <c r="N21" s="25">
        <v>0.16</v>
      </c>
      <c r="O21" s="25">
        <v>0.17</v>
      </c>
      <c r="P21" s="25">
        <v>0.45</v>
      </c>
      <c r="R21" s="166"/>
    </row>
    <row r="22" spans="1:18" x14ac:dyDescent="0.35">
      <c r="A22" s="35" t="s">
        <v>125</v>
      </c>
      <c r="B22" s="24" t="s">
        <v>244</v>
      </c>
      <c r="C22" s="36">
        <v>12870</v>
      </c>
      <c r="D22" s="49">
        <v>907372.95</v>
      </c>
      <c r="E22" s="36">
        <v>425</v>
      </c>
      <c r="F22" s="49">
        <v>190620.6</v>
      </c>
      <c r="G22" s="36">
        <v>755</v>
      </c>
      <c r="H22" s="49">
        <v>204780.05</v>
      </c>
      <c r="I22" s="36">
        <v>690</v>
      </c>
      <c r="J22" s="49">
        <v>187274.2</v>
      </c>
      <c r="K22" s="36">
        <v>11000</v>
      </c>
      <c r="L22" s="49">
        <v>324698.09999999998</v>
      </c>
      <c r="M22" s="25">
        <v>0.21</v>
      </c>
      <c r="N22" s="25">
        <v>0.23</v>
      </c>
      <c r="O22" s="25">
        <v>0.21</v>
      </c>
      <c r="P22" s="25">
        <v>0.36</v>
      </c>
      <c r="R22" s="166"/>
    </row>
    <row r="23" spans="1:18" x14ac:dyDescent="0.35">
      <c r="A23" s="35" t="s">
        <v>125</v>
      </c>
      <c r="B23" s="24" t="s">
        <v>245</v>
      </c>
      <c r="C23" s="36">
        <v>12220</v>
      </c>
      <c r="D23" s="49">
        <v>967084.6</v>
      </c>
      <c r="E23" s="36">
        <v>470</v>
      </c>
      <c r="F23" s="49">
        <v>221786</v>
      </c>
      <c r="G23" s="36">
        <v>710</v>
      </c>
      <c r="H23" s="49">
        <v>210482.8</v>
      </c>
      <c r="I23" s="36">
        <v>735</v>
      </c>
      <c r="J23" s="49">
        <v>219164.25</v>
      </c>
      <c r="K23" s="36">
        <v>10305</v>
      </c>
      <c r="L23" s="49">
        <v>315651.55</v>
      </c>
      <c r="M23" s="25">
        <v>0.23</v>
      </c>
      <c r="N23" s="25">
        <v>0.22</v>
      </c>
      <c r="O23" s="25">
        <v>0.23</v>
      </c>
      <c r="P23" s="25">
        <v>0.33</v>
      </c>
      <c r="R23" s="166"/>
    </row>
    <row r="24" spans="1:18" x14ac:dyDescent="0.35">
      <c r="A24" s="35" t="s">
        <v>125</v>
      </c>
      <c r="B24" s="24" t="s">
        <v>246</v>
      </c>
      <c r="C24" s="36">
        <v>13465</v>
      </c>
      <c r="D24" s="49">
        <v>976415.75</v>
      </c>
      <c r="E24" s="36">
        <v>365</v>
      </c>
      <c r="F24" s="49">
        <v>189732.2</v>
      </c>
      <c r="G24" s="36">
        <v>570</v>
      </c>
      <c r="H24" s="49">
        <v>179713.1</v>
      </c>
      <c r="I24" s="36">
        <v>655</v>
      </c>
      <c r="J24" s="49">
        <v>210052.6</v>
      </c>
      <c r="K24" s="36">
        <v>11875</v>
      </c>
      <c r="L24" s="49">
        <v>396917.85</v>
      </c>
      <c r="M24" s="25">
        <v>0.19</v>
      </c>
      <c r="N24" s="25">
        <v>0.18</v>
      </c>
      <c r="O24" s="25">
        <v>0.22</v>
      </c>
      <c r="P24" s="25">
        <v>0.41</v>
      </c>
      <c r="R24" s="166"/>
    </row>
    <row r="25" spans="1:18" x14ac:dyDescent="0.35">
      <c r="A25" s="35" t="s">
        <v>125</v>
      </c>
      <c r="B25" s="24" t="s">
        <v>247</v>
      </c>
      <c r="C25" s="36">
        <v>67980</v>
      </c>
      <c r="D25" s="49">
        <v>5091560.8</v>
      </c>
      <c r="E25" s="36">
        <v>2785</v>
      </c>
      <c r="F25" s="49">
        <v>1218383.8</v>
      </c>
      <c r="G25" s="36">
        <v>3905</v>
      </c>
      <c r="H25" s="49">
        <v>1078390.95</v>
      </c>
      <c r="I25" s="36">
        <v>3680</v>
      </c>
      <c r="J25" s="49">
        <v>1023971.05</v>
      </c>
      <c r="K25" s="36">
        <v>57610</v>
      </c>
      <c r="L25" s="49">
        <v>1770815</v>
      </c>
      <c r="M25" s="25">
        <v>0.24</v>
      </c>
      <c r="N25" s="25">
        <v>0.21</v>
      </c>
      <c r="O25" s="25">
        <v>0.2</v>
      </c>
      <c r="P25" s="25">
        <v>0.35</v>
      </c>
      <c r="R25" s="166"/>
    </row>
    <row r="26" spans="1:18" x14ac:dyDescent="0.35">
      <c r="A26" s="35" t="s">
        <v>126</v>
      </c>
      <c r="B26" s="24" t="s">
        <v>240</v>
      </c>
      <c r="C26" s="36">
        <v>215</v>
      </c>
      <c r="D26" s="49">
        <v>84300</v>
      </c>
      <c r="E26" s="36">
        <v>215</v>
      </c>
      <c r="F26" s="49">
        <v>84300</v>
      </c>
      <c r="G26" s="36">
        <v>0</v>
      </c>
      <c r="H26" s="49">
        <v>0</v>
      </c>
      <c r="I26" s="36">
        <v>0</v>
      </c>
      <c r="J26" s="49">
        <v>0</v>
      </c>
      <c r="K26" s="36">
        <v>0</v>
      </c>
      <c r="L26" s="49">
        <v>0</v>
      </c>
      <c r="M26" s="25">
        <v>1</v>
      </c>
      <c r="N26" s="25">
        <v>0</v>
      </c>
      <c r="O26" s="25">
        <v>0</v>
      </c>
      <c r="P26" s="25">
        <v>0</v>
      </c>
      <c r="R26" s="166"/>
    </row>
    <row r="27" spans="1:18" x14ac:dyDescent="0.35">
      <c r="A27" s="35" t="s">
        <v>126</v>
      </c>
      <c r="B27" s="24" t="s">
        <v>241</v>
      </c>
      <c r="C27" s="36">
        <v>3405</v>
      </c>
      <c r="D27" s="49">
        <v>464899</v>
      </c>
      <c r="E27" s="36">
        <v>335</v>
      </c>
      <c r="F27" s="49">
        <v>140700</v>
      </c>
      <c r="G27" s="36">
        <v>610</v>
      </c>
      <c r="H27" s="49">
        <v>158750</v>
      </c>
      <c r="I27" s="36">
        <v>365</v>
      </c>
      <c r="J27" s="49">
        <v>93250</v>
      </c>
      <c r="K27" s="36">
        <v>2095</v>
      </c>
      <c r="L27" s="49">
        <v>72199</v>
      </c>
      <c r="M27" s="25">
        <v>0.3</v>
      </c>
      <c r="N27" s="25">
        <v>0.34</v>
      </c>
      <c r="O27" s="25">
        <v>0.2</v>
      </c>
      <c r="P27" s="25">
        <v>0.16</v>
      </c>
      <c r="R27" s="166"/>
    </row>
    <row r="28" spans="1:18" x14ac:dyDescent="0.35">
      <c r="A28" s="35" t="s">
        <v>126</v>
      </c>
      <c r="B28" s="24" t="s">
        <v>242</v>
      </c>
      <c r="C28" s="36">
        <v>8945</v>
      </c>
      <c r="D28" s="49">
        <v>613202.25</v>
      </c>
      <c r="E28" s="36">
        <v>325</v>
      </c>
      <c r="F28" s="49">
        <v>143400</v>
      </c>
      <c r="G28" s="36">
        <v>420</v>
      </c>
      <c r="H28" s="49">
        <v>107250</v>
      </c>
      <c r="I28" s="36">
        <v>485</v>
      </c>
      <c r="J28" s="49">
        <v>125500</v>
      </c>
      <c r="K28" s="36">
        <v>7715</v>
      </c>
      <c r="L28" s="49">
        <v>237052.25</v>
      </c>
      <c r="M28" s="25">
        <v>0.23</v>
      </c>
      <c r="N28" s="25">
        <v>0.17</v>
      </c>
      <c r="O28" s="25">
        <v>0.2</v>
      </c>
      <c r="P28" s="25">
        <v>0.39</v>
      </c>
      <c r="R28" s="166"/>
    </row>
    <row r="29" spans="1:18" x14ac:dyDescent="0.35">
      <c r="A29" s="35" t="s">
        <v>126</v>
      </c>
      <c r="B29" s="24" t="s">
        <v>243</v>
      </c>
      <c r="C29" s="36">
        <v>10595</v>
      </c>
      <c r="D29" s="49">
        <v>569555</v>
      </c>
      <c r="E29" s="36">
        <v>310</v>
      </c>
      <c r="F29" s="49">
        <v>129720</v>
      </c>
      <c r="G29" s="36">
        <v>330</v>
      </c>
      <c r="H29" s="49">
        <v>84632.5</v>
      </c>
      <c r="I29" s="36">
        <v>315</v>
      </c>
      <c r="J29" s="49">
        <v>80235</v>
      </c>
      <c r="K29" s="36">
        <v>9640</v>
      </c>
      <c r="L29" s="49">
        <v>274967.5</v>
      </c>
      <c r="M29" s="25">
        <v>0.23</v>
      </c>
      <c r="N29" s="25">
        <v>0.15</v>
      </c>
      <c r="O29" s="25">
        <v>0.14000000000000001</v>
      </c>
      <c r="P29" s="25">
        <v>0.48</v>
      </c>
      <c r="R29" s="166"/>
    </row>
    <row r="30" spans="1:18" x14ac:dyDescent="0.35">
      <c r="A30" s="35" t="s">
        <v>126</v>
      </c>
      <c r="B30" s="24" t="s">
        <v>244</v>
      </c>
      <c r="C30" s="36">
        <v>9955</v>
      </c>
      <c r="D30" s="49">
        <v>646123.44999999995</v>
      </c>
      <c r="E30" s="36">
        <v>290</v>
      </c>
      <c r="F30" s="49">
        <v>134994.75</v>
      </c>
      <c r="G30" s="36">
        <v>540</v>
      </c>
      <c r="H30" s="49">
        <v>145859.15</v>
      </c>
      <c r="I30" s="36">
        <v>455</v>
      </c>
      <c r="J30" s="49">
        <v>125012.75</v>
      </c>
      <c r="K30" s="36">
        <v>8665</v>
      </c>
      <c r="L30" s="49">
        <v>240256.8</v>
      </c>
      <c r="M30" s="25">
        <v>0.21</v>
      </c>
      <c r="N30" s="25">
        <v>0.23</v>
      </c>
      <c r="O30" s="25">
        <v>0.19</v>
      </c>
      <c r="P30" s="25">
        <v>0.37</v>
      </c>
      <c r="R30" s="166"/>
    </row>
    <row r="31" spans="1:18" x14ac:dyDescent="0.35">
      <c r="A31" s="35" t="s">
        <v>126</v>
      </c>
      <c r="B31" s="24" t="s">
        <v>245</v>
      </c>
      <c r="C31" s="36">
        <v>8990</v>
      </c>
      <c r="D31" s="49">
        <v>703600.7</v>
      </c>
      <c r="E31" s="36">
        <v>355</v>
      </c>
      <c r="F31" s="49">
        <v>172670.1</v>
      </c>
      <c r="G31" s="36">
        <v>525</v>
      </c>
      <c r="H31" s="49">
        <v>155855</v>
      </c>
      <c r="I31" s="36">
        <v>465</v>
      </c>
      <c r="J31" s="49">
        <v>139772.29999999999</v>
      </c>
      <c r="K31" s="36">
        <v>7645</v>
      </c>
      <c r="L31" s="49">
        <v>235303.3</v>
      </c>
      <c r="M31" s="25">
        <v>0.25</v>
      </c>
      <c r="N31" s="25">
        <v>0.22</v>
      </c>
      <c r="O31" s="25">
        <v>0.2</v>
      </c>
      <c r="P31" s="25">
        <v>0.33</v>
      </c>
      <c r="R31" s="166"/>
    </row>
    <row r="32" spans="1:18" x14ac:dyDescent="0.35">
      <c r="A32" s="35" t="s">
        <v>126</v>
      </c>
      <c r="B32" s="24" t="s">
        <v>246</v>
      </c>
      <c r="C32" s="36">
        <v>9755</v>
      </c>
      <c r="D32" s="49">
        <v>674486.35</v>
      </c>
      <c r="E32" s="36">
        <v>250</v>
      </c>
      <c r="F32" s="49">
        <v>129235.25</v>
      </c>
      <c r="G32" s="36">
        <v>360</v>
      </c>
      <c r="H32" s="49">
        <v>114203.05</v>
      </c>
      <c r="I32" s="36">
        <v>430</v>
      </c>
      <c r="J32" s="49">
        <v>138023.79999999999</v>
      </c>
      <c r="K32" s="36">
        <v>8720</v>
      </c>
      <c r="L32" s="49">
        <v>293024.25</v>
      </c>
      <c r="M32" s="25">
        <v>0.19</v>
      </c>
      <c r="N32" s="25">
        <v>0.17</v>
      </c>
      <c r="O32" s="25">
        <v>0.2</v>
      </c>
      <c r="P32" s="25">
        <v>0.43</v>
      </c>
      <c r="R32" s="166"/>
    </row>
    <row r="33" spans="1:18" x14ac:dyDescent="0.35">
      <c r="A33" s="35" t="s">
        <v>126</v>
      </c>
      <c r="B33" s="24" t="s">
        <v>247</v>
      </c>
      <c r="C33" s="36">
        <v>51860</v>
      </c>
      <c r="D33" s="49">
        <v>3756166.75</v>
      </c>
      <c r="E33" s="36">
        <v>2085</v>
      </c>
      <c r="F33" s="49">
        <v>935020.1</v>
      </c>
      <c r="G33" s="36">
        <v>2780</v>
      </c>
      <c r="H33" s="49">
        <v>766549.7</v>
      </c>
      <c r="I33" s="36">
        <v>2520</v>
      </c>
      <c r="J33" s="49">
        <v>701793.85</v>
      </c>
      <c r="K33" s="36">
        <v>44480</v>
      </c>
      <c r="L33" s="49">
        <v>1352803.1</v>
      </c>
      <c r="M33" s="25">
        <v>0.25</v>
      </c>
      <c r="N33" s="25">
        <v>0.2</v>
      </c>
      <c r="O33" s="25">
        <v>0.19</v>
      </c>
      <c r="P33" s="25">
        <v>0.36</v>
      </c>
      <c r="R33" s="166"/>
    </row>
    <row r="34" spans="1:18" x14ac:dyDescent="0.35">
      <c r="A34" s="35" t="s">
        <v>127</v>
      </c>
      <c r="B34" s="24" t="s">
        <v>240</v>
      </c>
      <c r="C34" s="36">
        <v>140</v>
      </c>
      <c r="D34" s="49">
        <v>51600</v>
      </c>
      <c r="E34" s="36">
        <v>140</v>
      </c>
      <c r="F34" s="49">
        <v>51600</v>
      </c>
      <c r="G34" s="36">
        <v>0</v>
      </c>
      <c r="H34" s="49">
        <v>0</v>
      </c>
      <c r="I34" s="36">
        <v>0</v>
      </c>
      <c r="J34" s="49">
        <v>0</v>
      </c>
      <c r="K34" s="36">
        <v>0</v>
      </c>
      <c r="L34" s="49">
        <v>0</v>
      </c>
      <c r="M34" s="25">
        <v>1</v>
      </c>
      <c r="N34" s="25">
        <v>0</v>
      </c>
      <c r="O34" s="25">
        <v>0</v>
      </c>
      <c r="P34" s="25">
        <v>0</v>
      </c>
      <c r="R34" s="166"/>
    </row>
    <row r="35" spans="1:18" x14ac:dyDescent="0.35">
      <c r="A35" s="35" t="s">
        <v>127</v>
      </c>
      <c r="B35" s="24" t="s">
        <v>241</v>
      </c>
      <c r="C35" s="36">
        <v>1610</v>
      </c>
      <c r="D35" s="49">
        <v>245038.25</v>
      </c>
      <c r="E35" s="36">
        <v>175</v>
      </c>
      <c r="F35" s="49">
        <v>68100</v>
      </c>
      <c r="G35" s="36">
        <v>360</v>
      </c>
      <c r="H35" s="49">
        <v>92500</v>
      </c>
      <c r="I35" s="36">
        <v>215</v>
      </c>
      <c r="J35" s="49">
        <v>55500</v>
      </c>
      <c r="K35" s="36">
        <v>865</v>
      </c>
      <c r="L35" s="49">
        <v>28938.25</v>
      </c>
      <c r="M35" s="25">
        <v>0.28000000000000003</v>
      </c>
      <c r="N35" s="25">
        <v>0.38</v>
      </c>
      <c r="O35" s="25">
        <v>0.23</v>
      </c>
      <c r="P35" s="25">
        <v>0.12</v>
      </c>
      <c r="R35" s="166"/>
    </row>
    <row r="36" spans="1:18" x14ac:dyDescent="0.35">
      <c r="A36" s="35" t="s">
        <v>127</v>
      </c>
      <c r="B36" s="24" t="s">
        <v>242</v>
      </c>
      <c r="C36" s="36">
        <v>4560</v>
      </c>
      <c r="D36" s="49">
        <v>354139.25</v>
      </c>
      <c r="E36" s="36">
        <v>205</v>
      </c>
      <c r="F36" s="49">
        <v>85200</v>
      </c>
      <c r="G36" s="36">
        <v>285</v>
      </c>
      <c r="H36" s="49">
        <v>74000</v>
      </c>
      <c r="I36" s="36">
        <v>310</v>
      </c>
      <c r="J36" s="49">
        <v>79250</v>
      </c>
      <c r="K36" s="36">
        <v>3760</v>
      </c>
      <c r="L36" s="49">
        <v>115689.25</v>
      </c>
      <c r="M36" s="25">
        <v>0.24</v>
      </c>
      <c r="N36" s="25">
        <v>0.21</v>
      </c>
      <c r="O36" s="25">
        <v>0.22</v>
      </c>
      <c r="P36" s="25">
        <v>0.33</v>
      </c>
      <c r="R36" s="166"/>
    </row>
    <row r="37" spans="1:18" x14ac:dyDescent="0.35">
      <c r="A37" s="35" t="s">
        <v>127</v>
      </c>
      <c r="B37" s="24" t="s">
        <v>243</v>
      </c>
      <c r="C37" s="36">
        <v>5100</v>
      </c>
      <c r="D37" s="49">
        <v>284407</v>
      </c>
      <c r="E37" s="36">
        <v>120</v>
      </c>
      <c r="F37" s="49">
        <v>51093</v>
      </c>
      <c r="G37" s="36">
        <v>180</v>
      </c>
      <c r="H37" s="49">
        <v>45852.5</v>
      </c>
      <c r="I37" s="36">
        <v>220</v>
      </c>
      <c r="J37" s="49">
        <v>56540</v>
      </c>
      <c r="K37" s="36">
        <v>4580</v>
      </c>
      <c r="L37" s="49">
        <v>130921.5</v>
      </c>
      <c r="M37" s="25">
        <v>0.18</v>
      </c>
      <c r="N37" s="25">
        <v>0.16</v>
      </c>
      <c r="O37" s="25">
        <v>0.2</v>
      </c>
      <c r="P37" s="25">
        <v>0.46</v>
      </c>
      <c r="R37" s="166"/>
    </row>
    <row r="38" spans="1:18" x14ac:dyDescent="0.35">
      <c r="A38" s="35" t="s">
        <v>127</v>
      </c>
      <c r="B38" s="24" t="s">
        <v>244</v>
      </c>
      <c r="C38" s="36">
        <v>5245</v>
      </c>
      <c r="D38" s="49">
        <v>369096.3</v>
      </c>
      <c r="E38" s="36">
        <v>185</v>
      </c>
      <c r="F38" s="49">
        <v>82187.25</v>
      </c>
      <c r="G38" s="36">
        <v>315</v>
      </c>
      <c r="H38" s="49">
        <v>85423.3</v>
      </c>
      <c r="I38" s="36">
        <v>270</v>
      </c>
      <c r="J38" s="49">
        <v>73699.7</v>
      </c>
      <c r="K38" s="36">
        <v>4470</v>
      </c>
      <c r="L38" s="49">
        <v>127786.05</v>
      </c>
      <c r="M38" s="25">
        <v>0.22</v>
      </c>
      <c r="N38" s="25">
        <v>0.23</v>
      </c>
      <c r="O38" s="25">
        <v>0.2</v>
      </c>
      <c r="P38" s="25">
        <v>0.35</v>
      </c>
      <c r="R38" s="166"/>
    </row>
    <row r="39" spans="1:18" x14ac:dyDescent="0.35">
      <c r="A39" s="35" t="s">
        <v>127</v>
      </c>
      <c r="B39" s="24" t="s">
        <v>245</v>
      </c>
      <c r="C39" s="36">
        <v>4855</v>
      </c>
      <c r="D39" s="49">
        <v>394669.4</v>
      </c>
      <c r="E39" s="36">
        <v>195</v>
      </c>
      <c r="F39" s="49">
        <v>94729.05</v>
      </c>
      <c r="G39" s="36">
        <v>255</v>
      </c>
      <c r="H39" s="49">
        <v>76755.25</v>
      </c>
      <c r="I39" s="36">
        <v>315</v>
      </c>
      <c r="J39" s="49">
        <v>94295.45</v>
      </c>
      <c r="K39" s="36">
        <v>4090</v>
      </c>
      <c r="L39" s="49">
        <v>128889.65</v>
      </c>
      <c r="M39" s="25">
        <v>0.24</v>
      </c>
      <c r="N39" s="25">
        <v>0.19</v>
      </c>
      <c r="O39" s="25">
        <v>0.24</v>
      </c>
      <c r="P39" s="25">
        <v>0.33</v>
      </c>
      <c r="R39" s="166"/>
    </row>
    <row r="40" spans="1:18" x14ac:dyDescent="0.35">
      <c r="A40" s="35" t="s">
        <v>127</v>
      </c>
      <c r="B40" s="24" t="s">
        <v>246</v>
      </c>
      <c r="C40" s="36">
        <v>5415</v>
      </c>
      <c r="D40" s="49">
        <v>399362.75</v>
      </c>
      <c r="E40" s="36">
        <v>150</v>
      </c>
      <c r="F40" s="49">
        <v>81951.55</v>
      </c>
      <c r="G40" s="36">
        <v>225</v>
      </c>
      <c r="H40" s="49">
        <v>71811.55</v>
      </c>
      <c r="I40" s="36">
        <v>260</v>
      </c>
      <c r="J40" s="49">
        <v>83014.8</v>
      </c>
      <c r="K40" s="36">
        <v>4780</v>
      </c>
      <c r="L40" s="49">
        <v>162584.85</v>
      </c>
      <c r="M40" s="25">
        <v>0.21</v>
      </c>
      <c r="N40" s="25">
        <v>0.18</v>
      </c>
      <c r="O40" s="25">
        <v>0.21</v>
      </c>
      <c r="P40" s="25">
        <v>0.41</v>
      </c>
      <c r="R40" s="166"/>
    </row>
    <row r="41" spans="1:18" x14ac:dyDescent="0.35">
      <c r="A41" s="35" t="s">
        <v>127</v>
      </c>
      <c r="B41" s="24" t="s">
        <v>247</v>
      </c>
      <c r="C41" s="36">
        <v>26925</v>
      </c>
      <c r="D41" s="49">
        <v>2098312.9500000002</v>
      </c>
      <c r="E41" s="36">
        <v>1165</v>
      </c>
      <c r="F41" s="49">
        <v>514860.85</v>
      </c>
      <c r="G41" s="36">
        <v>1625</v>
      </c>
      <c r="H41" s="49">
        <v>446342.6</v>
      </c>
      <c r="I41" s="36">
        <v>1595</v>
      </c>
      <c r="J41" s="49">
        <v>442299.95</v>
      </c>
      <c r="K41" s="36">
        <v>22545</v>
      </c>
      <c r="L41" s="49">
        <v>694809.55</v>
      </c>
      <c r="M41" s="25">
        <v>0.25</v>
      </c>
      <c r="N41" s="25">
        <v>0.21</v>
      </c>
      <c r="O41" s="25">
        <v>0.21</v>
      </c>
      <c r="P41" s="25">
        <v>0.33</v>
      </c>
      <c r="R41" s="166"/>
    </row>
    <row r="42" spans="1:18" x14ac:dyDescent="0.35">
      <c r="A42" s="35" t="s">
        <v>128</v>
      </c>
      <c r="B42" s="24" t="s">
        <v>240</v>
      </c>
      <c r="C42" s="36">
        <v>105</v>
      </c>
      <c r="D42" s="49">
        <v>40800</v>
      </c>
      <c r="E42" s="36">
        <v>105</v>
      </c>
      <c r="F42" s="49">
        <v>40800</v>
      </c>
      <c r="G42" s="36">
        <v>0</v>
      </c>
      <c r="H42" s="49">
        <v>0</v>
      </c>
      <c r="I42" s="36">
        <v>0</v>
      </c>
      <c r="J42" s="49">
        <v>0</v>
      </c>
      <c r="K42" s="36">
        <v>0</v>
      </c>
      <c r="L42" s="49">
        <v>0</v>
      </c>
      <c r="M42" s="25">
        <v>1</v>
      </c>
      <c r="N42" s="25">
        <v>0</v>
      </c>
      <c r="O42" s="25">
        <v>0</v>
      </c>
      <c r="P42" s="25">
        <v>0</v>
      </c>
      <c r="R42" s="166"/>
    </row>
    <row r="43" spans="1:18" x14ac:dyDescent="0.35">
      <c r="A43" s="35" t="s">
        <v>128</v>
      </c>
      <c r="B43" s="24" t="s">
        <v>241</v>
      </c>
      <c r="C43" s="36">
        <v>1985</v>
      </c>
      <c r="D43" s="49">
        <v>261048.25</v>
      </c>
      <c r="E43" s="36">
        <v>165</v>
      </c>
      <c r="F43" s="49">
        <v>69600</v>
      </c>
      <c r="G43" s="36">
        <v>350</v>
      </c>
      <c r="H43" s="49">
        <v>89500</v>
      </c>
      <c r="I43" s="36">
        <v>235</v>
      </c>
      <c r="J43" s="49">
        <v>59750</v>
      </c>
      <c r="K43" s="36">
        <v>1240</v>
      </c>
      <c r="L43" s="49">
        <v>42198.25</v>
      </c>
      <c r="M43" s="25">
        <v>0.27</v>
      </c>
      <c r="N43" s="25">
        <v>0.34</v>
      </c>
      <c r="O43" s="25">
        <v>0.23</v>
      </c>
      <c r="P43" s="25">
        <v>0.16</v>
      </c>
      <c r="R43" s="166"/>
    </row>
    <row r="44" spans="1:18" x14ac:dyDescent="0.35">
      <c r="A44" s="35" t="s">
        <v>128</v>
      </c>
      <c r="B44" s="24" t="s">
        <v>242</v>
      </c>
      <c r="C44" s="36">
        <v>5070</v>
      </c>
      <c r="D44" s="49">
        <v>341876.5</v>
      </c>
      <c r="E44" s="36">
        <v>185</v>
      </c>
      <c r="F44" s="49">
        <v>80400</v>
      </c>
      <c r="G44" s="36">
        <v>240</v>
      </c>
      <c r="H44" s="49">
        <v>63250</v>
      </c>
      <c r="I44" s="36">
        <v>260</v>
      </c>
      <c r="J44" s="49">
        <v>67250</v>
      </c>
      <c r="K44" s="36">
        <v>4380</v>
      </c>
      <c r="L44" s="49">
        <v>130976.5</v>
      </c>
      <c r="M44" s="25">
        <v>0.24</v>
      </c>
      <c r="N44" s="25">
        <v>0.19</v>
      </c>
      <c r="O44" s="25">
        <v>0.2</v>
      </c>
      <c r="P44" s="25">
        <v>0.38</v>
      </c>
      <c r="R44" s="166"/>
    </row>
    <row r="45" spans="1:18" x14ac:dyDescent="0.35">
      <c r="A45" s="35" t="s">
        <v>128</v>
      </c>
      <c r="B45" s="24" t="s">
        <v>243</v>
      </c>
      <c r="C45" s="36">
        <v>5950</v>
      </c>
      <c r="D45" s="49">
        <v>320507.75</v>
      </c>
      <c r="E45" s="36">
        <v>180</v>
      </c>
      <c r="F45" s="49">
        <v>78000</v>
      </c>
      <c r="G45" s="36">
        <v>145</v>
      </c>
      <c r="H45" s="49">
        <v>37547.5</v>
      </c>
      <c r="I45" s="36">
        <v>185</v>
      </c>
      <c r="J45" s="49">
        <v>46950</v>
      </c>
      <c r="K45" s="36">
        <v>5435</v>
      </c>
      <c r="L45" s="49">
        <v>158010.25</v>
      </c>
      <c r="M45" s="25">
        <v>0.24</v>
      </c>
      <c r="N45" s="25">
        <v>0.12</v>
      </c>
      <c r="O45" s="25">
        <v>0.15</v>
      </c>
      <c r="P45" s="25">
        <v>0.49</v>
      </c>
      <c r="R45" s="166"/>
    </row>
    <row r="46" spans="1:18" x14ac:dyDescent="0.35">
      <c r="A46" s="35" t="s">
        <v>128</v>
      </c>
      <c r="B46" s="24" t="s">
        <v>244</v>
      </c>
      <c r="C46" s="36">
        <v>5735</v>
      </c>
      <c r="D46" s="49">
        <v>375393.8</v>
      </c>
      <c r="E46" s="36">
        <v>185</v>
      </c>
      <c r="F46" s="49">
        <v>83738.350000000006</v>
      </c>
      <c r="G46" s="36">
        <v>275</v>
      </c>
      <c r="H46" s="49">
        <v>73831</v>
      </c>
      <c r="I46" s="36">
        <v>255</v>
      </c>
      <c r="J46" s="49">
        <v>69705.149999999994</v>
      </c>
      <c r="K46" s="36">
        <v>5020</v>
      </c>
      <c r="L46" s="49">
        <v>148119.29999999999</v>
      </c>
      <c r="M46" s="25">
        <v>0.22</v>
      </c>
      <c r="N46" s="25">
        <v>0.2</v>
      </c>
      <c r="O46" s="25">
        <v>0.19</v>
      </c>
      <c r="P46" s="25">
        <v>0.39</v>
      </c>
      <c r="R46" s="166"/>
    </row>
    <row r="47" spans="1:18" x14ac:dyDescent="0.35">
      <c r="A47" s="35" t="s">
        <v>128</v>
      </c>
      <c r="B47" s="24" t="s">
        <v>245</v>
      </c>
      <c r="C47" s="36">
        <v>5690</v>
      </c>
      <c r="D47" s="49">
        <v>407120.85</v>
      </c>
      <c r="E47" s="36">
        <v>190</v>
      </c>
      <c r="F47" s="49">
        <v>95400.35</v>
      </c>
      <c r="G47" s="36">
        <v>290</v>
      </c>
      <c r="H47" s="49">
        <v>85451.6</v>
      </c>
      <c r="I47" s="36">
        <v>240</v>
      </c>
      <c r="J47" s="49">
        <v>70869.45</v>
      </c>
      <c r="K47" s="36">
        <v>4970</v>
      </c>
      <c r="L47" s="49">
        <v>155399.45000000001</v>
      </c>
      <c r="M47" s="25">
        <v>0.23</v>
      </c>
      <c r="N47" s="25">
        <v>0.21</v>
      </c>
      <c r="O47" s="25">
        <v>0.17</v>
      </c>
      <c r="P47" s="25">
        <v>0.38</v>
      </c>
      <c r="R47" s="166"/>
    </row>
    <row r="48" spans="1:18" x14ac:dyDescent="0.35">
      <c r="A48" s="35" t="s">
        <v>128</v>
      </c>
      <c r="B48" s="24" t="s">
        <v>246</v>
      </c>
      <c r="C48" s="36">
        <v>5890</v>
      </c>
      <c r="D48" s="49">
        <v>393099.75</v>
      </c>
      <c r="E48" s="36">
        <v>145</v>
      </c>
      <c r="F48" s="49">
        <v>77683.850000000006</v>
      </c>
      <c r="G48" s="36">
        <v>230</v>
      </c>
      <c r="H48" s="49">
        <v>72578.7</v>
      </c>
      <c r="I48" s="36">
        <v>220</v>
      </c>
      <c r="J48" s="49">
        <v>70122.350000000006</v>
      </c>
      <c r="K48" s="36">
        <v>5295</v>
      </c>
      <c r="L48" s="49">
        <v>172714.85</v>
      </c>
      <c r="M48" s="25">
        <v>0.2</v>
      </c>
      <c r="N48" s="25">
        <v>0.18</v>
      </c>
      <c r="O48" s="25">
        <v>0.18</v>
      </c>
      <c r="P48" s="25">
        <v>0.44</v>
      </c>
      <c r="R48" s="166"/>
    </row>
    <row r="49" spans="1:18" x14ac:dyDescent="0.35">
      <c r="A49" s="35" t="s">
        <v>128</v>
      </c>
      <c r="B49" s="24" t="s">
        <v>247</v>
      </c>
      <c r="C49" s="36">
        <v>30420</v>
      </c>
      <c r="D49" s="49">
        <v>2139846.9</v>
      </c>
      <c r="E49" s="36">
        <v>1155</v>
      </c>
      <c r="F49" s="49">
        <v>525622.55000000005</v>
      </c>
      <c r="G49" s="36">
        <v>1530</v>
      </c>
      <c r="H49" s="49">
        <v>422158.8</v>
      </c>
      <c r="I49" s="36">
        <v>1390</v>
      </c>
      <c r="J49" s="49">
        <v>384646.95</v>
      </c>
      <c r="K49" s="36">
        <v>26345</v>
      </c>
      <c r="L49" s="49">
        <v>807418.6</v>
      </c>
      <c r="M49" s="25">
        <v>0.25</v>
      </c>
      <c r="N49" s="25">
        <v>0.2</v>
      </c>
      <c r="O49" s="25">
        <v>0.18</v>
      </c>
      <c r="P49" s="25">
        <v>0.38</v>
      </c>
      <c r="R49" s="166"/>
    </row>
    <row r="50" spans="1:18" x14ac:dyDescent="0.35">
      <c r="A50" s="35" t="s">
        <v>320</v>
      </c>
      <c r="B50" s="24" t="s">
        <v>240</v>
      </c>
      <c r="C50" s="36">
        <v>555</v>
      </c>
      <c r="D50" s="49">
        <v>218400</v>
      </c>
      <c r="E50" s="36">
        <v>555</v>
      </c>
      <c r="F50" s="49">
        <v>218400</v>
      </c>
      <c r="G50" s="36">
        <v>0</v>
      </c>
      <c r="H50" s="49">
        <v>0</v>
      </c>
      <c r="I50" s="36">
        <v>0</v>
      </c>
      <c r="J50" s="49">
        <v>0</v>
      </c>
      <c r="K50" s="36">
        <v>0</v>
      </c>
      <c r="L50" s="49">
        <v>0</v>
      </c>
      <c r="M50" s="25">
        <v>1</v>
      </c>
      <c r="N50" s="25">
        <v>0</v>
      </c>
      <c r="O50" s="25">
        <v>0</v>
      </c>
      <c r="P50" s="25">
        <v>0</v>
      </c>
      <c r="R50" s="166"/>
    </row>
    <row r="51" spans="1:18" x14ac:dyDescent="0.35">
      <c r="A51" s="35" t="s">
        <v>320</v>
      </c>
      <c r="B51" s="24" t="s">
        <v>241</v>
      </c>
      <c r="C51" s="36">
        <v>8345</v>
      </c>
      <c r="D51" s="49">
        <v>1223016.5</v>
      </c>
      <c r="E51" s="36">
        <v>855</v>
      </c>
      <c r="F51" s="49">
        <v>358500</v>
      </c>
      <c r="G51" s="36">
        <v>1730</v>
      </c>
      <c r="H51" s="49">
        <v>443250</v>
      </c>
      <c r="I51" s="36">
        <v>1035</v>
      </c>
      <c r="J51" s="49">
        <v>262750</v>
      </c>
      <c r="K51" s="36">
        <v>4725</v>
      </c>
      <c r="L51" s="49">
        <v>158516.5</v>
      </c>
      <c r="M51" s="25">
        <v>0.28999999999999998</v>
      </c>
      <c r="N51" s="25">
        <v>0.36</v>
      </c>
      <c r="O51" s="25">
        <v>0.21</v>
      </c>
      <c r="P51" s="25">
        <v>0.13</v>
      </c>
      <c r="R51" s="166"/>
    </row>
    <row r="52" spans="1:18" x14ac:dyDescent="0.35">
      <c r="A52" s="35" t="s">
        <v>320</v>
      </c>
      <c r="B52" s="24" t="s">
        <v>242</v>
      </c>
      <c r="C52" s="36">
        <v>24805</v>
      </c>
      <c r="D52" s="49">
        <v>1789695</v>
      </c>
      <c r="E52" s="36">
        <v>975</v>
      </c>
      <c r="F52" s="49">
        <v>422700</v>
      </c>
      <c r="G52" s="36">
        <v>1435</v>
      </c>
      <c r="H52" s="49">
        <v>364250</v>
      </c>
      <c r="I52" s="36">
        <v>1440</v>
      </c>
      <c r="J52" s="49">
        <v>365500</v>
      </c>
      <c r="K52" s="36">
        <v>20955</v>
      </c>
      <c r="L52" s="49">
        <v>637245</v>
      </c>
      <c r="M52" s="25">
        <v>0.24</v>
      </c>
      <c r="N52" s="25">
        <v>0.2</v>
      </c>
      <c r="O52" s="25">
        <v>0.2</v>
      </c>
      <c r="P52" s="25">
        <v>0.36</v>
      </c>
      <c r="R52" s="166"/>
    </row>
    <row r="53" spans="1:18" x14ac:dyDescent="0.35">
      <c r="A53" s="35" t="s">
        <v>320</v>
      </c>
      <c r="B53" s="24" t="s">
        <v>243</v>
      </c>
      <c r="C53" s="36">
        <v>30235</v>
      </c>
      <c r="D53" s="49">
        <v>1711615.25</v>
      </c>
      <c r="E53" s="36">
        <v>990</v>
      </c>
      <c r="F53" s="49">
        <v>414585</v>
      </c>
      <c r="G53" s="36">
        <v>930</v>
      </c>
      <c r="H53" s="49">
        <v>235247.5</v>
      </c>
      <c r="I53" s="36">
        <v>1050</v>
      </c>
      <c r="J53" s="49">
        <v>268767.5</v>
      </c>
      <c r="K53" s="36">
        <v>27270</v>
      </c>
      <c r="L53" s="49">
        <v>793015.25</v>
      </c>
      <c r="M53" s="25">
        <v>0.24</v>
      </c>
      <c r="N53" s="25">
        <v>0.14000000000000001</v>
      </c>
      <c r="O53" s="25">
        <v>0.16</v>
      </c>
      <c r="P53" s="25">
        <v>0.46</v>
      </c>
      <c r="R53" s="166"/>
    </row>
    <row r="54" spans="1:18" x14ac:dyDescent="0.35">
      <c r="A54" s="35" t="s">
        <v>320</v>
      </c>
      <c r="B54" s="24" t="s">
        <v>244</v>
      </c>
      <c r="C54" s="36">
        <v>29605</v>
      </c>
      <c r="D54" s="49">
        <v>1951946.35</v>
      </c>
      <c r="E54" s="36">
        <v>900</v>
      </c>
      <c r="F54" s="49">
        <v>390858.85</v>
      </c>
      <c r="G54" s="36">
        <v>1630</v>
      </c>
      <c r="H54" s="49">
        <v>441950.75</v>
      </c>
      <c r="I54" s="36">
        <v>1395</v>
      </c>
      <c r="J54" s="49">
        <v>378616.2</v>
      </c>
      <c r="K54" s="36">
        <v>25680</v>
      </c>
      <c r="L54" s="49">
        <v>740520.55</v>
      </c>
      <c r="M54" s="25">
        <v>0.2</v>
      </c>
      <c r="N54" s="25">
        <v>0.23</v>
      </c>
      <c r="O54" s="25">
        <v>0.19</v>
      </c>
      <c r="P54" s="25">
        <v>0.38</v>
      </c>
      <c r="R54" s="166"/>
    </row>
    <row r="55" spans="1:18" x14ac:dyDescent="0.35">
      <c r="A55" s="35" t="s">
        <v>320</v>
      </c>
      <c r="B55" s="24" t="s">
        <v>245</v>
      </c>
      <c r="C55" s="36">
        <v>29070</v>
      </c>
      <c r="D55" s="49">
        <v>2221654.65</v>
      </c>
      <c r="E55" s="36">
        <v>1135</v>
      </c>
      <c r="F55" s="49">
        <v>564364.30000000005</v>
      </c>
      <c r="G55" s="36">
        <v>1550</v>
      </c>
      <c r="H55" s="49">
        <v>456212.75</v>
      </c>
      <c r="I55" s="36">
        <v>1515</v>
      </c>
      <c r="J55" s="49">
        <v>450176.8</v>
      </c>
      <c r="K55" s="36">
        <v>24875</v>
      </c>
      <c r="L55" s="49">
        <v>750900.8</v>
      </c>
      <c r="M55" s="25">
        <v>0.25</v>
      </c>
      <c r="N55" s="25">
        <v>0.21</v>
      </c>
      <c r="O55" s="25">
        <v>0.2</v>
      </c>
      <c r="P55" s="25">
        <v>0.34</v>
      </c>
      <c r="R55" s="166"/>
    </row>
    <row r="56" spans="1:18" x14ac:dyDescent="0.35">
      <c r="A56" s="35" t="s">
        <v>320</v>
      </c>
      <c r="B56" s="24" t="s">
        <v>246</v>
      </c>
      <c r="C56" s="36">
        <v>31675</v>
      </c>
      <c r="D56" s="49">
        <v>2198006.5499999998</v>
      </c>
      <c r="E56" s="36">
        <v>850</v>
      </c>
      <c r="F56" s="49">
        <v>457205.35</v>
      </c>
      <c r="G56" s="36">
        <v>1195</v>
      </c>
      <c r="H56" s="49">
        <v>380670.05</v>
      </c>
      <c r="I56" s="36">
        <v>1285</v>
      </c>
      <c r="J56" s="49">
        <v>406222.6</v>
      </c>
      <c r="K56" s="36">
        <v>28350</v>
      </c>
      <c r="L56" s="49">
        <v>953908.55</v>
      </c>
      <c r="M56" s="25">
        <v>0.21</v>
      </c>
      <c r="N56" s="25">
        <v>0.17</v>
      </c>
      <c r="O56" s="25">
        <v>0.18</v>
      </c>
      <c r="P56" s="25">
        <v>0.43</v>
      </c>
      <c r="R56" s="166"/>
    </row>
    <row r="57" spans="1:18" x14ac:dyDescent="0.35">
      <c r="A57" s="35" t="s">
        <v>320</v>
      </c>
      <c r="B57" s="24" t="s">
        <v>247</v>
      </c>
      <c r="C57" s="36">
        <v>154295</v>
      </c>
      <c r="D57" s="49">
        <v>11314334.300000001</v>
      </c>
      <c r="E57" s="36">
        <v>6255</v>
      </c>
      <c r="F57" s="49">
        <v>2826613.5</v>
      </c>
      <c r="G57" s="36">
        <v>8465</v>
      </c>
      <c r="H57" s="49">
        <v>2321581.0499999998</v>
      </c>
      <c r="I57" s="36">
        <v>7720</v>
      </c>
      <c r="J57" s="49">
        <v>2132033.1</v>
      </c>
      <c r="K57" s="36">
        <v>131850</v>
      </c>
      <c r="L57" s="49">
        <v>4034106.65</v>
      </c>
      <c r="M57" s="25">
        <v>0.25</v>
      </c>
      <c r="N57" s="25">
        <v>0.21</v>
      </c>
      <c r="O57" s="25">
        <v>0.19</v>
      </c>
      <c r="P57" s="25">
        <v>0.36</v>
      </c>
      <c r="R57" s="166"/>
    </row>
    <row r="58" spans="1:18" x14ac:dyDescent="0.35">
      <c r="A58" s="35" t="s">
        <v>129</v>
      </c>
      <c r="B58" s="24" t="s">
        <v>240</v>
      </c>
      <c r="C58" s="36">
        <v>285</v>
      </c>
      <c r="D58" s="49">
        <v>107700</v>
      </c>
      <c r="E58" s="36">
        <v>285</v>
      </c>
      <c r="F58" s="49">
        <v>107700</v>
      </c>
      <c r="G58" s="36">
        <v>0</v>
      </c>
      <c r="H58" s="49">
        <v>0</v>
      </c>
      <c r="I58" s="36">
        <v>0</v>
      </c>
      <c r="J58" s="49">
        <v>0</v>
      </c>
      <c r="K58" s="36">
        <v>0</v>
      </c>
      <c r="L58" s="49">
        <v>0</v>
      </c>
      <c r="M58" s="25">
        <v>1</v>
      </c>
      <c r="N58" s="25">
        <v>0</v>
      </c>
      <c r="O58" s="25">
        <v>0</v>
      </c>
      <c r="P58" s="25">
        <v>0</v>
      </c>
      <c r="R58" s="166"/>
    </row>
    <row r="59" spans="1:18" x14ac:dyDescent="0.35">
      <c r="A59" s="35" t="s">
        <v>129</v>
      </c>
      <c r="B59" s="24" t="s">
        <v>241</v>
      </c>
      <c r="C59" s="36">
        <v>4525</v>
      </c>
      <c r="D59" s="49">
        <v>613748.5</v>
      </c>
      <c r="E59" s="36">
        <v>420</v>
      </c>
      <c r="F59" s="49">
        <v>172800</v>
      </c>
      <c r="G59" s="36">
        <v>905</v>
      </c>
      <c r="H59" s="49">
        <v>233500</v>
      </c>
      <c r="I59" s="36">
        <v>455</v>
      </c>
      <c r="J59" s="49">
        <v>117000</v>
      </c>
      <c r="K59" s="36">
        <v>2745</v>
      </c>
      <c r="L59" s="49">
        <v>90448.5</v>
      </c>
      <c r="M59" s="25">
        <v>0.28000000000000003</v>
      </c>
      <c r="N59" s="25">
        <v>0.38</v>
      </c>
      <c r="O59" s="25">
        <v>0.19</v>
      </c>
      <c r="P59" s="25">
        <v>0.15</v>
      </c>
      <c r="R59" s="166"/>
    </row>
    <row r="60" spans="1:18" x14ac:dyDescent="0.35">
      <c r="A60" s="35" t="s">
        <v>129</v>
      </c>
      <c r="B60" s="24" t="s">
        <v>242</v>
      </c>
      <c r="C60" s="36">
        <v>11400</v>
      </c>
      <c r="D60" s="49">
        <v>776883.5</v>
      </c>
      <c r="E60" s="36">
        <v>415</v>
      </c>
      <c r="F60" s="49">
        <v>174300</v>
      </c>
      <c r="G60" s="36">
        <v>595</v>
      </c>
      <c r="H60" s="49">
        <v>152000</v>
      </c>
      <c r="I60" s="36">
        <v>640</v>
      </c>
      <c r="J60" s="49">
        <v>162000</v>
      </c>
      <c r="K60" s="36">
        <v>9750</v>
      </c>
      <c r="L60" s="49">
        <v>288583.5</v>
      </c>
      <c r="M60" s="25">
        <v>0.22</v>
      </c>
      <c r="N60" s="25">
        <v>0.2</v>
      </c>
      <c r="O60" s="25">
        <v>0.21</v>
      </c>
      <c r="P60" s="25">
        <v>0.37</v>
      </c>
      <c r="R60" s="166"/>
    </row>
    <row r="61" spans="1:18" x14ac:dyDescent="0.35">
      <c r="A61" s="35" t="s">
        <v>129</v>
      </c>
      <c r="B61" s="24" t="s">
        <v>243</v>
      </c>
      <c r="C61" s="36">
        <v>12720</v>
      </c>
      <c r="D61" s="49">
        <v>698680</v>
      </c>
      <c r="E61" s="36">
        <v>365</v>
      </c>
      <c r="F61" s="49">
        <v>146946</v>
      </c>
      <c r="G61" s="36">
        <v>410</v>
      </c>
      <c r="H61" s="49">
        <v>105040</v>
      </c>
      <c r="I61" s="36">
        <v>450</v>
      </c>
      <c r="J61" s="49">
        <v>115595</v>
      </c>
      <c r="K61" s="36">
        <v>11500</v>
      </c>
      <c r="L61" s="49">
        <v>331099</v>
      </c>
      <c r="M61" s="25">
        <v>0.21</v>
      </c>
      <c r="N61" s="25">
        <v>0.15</v>
      </c>
      <c r="O61" s="25">
        <v>0.17</v>
      </c>
      <c r="P61" s="25">
        <v>0.47</v>
      </c>
      <c r="R61" s="166"/>
    </row>
    <row r="62" spans="1:18" x14ac:dyDescent="0.35">
      <c r="A62" s="35" t="s">
        <v>129</v>
      </c>
      <c r="B62" s="24" t="s">
        <v>244</v>
      </c>
      <c r="C62" s="36">
        <v>12215</v>
      </c>
      <c r="D62" s="49">
        <v>844230.5</v>
      </c>
      <c r="E62" s="36">
        <v>390</v>
      </c>
      <c r="F62" s="49">
        <v>167868.4</v>
      </c>
      <c r="G62" s="36">
        <v>695</v>
      </c>
      <c r="H62" s="49">
        <v>189077.05</v>
      </c>
      <c r="I62" s="36">
        <v>665</v>
      </c>
      <c r="J62" s="49">
        <v>179007.35</v>
      </c>
      <c r="K62" s="36">
        <v>10465</v>
      </c>
      <c r="L62" s="49">
        <v>308277.7</v>
      </c>
      <c r="M62" s="25">
        <v>0.2</v>
      </c>
      <c r="N62" s="25">
        <v>0.22</v>
      </c>
      <c r="O62" s="25">
        <v>0.21</v>
      </c>
      <c r="P62" s="25">
        <v>0.37</v>
      </c>
      <c r="R62" s="166"/>
    </row>
    <row r="63" spans="1:18" x14ac:dyDescent="0.35">
      <c r="A63" s="35" t="s">
        <v>129</v>
      </c>
      <c r="B63" s="24" t="s">
        <v>245</v>
      </c>
      <c r="C63" s="36">
        <v>11300</v>
      </c>
      <c r="D63" s="49">
        <v>903050.1</v>
      </c>
      <c r="E63" s="36">
        <v>470</v>
      </c>
      <c r="F63" s="49">
        <v>228911</v>
      </c>
      <c r="G63" s="36">
        <v>610</v>
      </c>
      <c r="H63" s="49">
        <v>180901.65</v>
      </c>
      <c r="I63" s="36">
        <v>640</v>
      </c>
      <c r="J63" s="49">
        <v>192467</v>
      </c>
      <c r="K63" s="36">
        <v>9575</v>
      </c>
      <c r="L63" s="49">
        <v>300770.45</v>
      </c>
      <c r="M63" s="25">
        <v>0.25</v>
      </c>
      <c r="N63" s="25">
        <v>0.2</v>
      </c>
      <c r="O63" s="25">
        <v>0.21</v>
      </c>
      <c r="P63" s="25">
        <v>0.33</v>
      </c>
      <c r="R63" s="166"/>
    </row>
    <row r="64" spans="1:18" x14ac:dyDescent="0.35">
      <c r="A64" s="35" t="s">
        <v>129</v>
      </c>
      <c r="B64" s="24" t="s">
        <v>246</v>
      </c>
      <c r="C64" s="36">
        <v>13010</v>
      </c>
      <c r="D64" s="49">
        <v>903940.75</v>
      </c>
      <c r="E64" s="36">
        <v>350</v>
      </c>
      <c r="F64" s="49">
        <v>181495.65</v>
      </c>
      <c r="G64" s="36">
        <v>470</v>
      </c>
      <c r="H64" s="49">
        <v>148576.85</v>
      </c>
      <c r="I64" s="36">
        <v>540</v>
      </c>
      <c r="J64" s="49">
        <v>172256.65</v>
      </c>
      <c r="K64" s="36">
        <v>11650</v>
      </c>
      <c r="L64" s="49">
        <v>401611.6</v>
      </c>
      <c r="M64" s="25">
        <v>0.2</v>
      </c>
      <c r="N64" s="25">
        <v>0.16</v>
      </c>
      <c r="O64" s="25">
        <v>0.19</v>
      </c>
      <c r="P64" s="25">
        <v>0.44</v>
      </c>
      <c r="R64" s="166"/>
    </row>
    <row r="65" spans="1:18" x14ac:dyDescent="0.35">
      <c r="A65" s="35" t="s">
        <v>129</v>
      </c>
      <c r="B65" s="24" t="s">
        <v>247</v>
      </c>
      <c r="C65" s="36">
        <v>65450</v>
      </c>
      <c r="D65" s="49">
        <v>4848233.3499999996</v>
      </c>
      <c r="E65" s="36">
        <v>2690</v>
      </c>
      <c r="F65" s="49">
        <v>1180021.05</v>
      </c>
      <c r="G65" s="36">
        <v>3680</v>
      </c>
      <c r="H65" s="49">
        <v>1009095.55</v>
      </c>
      <c r="I65" s="36">
        <v>3390</v>
      </c>
      <c r="J65" s="49">
        <v>938326</v>
      </c>
      <c r="K65" s="36">
        <v>55690</v>
      </c>
      <c r="L65" s="49">
        <v>1720790.75</v>
      </c>
      <c r="M65" s="25">
        <v>0.24</v>
      </c>
      <c r="N65" s="25">
        <v>0.21</v>
      </c>
      <c r="O65" s="25">
        <v>0.19</v>
      </c>
      <c r="P65" s="25">
        <v>0.35</v>
      </c>
      <c r="R65" s="166"/>
    </row>
    <row r="66" spans="1:18" x14ac:dyDescent="0.35">
      <c r="A66" s="35" t="s">
        <v>130</v>
      </c>
      <c r="B66" s="24" t="s">
        <v>240</v>
      </c>
      <c r="C66" s="36">
        <v>405</v>
      </c>
      <c r="D66" s="49">
        <v>154500</v>
      </c>
      <c r="E66" s="36">
        <v>405</v>
      </c>
      <c r="F66" s="49">
        <v>154500</v>
      </c>
      <c r="G66" s="36">
        <v>0</v>
      </c>
      <c r="H66" s="49">
        <v>0</v>
      </c>
      <c r="I66" s="36">
        <v>0</v>
      </c>
      <c r="J66" s="49">
        <v>0</v>
      </c>
      <c r="K66" s="36">
        <v>0</v>
      </c>
      <c r="L66" s="49">
        <v>0</v>
      </c>
      <c r="M66" s="25">
        <v>1</v>
      </c>
      <c r="N66" s="25">
        <v>0</v>
      </c>
      <c r="O66" s="25">
        <v>0</v>
      </c>
      <c r="P66" s="25">
        <v>0</v>
      </c>
      <c r="R66" s="166"/>
    </row>
    <row r="67" spans="1:18" x14ac:dyDescent="0.35">
      <c r="A67" s="35" t="s">
        <v>130</v>
      </c>
      <c r="B67" s="24" t="s">
        <v>241</v>
      </c>
      <c r="C67" s="36">
        <v>6405</v>
      </c>
      <c r="D67" s="49">
        <v>827902</v>
      </c>
      <c r="E67" s="36">
        <v>545</v>
      </c>
      <c r="F67" s="49">
        <v>225300</v>
      </c>
      <c r="G67" s="36">
        <v>1140</v>
      </c>
      <c r="H67" s="49">
        <v>293750</v>
      </c>
      <c r="I67" s="36">
        <v>685</v>
      </c>
      <c r="J67" s="49">
        <v>172750</v>
      </c>
      <c r="K67" s="36">
        <v>4035</v>
      </c>
      <c r="L67" s="49">
        <v>136102</v>
      </c>
      <c r="M67" s="25">
        <v>0.27</v>
      </c>
      <c r="N67" s="25">
        <v>0.35</v>
      </c>
      <c r="O67" s="25">
        <v>0.21</v>
      </c>
      <c r="P67" s="25">
        <v>0.16</v>
      </c>
      <c r="R67" s="166"/>
    </row>
    <row r="68" spans="1:18" x14ac:dyDescent="0.35">
      <c r="A68" s="35" t="s">
        <v>130</v>
      </c>
      <c r="B68" s="24" t="s">
        <v>242</v>
      </c>
      <c r="C68" s="36">
        <v>15670</v>
      </c>
      <c r="D68" s="49">
        <v>980420.75</v>
      </c>
      <c r="E68" s="36">
        <v>520</v>
      </c>
      <c r="F68" s="49">
        <v>224100</v>
      </c>
      <c r="G68" s="36">
        <v>665</v>
      </c>
      <c r="H68" s="49">
        <v>168750</v>
      </c>
      <c r="I68" s="36">
        <v>725</v>
      </c>
      <c r="J68" s="49">
        <v>184250</v>
      </c>
      <c r="K68" s="36">
        <v>13760</v>
      </c>
      <c r="L68" s="49">
        <v>403320.75</v>
      </c>
      <c r="M68" s="25">
        <v>0.23</v>
      </c>
      <c r="N68" s="25">
        <v>0.17</v>
      </c>
      <c r="O68" s="25">
        <v>0.19</v>
      </c>
      <c r="P68" s="25">
        <v>0.41</v>
      </c>
      <c r="R68" s="166"/>
    </row>
    <row r="69" spans="1:18" x14ac:dyDescent="0.35">
      <c r="A69" s="35" t="s">
        <v>130</v>
      </c>
      <c r="B69" s="24" t="s">
        <v>243</v>
      </c>
      <c r="C69" s="36">
        <v>17505</v>
      </c>
      <c r="D69" s="49">
        <v>974788.5</v>
      </c>
      <c r="E69" s="36">
        <v>510</v>
      </c>
      <c r="F69" s="49">
        <v>217761</v>
      </c>
      <c r="G69" s="36">
        <v>550</v>
      </c>
      <c r="H69" s="49">
        <v>141132.5</v>
      </c>
      <c r="I69" s="36">
        <v>615</v>
      </c>
      <c r="J69" s="49">
        <v>157742.5</v>
      </c>
      <c r="K69" s="36">
        <v>15830</v>
      </c>
      <c r="L69" s="49">
        <v>458152.5</v>
      </c>
      <c r="M69" s="25">
        <v>0.22</v>
      </c>
      <c r="N69" s="25">
        <v>0.14000000000000001</v>
      </c>
      <c r="O69" s="25">
        <v>0.16</v>
      </c>
      <c r="P69" s="25">
        <v>0.47</v>
      </c>
      <c r="R69" s="166"/>
    </row>
    <row r="70" spans="1:18" x14ac:dyDescent="0.35">
      <c r="A70" s="35" t="s">
        <v>130</v>
      </c>
      <c r="B70" s="24" t="s">
        <v>244</v>
      </c>
      <c r="C70" s="36">
        <v>16695</v>
      </c>
      <c r="D70" s="49">
        <v>1081072.3500000001</v>
      </c>
      <c r="E70" s="36">
        <v>535</v>
      </c>
      <c r="F70" s="49">
        <v>237619.7</v>
      </c>
      <c r="G70" s="36">
        <v>800</v>
      </c>
      <c r="H70" s="49">
        <v>217922.65</v>
      </c>
      <c r="I70" s="36">
        <v>720</v>
      </c>
      <c r="J70" s="49">
        <v>194288.65</v>
      </c>
      <c r="K70" s="36">
        <v>14635</v>
      </c>
      <c r="L70" s="49">
        <v>431241.35</v>
      </c>
      <c r="M70" s="25">
        <v>0.22</v>
      </c>
      <c r="N70" s="25">
        <v>0.2</v>
      </c>
      <c r="O70" s="25">
        <v>0.18</v>
      </c>
      <c r="P70" s="25">
        <v>0.4</v>
      </c>
      <c r="R70" s="166"/>
    </row>
    <row r="71" spans="1:18" x14ac:dyDescent="0.35">
      <c r="A71" s="35" t="s">
        <v>130</v>
      </c>
      <c r="B71" s="24" t="s">
        <v>245</v>
      </c>
      <c r="C71" s="36">
        <v>16495</v>
      </c>
      <c r="D71" s="49">
        <v>1228273.8500000001</v>
      </c>
      <c r="E71" s="36">
        <v>645</v>
      </c>
      <c r="F71" s="49">
        <v>321820.84999999998</v>
      </c>
      <c r="G71" s="36">
        <v>750</v>
      </c>
      <c r="H71" s="49">
        <v>222484.75</v>
      </c>
      <c r="I71" s="36">
        <v>780</v>
      </c>
      <c r="J71" s="49">
        <v>232398.3</v>
      </c>
      <c r="K71" s="36">
        <v>14315</v>
      </c>
      <c r="L71" s="49">
        <v>451569.95</v>
      </c>
      <c r="M71" s="25">
        <v>0.26</v>
      </c>
      <c r="N71" s="25">
        <v>0.18</v>
      </c>
      <c r="O71" s="25">
        <v>0.19</v>
      </c>
      <c r="P71" s="25">
        <v>0.37</v>
      </c>
      <c r="R71" s="166"/>
    </row>
    <row r="72" spans="1:18" x14ac:dyDescent="0.35">
      <c r="A72" s="35" t="s">
        <v>130</v>
      </c>
      <c r="B72" s="24" t="s">
        <v>246</v>
      </c>
      <c r="C72" s="36">
        <v>18255</v>
      </c>
      <c r="D72" s="49">
        <v>1198321.25</v>
      </c>
      <c r="E72" s="36">
        <v>445</v>
      </c>
      <c r="F72" s="49">
        <v>236961.8</v>
      </c>
      <c r="G72" s="36">
        <v>615</v>
      </c>
      <c r="H72" s="49">
        <v>194917.95</v>
      </c>
      <c r="I72" s="36">
        <v>695</v>
      </c>
      <c r="J72" s="49">
        <v>221962.2</v>
      </c>
      <c r="K72" s="36">
        <v>16505</v>
      </c>
      <c r="L72" s="49">
        <v>544479.30000000005</v>
      </c>
      <c r="M72" s="25">
        <v>0.2</v>
      </c>
      <c r="N72" s="25">
        <v>0.16</v>
      </c>
      <c r="O72" s="25">
        <v>0.19</v>
      </c>
      <c r="P72" s="25">
        <v>0.45</v>
      </c>
      <c r="R72" s="166"/>
    </row>
    <row r="73" spans="1:18" x14ac:dyDescent="0.35">
      <c r="A73" s="35" t="s">
        <v>130</v>
      </c>
      <c r="B73" s="24" t="s">
        <v>247</v>
      </c>
      <c r="C73" s="36">
        <v>91425</v>
      </c>
      <c r="D73" s="49">
        <v>6445278.7000000002</v>
      </c>
      <c r="E73" s="36">
        <v>3605</v>
      </c>
      <c r="F73" s="49">
        <v>1618063.35</v>
      </c>
      <c r="G73" s="36">
        <v>4520</v>
      </c>
      <c r="H73" s="49">
        <v>1238957.8500000001</v>
      </c>
      <c r="I73" s="36">
        <v>4220</v>
      </c>
      <c r="J73" s="49">
        <v>1163391.6499999999</v>
      </c>
      <c r="K73" s="36">
        <v>79080</v>
      </c>
      <c r="L73" s="49">
        <v>2424865.85</v>
      </c>
      <c r="M73" s="25">
        <v>0.25</v>
      </c>
      <c r="N73" s="25">
        <v>0.19</v>
      </c>
      <c r="O73" s="25">
        <v>0.18</v>
      </c>
      <c r="P73" s="25">
        <v>0.38</v>
      </c>
      <c r="R73" s="166"/>
    </row>
    <row r="74" spans="1:18" x14ac:dyDescent="0.35">
      <c r="A74" s="35" t="s">
        <v>131</v>
      </c>
      <c r="B74" s="24" t="s">
        <v>240</v>
      </c>
      <c r="C74" s="36">
        <v>335</v>
      </c>
      <c r="D74" s="49">
        <v>125700</v>
      </c>
      <c r="E74" s="36">
        <v>335</v>
      </c>
      <c r="F74" s="49">
        <v>125700</v>
      </c>
      <c r="G74" s="36">
        <v>0</v>
      </c>
      <c r="H74" s="49">
        <v>0</v>
      </c>
      <c r="I74" s="36">
        <v>0</v>
      </c>
      <c r="J74" s="49">
        <v>0</v>
      </c>
      <c r="K74" s="36">
        <v>0</v>
      </c>
      <c r="L74" s="49">
        <v>0</v>
      </c>
      <c r="M74" s="25">
        <v>1</v>
      </c>
      <c r="N74" s="25">
        <v>0</v>
      </c>
      <c r="O74" s="25">
        <v>0</v>
      </c>
      <c r="P74" s="25">
        <v>0</v>
      </c>
      <c r="R74" s="166"/>
    </row>
    <row r="75" spans="1:18" x14ac:dyDescent="0.35">
      <c r="A75" s="35" t="s">
        <v>131</v>
      </c>
      <c r="B75" s="24" t="s">
        <v>241</v>
      </c>
      <c r="C75" s="36">
        <v>5290</v>
      </c>
      <c r="D75" s="49">
        <v>708446.5</v>
      </c>
      <c r="E75" s="36">
        <v>510</v>
      </c>
      <c r="F75" s="49">
        <v>213300</v>
      </c>
      <c r="G75" s="36">
        <v>990</v>
      </c>
      <c r="H75" s="49">
        <v>252750</v>
      </c>
      <c r="I75" s="36">
        <v>520</v>
      </c>
      <c r="J75" s="49">
        <v>132500</v>
      </c>
      <c r="K75" s="36">
        <v>3270</v>
      </c>
      <c r="L75" s="49">
        <v>109896.5</v>
      </c>
      <c r="M75" s="25">
        <v>0.3</v>
      </c>
      <c r="N75" s="25">
        <v>0.36</v>
      </c>
      <c r="O75" s="25">
        <v>0.19</v>
      </c>
      <c r="P75" s="25">
        <v>0.16</v>
      </c>
      <c r="R75" s="166"/>
    </row>
    <row r="76" spans="1:18" x14ac:dyDescent="0.35">
      <c r="A76" s="35" t="s">
        <v>131</v>
      </c>
      <c r="B76" s="24" t="s">
        <v>242</v>
      </c>
      <c r="C76" s="36">
        <v>14110</v>
      </c>
      <c r="D76" s="49">
        <v>896966.5</v>
      </c>
      <c r="E76" s="36">
        <v>505</v>
      </c>
      <c r="F76" s="49">
        <v>211800</v>
      </c>
      <c r="G76" s="36">
        <v>590</v>
      </c>
      <c r="H76" s="49">
        <v>151000</v>
      </c>
      <c r="I76" s="36">
        <v>640</v>
      </c>
      <c r="J76" s="49">
        <v>164000</v>
      </c>
      <c r="K76" s="36">
        <v>12375</v>
      </c>
      <c r="L76" s="49">
        <v>370166.5</v>
      </c>
      <c r="M76" s="25">
        <v>0.24</v>
      </c>
      <c r="N76" s="25">
        <v>0.17</v>
      </c>
      <c r="O76" s="25">
        <v>0.18</v>
      </c>
      <c r="P76" s="25">
        <v>0.41</v>
      </c>
      <c r="R76" s="166"/>
    </row>
    <row r="77" spans="1:18" x14ac:dyDescent="0.35">
      <c r="A77" s="35" t="s">
        <v>131</v>
      </c>
      <c r="B77" s="24" t="s">
        <v>243</v>
      </c>
      <c r="C77" s="36">
        <v>16480</v>
      </c>
      <c r="D77" s="49">
        <v>876823</v>
      </c>
      <c r="E77" s="36">
        <v>465</v>
      </c>
      <c r="F77" s="49">
        <v>195975</v>
      </c>
      <c r="G77" s="36">
        <v>445</v>
      </c>
      <c r="H77" s="49">
        <v>116117.5</v>
      </c>
      <c r="I77" s="36">
        <v>510</v>
      </c>
      <c r="J77" s="49">
        <v>130240</v>
      </c>
      <c r="K77" s="36">
        <v>15060</v>
      </c>
      <c r="L77" s="49">
        <v>434490.5</v>
      </c>
      <c r="M77" s="25">
        <v>0.22</v>
      </c>
      <c r="N77" s="25">
        <v>0.13</v>
      </c>
      <c r="O77" s="25">
        <v>0.15</v>
      </c>
      <c r="P77" s="25">
        <v>0.5</v>
      </c>
      <c r="R77" s="166"/>
    </row>
    <row r="78" spans="1:18" x14ac:dyDescent="0.35">
      <c r="A78" s="35" t="s">
        <v>131</v>
      </c>
      <c r="B78" s="24" t="s">
        <v>244</v>
      </c>
      <c r="C78" s="36">
        <v>15540</v>
      </c>
      <c r="D78" s="49">
        <v>952870.05</v>
      </c>
      <c r="E78" s="36">
        <v>425</v>
      </c>
      <c r="F78" s="49">
        <v>188748</v>
      </c>
      <c r="G78" s="36">
        <v>775</v>
      </c>
      <c r="H78" s="49">
        <v>210398.15</v>
      </c>
      <c r="I78" s="36">
        <v>610</v>
      </c>
      <c r="J78" s="49">
        <v>164630</v>
      </c>
      <c r="K78" s="36">
        <v>13730</v>
      </c>
      <c r="L78" s="49">
        <v>389093.9</v>
      </c>
      <c r="M78" s="25">
        <v>0.2</v>
      </c>
      <c r="N78" s="25">
        <v>0.22</v>
      </c>
      <c r="O78" s="25">
        <v>0.17</v>
      </c>
      <c r="P78" s="25">
        <v>0.41</v>
      </c>
      <c r="R78" s="166"/>
    </row>
    <row r="79" spans="1:18" x14ac:dyDescent="0.35">
      <c r="A79" s="35" t="s">
        <v>131</v>
      </c>
      <c r="B79" s="24" t="s">
        <v>245</v>
      </c>
      <c r="C79" s="36">
        <v>14310</v>
      </c>
      <c r="D79" s="49">
        <v>1027127.5</v>
      </c>
      <c r="E79" s="36">
        <v>520</v>
      </c>
      <c r="F79" s="49">
        <v>261610.4</v>
      </c>
      <c r="G79" s="36">
        <v>640</v>
      </c>
      <c r="H79" s="49">
        <v>187956.8</v>
      </c>
      <c r="I79" s="36">
        <v>655</v>
      </c>
      <c r="J79" s="49">
        <v>194306.95</v>
      </c>
      <c r="K79" s="36">
        <v>12500</v>
      </c>
      <c r="L79" s="49">
        <v>383253.35</v>
      </c>
      <c r="M79" s="25">
        <v>0.25</v>
      </c>
      <c r="N79" s="25">
        <v>0.18</v>
      </c>
      <c r="O79" s="25">
        <v>0.19</v>
      </c>
      <c r="P79" s="25">
        <v>0.37</v>
      </c>
      <c r="R79" s="166"/>
    </row>
    <row r="80" spans="1:18" x14ac:dyDescent="0.35">
      <c r="A80" s="35" t="s">
        <v>131</v>
      </c>
      <c r="B80" s="24" t="s">
        <v>246</v>
      </c>
      <c r="C80" s="36">
        <v>15420</v>
      </c>
      <c r="D80" s="49">
        <v>1041242.3</v>
      </c>
      <c r="E80" s="36">
        <v>410</v>
      </c>
      <c r="F80" s="49">
        <v>214110.45</v>
      </c>
      <c r="G80" s="36">
        <v>500</v>
      </c>
      <c r="H80" s="49">
        <v>159483.85</v>
      </c>
      <c r="I80" s="36">
        <v>620</v>
      </c>
      <c r="J80" s="49">
        <v>198371.15</v>
      </c>
      <c r="K80" s="36">
        <v>13895</v>
      </c>
      <c r="L80" s="49">
        <v>469276.85</v>
      </c>
      <c r="M80" s="25">
        <v>0.21</v>
      </c>
      <c r="N80" s="25">
        <v>0.15</v>
      </c>
      <c r="O80" s="25">
        <v>0.19</v>
      </c>
      <c r="P80" s="25">
        <v>0.45</v>
      </c>
      <c r="R80" s="166"/>
    </row>
    <row r="81" spans="1:18" x14ac:dyDescent="0.35">
      <c r="A81" s="35" t="s">
        <v>131</v>
      </c>
      <c r="B81" s="24" t="s">
        <v>247</v>
      </c>
      <c r="C81" s="36">
        <v>81485</v>
      </c>
      <c r="D81" s="49">
        <v>5629175.8499999996</v>
      </c>
      <c r="E81" s="36">
        <v>3170</v>
      </c>
      <c r="F81" s="49">
        <v>1411243.85</v>
      </c>
      <c r="G81" s="36">
        <v>3940</v>
      </c>
      <c r="H81" s="49">
        <v>1077706.3</v>
      </c>
      <c r="I81" s="36">
        <v>3550</v>
      </c>
      <c r="J81" s="49">
        <v>984048.1</v>
      </c>
      <c r="K81" s="36">
        <v>70820</v>
      </c>
      <c r="L81" s="49">
        <v>2156177.6</v>
      </c>
      <c r="M81" s="25">
        <v>0.25</v>
      </c>
      <c r="N81" s="25">
        <v>0.19</v>
      </c>
      <c r="O81" s="25">
        <v>0.17</v>
      </c>
      <c r="P81" s="25">
        <v>0.38</v>
      </c>
      <c r="R81" s="166"/>
    </row>
    <row r="82" spans="1:18" x14ac:dyDescent="0.35">
      <c r="A82" s="35" t="s">
        <v>132</v>
      </c>
      <c r="B82" s="24" t="s">
        <v>240</v>
      </c>
      <c r="C82" s="36">
        <v>115</v>
      </c>
      <c r="D82" s="49">
        <v>45000</v>
      </c>
      <c r="E82" s="36">
        <v>115</v>
      </c>
      <c r="F82" s="49">
        <v>45000</v>
      </c>
      <c r="G82" s="36">
        <v>0</v>
      </c>
      <c r="H82" s="49">
        <v>0</v>
      </c>
      <c r="I82" s="36">
        <v>0</v>
      </c>
      <c r="J82" s="49">
        <v>0</v>
      </c>
      <c r="K82" s="36">
        <v>0</v>
      </c>
      <c r="L82" s="49">
        <v>0</v>
      </c>
      <c r="M82" s="25">
        <v>1</v>
      </c>
      <c r="N82" s="25">
        <v>0</v>
      </c>
      <c r="O82" s="25">
        <v>0</v>
      </c>
      <c r="P82" s="25">
        <v>0</v>
      </c>
      <c r="R82" s="166"/>
    </row>
    <row r="83" spans="1:18" x14ac:dyDescent="0.35">
      <c r="A83" s="35" t="s">
        <v>132</v>
      </c>
      <c r="B83" s="24" t="s">
        <v>241</v>
      </c>
      <c r="C83" s="36">
        <v>1580</v>
      </c>
      <c r="D83" s="49">
        <v>233997.25</v>
      </c>
      <c r="E83" s="36">
        <v>160</v>
      </c>
      <c r="F83" s="49">
        <v>68400</v>
      </c>
      <c r="G83" s="36">
        <v>320</v>
      </c>
      <c r="H83" s="49">
        <v>83250</v>
      </c>
      <c r="I83" s="36">
        <v>200</v>
      </c>
      <c r="J83" s="49">
        <v>51250</v>
      </c>
      <c r="K83" s="36">
        <v>900</v>
      </c>
      <c r="L83" s="49">
        <v>31097.25</v>
      </c>
      <c r="M83" s="25">
        <v>0.28999999999999998</v>
      </c>
      <c r="N83" s="25">
        <v>0.36</v>
      </c>
      <c r="O83" s="25">
        <v>0.22</v>
      </c>
      <c r="P83" s="25">
        <v>0.13</v>
      </c>
      <c r="R83" s="166"/>
    </row>
    <row r="84" spans="1:18" x14ac:dyDescent="0.35">
      <c r="A84" s="35" t="s">
        <v>132</v>
      </c>
      <c r="B84" s="24" t="s">
        <v>242</v>
      </c>
      <c r="C84" s="36">
        <v>4260</v>
      </c>
      <c r="D84" s="49">
        <v>304173.25</v>
      </c>
      <c r="E84" s="36">
        <v>155</v>
      </c>
      <c r="F84" s="49">
        <v>62400</v>
      </c>
      <c r="G84" s="36">
        <v>235</v>
      </c>
      <c r="H84" s="49">
        <v>60000</v>
      </c>
      <c r="I84" s="36">
        <v>300</v>
      </c>
      <c r="J84" s="49">
        <v>76250</v>
      </c>
      <c r="K84" s="36">
        <v>3575</v>
      </c>
      <c r="L84" s="49">
        <v>105523.25</v>
      </c>
      <c r="M84" s="25">
        <v>0.21</v>
      </c>
      <c r="N84" s="25">
        <v>0.2</v>
      </c>
      <c r="O84" s="25">
        <v>0.25</v>
      </c>
      <c r="P84" s="25">
        <v>0.35</v>
      </c>
      <c r="R84" s="166"/>
    </row>
    <row r="85" spans="1:18" x14ac:dyDescent="0.35">
      <c r="A85" s="35" t="s">
        <v>132</v>
      </c>
      <c r="B85" s="24" t="s">
        <v>243</v>
      </c>
      <c r="C85" s="36">
        <v>5030</v>
      </c>
      <c r="D85" s="49">
        <v>290292</v>
      </c>
      <c r="E85" s="36">
        <v>165</v>
      </c>
      <c r="F85" s="49">
        <v>69879</v>
      </c>
      <c r="G85" s="36">
        <v>165</v>
      </c>
      <c r="H85" s="49">
        <v>42095</v>
      </c>
      <c r="I85" s="36">
        <v>195</v>
      </c>
      <c r="J85" s="49">
        <v>49720</v>
      </c>
      <c r="K85" s="36">
        <v>4505</v>
      </c>
      <c r="L85" s="49">
        <v>128598</v>
      </c>
      <c r="M85" s="25">
        <v>0.24</v>
      </c>
      <c r="N85" s="25">
        <v>0.15</v>
      </c>
      <c r="O85" s="25">
        <v>0.17</v>
      </c>
      <c r="P85" s="25">
        <v>0.44</v>
      </c>
      <c r="R85" s="166"/>
    </row>
    <row r="86" spans="1:18" x14ac:dyDescent="0.35">
      <c r="A86" s="35" t="s">
        <v>132</v>
      </c>
      <c r="B86" s="24" t="s">
        <v>244</v>
      </c>
      <c r="C86" s="36">
        <v>4630</v>
      </c>
      <c r="D86" s="49">
        <v>293247.34999999998</v>
      </c>
      <c r="E86" s="36">
        <v>125</v>
      </c>
      <c r="F86" s="49">
        <v>53001.8</v>
      </c>
      <c r="G86" s="36">
        <v>255</v>
      </c>
      <c r="H86" s="49">
        <v>69235.5</v>
      </c>
      <c r="I86" s="36">
        <v>220</v>
      </c>
      <c r="J86" s="49">
        <v>59595.05</v>
      </c>
      <c r="K86" s="36">
        <v>4030</v>
      </c>
      <c r="L86" s="49">
        <v>111415</v>
      </c>
      <c r="M86" s="25">
        <v>0.18</v>
      </c>
      <c r="N86" s="25">
        <v>0.24</v>
      </c>
      <c r="O86" s="25">
        <v>0.2</v>
      </c>
      <c r="P86" s="25">
        <v>0.38</v>
      </c>
      <c r="R86" s="166"/>
    </row>
    <row r="87" spans="1:18" x14ac:dyDescent="0.35">
      <c r="A87" s="35" t="s">
        <v>132</v>
      </c>
      <c r="B87" s="24" t="s">
        <v>245</v>
      </c>
      <c r="C87" s="36">
        <v>4370</v>
      </c>
      <c r="D87" s="49">
        <v>345991.6</v>
      </c>
      <c r="E87" s="36">
        <v>190</v>
      </c>
      <c r="F87" s="49">
        <v>87750.55</v>
      </c>
      <c r="G87" s="36">
        <v>250</v>
      </c>
      <c r="H87" s="49">
        <v>74857.5</v>
      </c>
      <c r="I87" s="36">
        <v>245</v>
      </c>
      <c r="J87" s="49">
        <v>73831.600000000006</v>
      </c>
      <c r="K87" s="36">
        <v>3685</v>
      </c>
      <c r="L87" s="49">
        <v>109551.95</v>
      </c>
      <c r="M87" s="25">
        <v>0.25</v>
      </c>
      <c r="N87" s="25">
        <v>0.22</v>
      </c>
      <c r="O87" s="25">
        <v>0.21</v>
      </c>
      <c r="P87" s="25">
        <v>0.32</v>
      </c>
      <c r="R87" s="166"/>
    </row>
    <row r="88" spans="1:18" x14ac:dyDescent="0.35">
      <c r="A88" s="35" t="s">
        <v>132</v>
      </c>
      <c r="B88" s="24" t="s">
        <v>246</v>
      </c>
      <c r="C88" s="36">
        <v>4765</v>
      </c>
      <c r="D88" s="49">
        <v>338146.25</v>
      </c>
      <c r="E88" s="36">
        <v>135</v>
      </c>
      <c r="F88" s="49">
        <v>68319.8</v>
      </c>
      <c r="G88" s="36">
        <v>170</v>
      </c>
      <c r="H88" s="49">
        <v>54674.8</v>
      </c>
      <c r="I88" s="36">
        <v>225</v>
      </c>
      <c r="J88" s="49">
        <v>71315.7</v>
      </c>
      <c r="K88" s="36">
        <v>4235</v>
      </c>
      <c r="L88" s="49">
        <v>143835.95000000001</v>
      </c>
      <c r="M88" s="25">
        <v>0.2</v>
      </c>
      <c r="N88" s="25">
        <v>0.16</v>
      </c>
      <c r="O88" s="25">
        <v>0.21</v>
      </c>
      <c r="P88" s="25">
        <v>0.43</v>
      </c>
      <c r="R88" s="166"/>
    </row>
    <row r="89" spans="1:18" x14ac:dyDescent="0.35">
      <c r="A89" s="35" t="s">
        <v>132</v>
      </c>
      <c r="B89" s="24" t="s">
        <v>247</v>
      </c>
      <c r="C89" s="36">
        <v>24750</v>
      </c>
      <c r="D89" s="49">
        <v>1850847.7</v>
      </c>
      <c r="E89" s="36">
        <v>1040</v>
      </c>
      <c r="F89" s="49">
        <v>454751.15</v>
      </c>
      <c r="G89" s="36">
        <v>1400</v>
      </c>
      <c r="H89" s="49">
        <v>384112.8</v>
      </c>
      <c r="I89" s="36">
        <v>1380</v>
      </c>
      <c r="J89" s="49">
        <v>381962.35</v>
      </c>
      <c r="K89" s="36">
        <v>20925</v>
      </c>
      <c r="L89" s="49">
        <v>630021.4</v>
      </c>
      <c r="M89" s="25">
        <v>0.25</v>
      </c>
      <c r="N89" s="25">
        <v>0.21</v>
      </c>
      <c r="O89" s="25">
        <v>0.21</v>
      </c>
      <c r="P89" s="25">
        <v>0.34</v>
      </c>
      <c r="R89" s="166"/>
    </row>
    <row r="90" spans="1:18" x14ac:dyDescent="0.35">
      <c r="A90" s="35" t="s">
        <v>133</v>
      </c>
      <c r="B90" s="24" t="s">
        <v>240</v>
      </c>
      <c r="C90" s="36">
        <v>180</v>
      </c>
      <c r="D90" s="49">
        <v>68100</v>
      </c>
      <c r="E90" s="36">
        <v>180</v>
      </c>
      <c r="F90" s="49">
        <v>68100</v>
      </c>
      <c r="G90" s="36">
        <v>0</v>
      </c>
      <c r="H90" s="49">
        <v>0</v>
      </c>
      <c r="I90" s="36">
        <v>0</v>
      </c>
      <c r="J90" s="49">
        <v>0</v>
      </c>
      <c r="K90" s="36">
        <v>0</v>
      </c>
      <c r="L90" s="49">
        <v>0</v>
      </c>
      <c r="M90" s="25">
        <v>1</v>
      </c>
      <c r="N90" s="25">
        <v>0</v>
      </c>
      <c r="O90" s="25">
        <v>0</v>
      </c>
      <c r="P90" s="25">
        <v>0</v>
      </c>
      <c r="R90" s="166"/>
    </row>
    <row r="91" spans="1:18" x14ac:dyDescent="0.35">
      <c r="A91" s="35" t="s">
        <v>133</v>
      </c>
      <c r="B91" s="24" t="s">
        <v>241</v>
      </c>
      <c r="C91" s="36">
        <v>2790</v>
      </c>
      <c r="D91" s="49">
        <v>390076.75</v>
      </c>
      <c r="E91" s="36">
        <v>265</v>
      </c>
      <c r="F91" s="49">
        <v>109800</v>
      </c>
      <c r="G91" s="36">
        <v>550</v>
      </c>
      <c r="H91" s="49">
        <v>143250</v>
      </c>
      <c r="I91" s="36">
        <v>325</v>
      </c>
      <c r="J91" s="49">
        <v>82750</v>
      </c>
      <c r="K91" s="36">
        <v>1645</v>
      </c>
      <c r="L91" s="49">
        <v>54276.75</v>
      </c>
      <c r="M91" s="25">
        <v>0.28000000000000003</v>
      </c>
      <c r="N91" s="25">
        <v>0.37</v>
      </c>
      <c r="O91" s="25">
        <v>0.21</v>
      </c>
      <c r="P91" s="25">
        <v>0.14000000000000001</v>
      </c>
      <c r="R91" s="166"/>
    </row>
    <row r="92" spans="1:18" x14ac:dyDescent="0.35">
      <c r="A92" s="35" t="s">
        <v>133</v>
      </c>
      <c r="B92" s="24" t="s">
        <v>242</v>
      </c>
      <c r="C92" s="36">
        <v>7585</v>
      </c>
      <c r="D92" s="49">
        <v>511547.25</v>
      </c>
      <c r="E92" s="36">
        <v>290</v>
      </c>
      <c r="F92" s="49">
        <v>123600</v>
      </c>
      <c r="G92" s="36">
        <v>350</v>
      </c>
      <c r="H92" s="49">
        <v>88250</v>
      </c>
      <c r="I92" s="36">
        <v>420</v>
      </c>
      <c r="J92" s="49">
        <v>106250</v>
      </c>
      <c r="K92" s="36">
        <v>6525</v>
      </c>
      <c r="L92" s="49">
        <v>193447.25</v>
      </c>
      <c r="M92" s="25">
        <v>0.24</v>
      </c>
      <c r="N92" s="25">
        <v>0.17</v>
      </c>
      <c r="O92" s="25">
        <v>0.21</v>
      </c>
      <c r="P92" s="25">
        <v>0.38</v>
      </c>
      <c r="R92" s="166"/>
    </row>
    <row r="93" spans="1:18" x14ac:dyDescent="0.35">
      <c r="A93" s="35" t="s">
        <v>133</v>
      </c>
      <c r="B93" s="24" t="s">
        <v>243</v>
      </c>
      <c r="C93" s="36">
        <v>9075</v>
      </c>
      <c r="D93" s="49">
        <v>516815.75</v>
      </c>
      <c r="E93" s="36">
        <v>285</v>
      </c>
      <c r="F93" s="49">
        <v>117039</v>
      </c>
      <c r="G93" s="36">
        <v>290</v>
      </c>
      <c r="H93" s="49">
        <v>74575</v>
      </c>
      <c r="I93" s="36">
        <v>335</v>
      </c>
      <c r="J93" s="49">
        <v>86290</v>
      </c>
      <c r="K93" s="36">
        <v>8165</v>
      </c>
      <c r="L93" s="49">
        <v>238911.75</v>
      </c>
      <c r="M93" s="25">
        <v>0.23</v>
      </c>
      <c r="N93" s="25">
        <v>0.14000000000000001</v>
      </c>
      <c r="O93" s="25">
        <v>0.17</v>
      </c>
      <c r="P93" s="25">
        <v>0.46</v>
      </c>
      <c r="R93" s="166"/>
    </row>
    <row r="94" spans="1:18" x14ac:dyDescent="0.35">
      <c r="A94" s="35" t="s">
        <v>133</v>
      </c>
      <c r="B94" s="24" t="s">
        <v>244</v>
      </c>
      <c r="C94" s="36">
        <v>9015</v>
      </c>
      <c r="D94" s="49">
        <v>598182.80000000005</v>
      </c>
      <c r="E94" s="36">
        <v>295</v>
      </c>
      <c r="F94" s="49">
        <v>131131.54999999999</v>
      </c>
      <c r="G94" s="36">
        <v>470</v>
      </c>
      <c r="H94" s="49">
        <v>126737.35</v>
      </c>
      <c r="I94" s="36">
        <v>400</v>
      </c>
      <c r="J94" s="49">
        <v>109120.4</v>
      </c>
      <c r="K94" s="36">
        <v>7850</v>
      </c>
      <c r="L94" s="49">
        <v>231193.5</v>
      </c>
      <c r="M94" s="25">
        <v>0.22</v>
      </c>
      <c r="N94" s="25">
        <v>0.21</v>
      </c>
      <c r="O94" s="25">
        <v>0.18</v>
      </c>
      <c r="P94" s="25">
        <v>0.39</v>
      </c>
      <c r="R94" s="166"/>
    </row>
    <row r="95" spans="1:18" x14ac:dyDescent="0.35">
      <c r="A95" s="35" t="s">
        <v>133</v>
      </c>
      <c r="B95" s="24" t="s">
        <v>245</v>
      </c>
      <c r="C95" s="36">
        <v>8255</v>
      </c>
      <c r="D95" s="49">
        <v>592414.30000000005</v>
      </c>
      <c r="E95" s="36">
        <v>285</v>
      </c>
      <c r="F95" s="49">
        <v>130573.55</v>
      </c>
      <c r="G95" s="36">
        <v>430</v>
      </c>
      <c r="H95" s="49">
        <v>126679.3</v>
      </c>
      <c r="I95" s="36">
        <v>420</v>
      </c>
      <c r="J95" s="49">
        <v>125073.75</v>
      </c>
      <c r="K95" s="36">
        <v>7120</v>
      </c>
      <c r="L95" s="49">
        <v>210087.7</v>
      </c>
      <c r="M95" s="25">
        <v>0.22</v>
      </c>
      <c r="N95" s="25">
        <v>0.21</v>
      </c>
      <c r="O95" s="25">
        <v>0.21</v>
      </c>
      <c r="P95" s="25">
        <v>0.35</v>
      </c>
      <c r="R95" s="166"/>
    </row>
    <row r="96" spans="1:18" x14ac:dyDescent="0.35">
      <c r="A96" s="35" t="s">
        <v>133</v>
      </c>
      <c r="B96" s="24" t="s">
        <v>246</v>
      </c>
      <c r="C96" s="36">
        <v>8925</v>
      </c>
      <c r="D96" s="49">
        <v>626215.55000000005</v>
      </c>
      <c r="E96" s="36">
        <v>225</v>
      </c>
      <c r="F96" s="49">
        <v>120791.8</v>
      </c>
      <c r="G96" s="36">
        <v>360</v>
      </c>
      <c r="H96" s="49">
        <v>114930.7</v>
      </c>
      <c r="I96" s="36">
        <v>390</v>
      </c>
      <c r="J96" s="49">
        <v>125760.25</v>
      </c>
      <c r="K96" s="36">
        <v>7945</v>
      </c>
      <c r="L96" s="49">
        <v>264732.79999999999</v>
      </c>
      <c r="M96" s="25">
        <v>0.19</v>
      </c>
      <c r="N96" s="25">
        <v>0.18</v>
      </c>
      <c r="O96" s="25">
        <v>0.2</v>
      </c>
      <c r="P96" s="25">
        <v>0.42</v>
      </c>
      <c r="R96" s="166"/>
    </row>
    <row r="97" spans="1:18" x14ac:dyDescent="0.35">
      <c r="A97" s="35" t="s">
        <v>133</v>
      </c>
      <c r="B97" s="24" t="s">
        <v>247</v>
      </c>
      <c r="C97" s="36">
        <v>45815</v>
      </c>
      <c r="D97" s="49">
        <v>3303352.4</v>
      </c>
      <c r="E97" s="36">
        <v>1820</v>
      </c>
      <c r="F97" s="49">
        <v>801035.9</v>
      </c>
      <c r="G97" s="36">
        <v>2450</v>
      </c>
      <c r="H97" s="49">
        <v>674422.35</v>
      </c>
      <c r="I97" s="36">
        <v>2290</v>
      </c>
      <c r="J97" s="49">
        <v>635244.4</v>
      </c>
      <c r="K97" s="36">
        <v>39255</v>
      </c>
      <c r="L97" s="49">
        <v>1192649.75</v>
      </c>
      <c r="M97" s="25">
        <v>0.24</v>
      </c>
      <c r="N97" s="25">
        <v>0.2</v>
      </c>
      <c r="O97" s="25">
        <v>0.19</v>
      </c>
      <c r="P97" s="25">
        <v>0.36</v>
      </c>
      <c r="R97" s="166"/>
    </row>
    <row r="98" spans="1:18" x14ac:dyDescent="0.35">
      <c r="A98" s="35" t="s">
        <v>134</v>
      </c>
      <c r="B98" s="24" t="s">
        <v>240</v>
      </c>
      <c r="C98" s="36">
        <v>120</v>
      </c>
      <c r="D98" s="49">
        <v>43800</v>
      </c>
      <c r="E98" s="36">
        <v>120</v>
      </c>
      <c r="F98" s="49">
        <v>43800</v>
      </c>
      <c r="G98" s="36">
        <v>0</v>
      </c>
      <c r="H98" s="49">
        <v>0</v>
      </c>
      <c r="I98" s="36">
        <v>0</v>
      </c>
      <c r="J98" s="49">
        <v>0</v>
      </c>
      <c r="K98" s="36">
        <v>0</v>
      </c>
      <c r="L98" s="49">
        <v>0</v>
      </c>
      <c r="M98" s="25">
        <v>1</v>
      </c>
      <c r="N98" s="25">
        <v>0</v>
      </c>
      <c r="O98" s="25">
        <v>0</v>
      </c>
      <c r="P98" s="25">
        <v>0</v>
      </c>
      <c r="R98" s="166"/>
    </row>
    <row r="99" spans="1:18" x14ac:dyDescent="0.35">
      <c r="A99" s="35" t="s">
        <v>134</v>
      </c>
      <c r="B99" s="24" t="s">
        <v>241</v>
      </c>
      <c r="C99" s="36">
        <v>1390</v>
      </c>
      <c r="D99" s="49">
        <v>217028.75</v>
      </c>
      <c r="E99" s="36">
        <v>155</v>
      </c>
      <c r="F99" s="49">
        <v>63900</v>
      </c>
      <c r="G99" s="36">
        <v>315</v>
      </c>
      <c r="H99" s="49">
        <v>80250</v>
      </c>
      <c r="I99" s="36">
        <v>195</v>
      </c>
      <c r="J99" s="49">
        <v>48250</v>
      </c>
      <c r="K99" s="36">
        <v>725</v>
      </c>
      <c r="L99" s="49">
        <v>24628.75</v>
      </c>
      <c r="M99" s="25">
        <v>0.28999999999999998</v>
      </c>
      <c r="N99" s="25">
        <v>0.37</v>
      </c>
      <c r="O99" s="25">
        <v>0.22</v>
      </c>
      <c r="P99" s="25">
        <v>0.11</v>
      </c>
      <c r="R99" s="166"/>
    </row>
    <row r="100" spans="1:18" x14ac:dyDescent="0.35">
      <c r="A100" s="35" t="s">
        <v>134</v>
      </c>
      <c r="B100" s="24" t="s">
        <v>242</v>
      </c>
      <c r="C100" s="36">
        <v>3830</v>
      </c>
      <c r="D100" s="49">
        <v>301446</v>
      </c>
      <c r="E100" s="36">
        <v>185</v>
      </c>
      <c r="F100" s="49">
        <v>78600</v>
      </c>
      <c r="G100" s="36">
        <v>230</v>
      </c>
      <c r="H100" s="49">
        <v>58250</v>
      </c>
      <c r="I100" s="36">
        <v>265</v>
      </c>
      <c r="J100" s="49">
        <v>68750</v>
      </c>
      <c r="K100" s="36">
        <v>3150</v>
      </c>
      <c r="L100" s="49">
        <v>95846</v>
      </c>
      <c r="M100" s="25">
        <v>0.26</v>
      </c>
      <c r="N100" s="25">
        <v>0.19</v>
      </c>
      <c r="O100" s="25">
        <v>0.23</v>
      </c>
      <c r="P100" s="25">
        <v>0.32</v>
      </c>
      <c r="R100" s="166"/>
    </row>
    <row r="101" spans="1:18" x14ac:dyDescent="0.35">
      <c r="A101" s="35" t="s">
        <v>134</v>
      </c>
      <c r="B101" s="24" t="s">
        <v>243</v>
      </c>
      <c r="C101" s="36">
        <v>4645</v>
      </c>
      <c r="D101" s="49">
        <v>266300</v>
      </c>
      <c r="E101" s="36">
        <v>140</v>
      </c>
      <c r="F101" s="49">
        <v>56244</v>
      </c>
      <c r="G101" s="36">
        <v>160</v>
      </c>
      <c r="H101" s="49">
        <v>40802.5</v>
      </c>
      <c r="I101" s="36">
        <v>195</v>
      </c>
      <c r="J101" s="49">
        <v>50237.5</v>
      </c>
      <c r="K101" s="36">
        <v>4150</v>
      </c>
      <c r="L101" s="49">
        <v>119016</v>
      </c>
      <c r="M101" s="25">
        <v>0.21</v>
      </c>
      <c r="N101" s="25">
        <v>0.15</v>
      </c>
      <c r="O101" s="25">
        <v>0.19</v>
      </c>
      <c r="P101" s="25">
        <v>0.45</v>
      </c>
      <c r="R101" s="166"/>
    </row>
    <row r="102" spans="1:18" x14ac:dyDescent="0.35">
      <c r="A102" s="35" t="s">
        <v>134</v>
      </c>
      <c r="B102" s="24" t="s">
        <v>244</v>
      </c>
      <c r="C102" s="36">
        <v>4550</v>
      </c>
      <c r="D102" s="49">
        <v>312933</v>
      </c>
      <c r="E102" s="36">
        <v>155</v>
      </c>
      <c r="F102" s="49">
        <v>64582.85</v>
      </c>
      <c r="G102" s="36">
        <v>280</v>
      </c>
      <c r="H102" s="49">
        <v>74351.149999999994</v>
      </c>
      <c r="I102" s="36">
        <v>220</v>
      </c>
      <c r="J102" s="49">
        <v>59206.2</v>
      </c>
      <c r="K102" s="36">
        <v>3895</v>
      </c>
      <c r="L102" s="49">
        <v>114792.8</v>
      </c>
      <c r="M102" s="25">
        <v>0.21</v>
      </c>
      <c r="N102" s="25">
        <v>0.24</v>
      </c>
      <c r="O102" s="25">
        <v>0.19</v>
      </c>
      <c r="P102" s="25">
        <v>0.37</v>
      </c>
      <c r="R102" s="166"/>
    </row>
    <row r="103" spans="1:18" x14ac:dyDescent="0.35">
      <c r="A103" s="35" t="s">
        <v>134</v>
      </c>
      <c r="B103" s="24" t="s">
        <v>245</v>
      </c>
      <c r="C103" s="36">
        <v>4220</v>
      </c>
      <c r="D103" s="49">
        <v>344537.59999999998</v>
      </c>
      <c r="E103" s="36">
        <v>170</v>
      </c>
      <c r="F103" s="49">
        <v>85761.65</v>
      </c>
      <c r="G103" s="36">
        <v>235</v>
      </c>
      <c r="H103" s="49">
        <v>70932.600000000006</v>
      </c>
      <c r="I103" s="36">
        <v>255</v>
      </c>
      <c r="J103" s="49">
        <v>76507.7</v>
      </c>
      <c r="K103" s="36">
        <v>3555</v>
      </c>
      <c r="L103" s="49">
        <v>111335.65</v>
      </c>
      <c r="M103" s="25">
        <v>0.25</v>
      </c>
      <c r="N103" s="25">
        <v>0.21</v>
      </c>
      <c r="O103" s="25">
        <v>0.22</v>
      </c>
      <c r="P103" s="25">
        <v>0.32</v>
      </c>
      <c r="R103" s="166"/>
    </row>
    <row r="104" spans="1:18" x14ac:dyDescent="0.35">
      <c r="A104" s="35" t="s">
        <v>134</v>
      </c>
      <c r="B104" s="24" t="s">
        <v>246</v>
      </c>
      <c r="C104" s="36">
        <v>4555</v>
      </c>
      <c r="D104" s="49">
        <v>328308.2</v>
      </c>
      <c r="E104" s="36">
        <v>115</v>
      </c>
      <c r="F104" s="49">
        <v>64263.85</v>
      </c>
      <c r="G104" s="36">
        <v>170</v>
      </c>
      <c r="H104" s="49">
        <v>53271.45</v>
      </c>
      <c r="I104" s="36">
        <v>230</v>
      </c>
      <c r="J104" s="49">
        <v>72637.95</v>
      </c>
      <c r="K104" s="36">
        <v>4040</v>
      </c>
      <c r="L104" s="49">
        <v>138134.95000000001</v>
      </c>
      <c r="M104" s="25">
        <v>0.2</v>
      </c>
      <c r="N104" s="25">
        <v>0.16</v>
      </c>
      <c r="O104" s="25">
        <v>0.22</v>
      </c>
      <c r="P104" s="25">
        <v>0.42</v>
      </c>
      <c r="R104" s="166"/>
    </row>
    <row r="105" spans="1:18" x14ac:dyDescent="0.35">
      <c r="A105" s="35" t="s">
        <v>134</v>
      </c>
      <c r="B105" s="24" t="s">
        <v>247</v>
      </c>
      <c r="C105" s="36">
        <v>23310</v>
      </c>
      <c r="D105" s="49">
        <v>1814353.55</v>
      </c>
      <c r="E105" s="36">
        <v>1045</v>
      </c>
      <c r="F105" s="49">
        <v>457152.35</v>
      </c>
      <c r="G105" s="36">
        <v>1385</v>
      </c>
      <c r="H105" s="49">
        <v>377857.7</v>
      </c>
      <c r="I105" s="36">
        <v>1360</v>
      </c>
      <c r="J105" s="49">
        <v>375589.35</v>
      </c>
      <c r="K105" s="36">
        <v>19515</v>
      </c>
      <c r="L105" s="49">
        <v>603754.15</v>
      </c>
      <c r="M105" s="25">
        <v>0.25</v>
      </c>
      <c r="N105" s="25">
        <v>0.21</v>
      </c>
      <c r="O105" s="25">
        <v>0.21</v>
      </c>
      <c r="P105" s="25">
        <v>0.33</v>
      </c>
      <c r="R105" s="166"/>
    </row>
    <row r="106" spans="1:18" x14ac:dyDescent="0.35">
      <c r="A106" s="35" t="s">
        <v>135</v>
      </c>
      <c r="B106" s="24" t="s">
        <v>240</v>
      </c>
      <c r="C106" s="36">
        <v>300</v>
      </c>
      <c r="D106" s="49">
        <v>109500</v>
      </c>
      <c r="E106" s="36">
        <v>300</v>
      </c>
      <c r="F106" s="49">
        <v>109500</v>
      </c>
      <c r="G106" s="36">
        <v>0</v>
      </c>
      <c r="H106" s="49">
        <v>0</v>
      </c>
      <c r="I106" s="36">
        <v>0</v>
      </c>
      <c r="J106" s="49">
        <v>0</v>
      </c>
      <c r="K106" s="36">
        <v>0</v>
      </c>
      <c r="L106" s="49">
        <v>0</v>
      </c>
      <c r="M106" s="25">
        <v>1</v>
      </c>
      <c r="N106" s="25">
        <v>0</v>
      </c>
      <c r="O106" s="25">
        <v>0</v>
      </c>
      <c r="P106" s="25">
        <v>0</v>
      </c>
      <c r="R106" s="166"/>
    </row>
    <row r="107" spans="1:18" x14ac:dyDescent="0.35">
      <c r="A107" s="35" t="s">
        <v>135</v>
      </c>
      <c r="B107" s="24" t="s">
        <v>241</v>
      </c>
      <c r="C107" s="36">
        <v>5190</v>
      </c>
      <c r="D107" s="49">
        <v>692669.25</v>
      </c>
      <c r="E107" s="36">
        <v>510</v>
      </c>
      <c r="F107" s="49">
        <v>215100</v>
      </c>
      <c r="G107" s="36">
        <v>910</v>
      </c>
      <c r="H107" s="49">
        <v>234250</v>
      </c>
      <c r="I107" s="36">
        <v>530</v>
      </c>
      <c r="J107" s="49">
        <v>133750</v>
      </c>
      <c r="K107" s="36">
        <v>3240</v>
      </c>
      <c r="L107" s="49">
        <v>109569.25</v>
      </c>
      <c r="M107" s="25">
        <v>0.31</v>
      </c>
      <c r="N107" s="25">
        <v>0.34</v>
      </c>
      <c r="O107" s="25">
        <v>0.19</v>
      </c>
      <c r="P107" s="25">
        <v>0.16</v>
      </c>
      <c r="R107" s="166"/>
    </row>
    <row r="108" spans="1:18" x14ac:dyDescent="0.35">
      <c r="A108" s="35" t="s">
        <v>135</v>
      </c>
      <c r="B108" s="24" t="s">
        <v>242</v>
      </c>
      <c r="C108" s="36">
        <v>13390</v>
      </c>
      <c r="D108" s="49">
        <v>900587</v>
      </c>
      <c r="E108" s="36">
        <v>510</v>
      </c>
      <c r="F108" s="49">
        <v>221100</v>
      </c>
      <c r="G108" s="36">
        <v>635</v>
      </c>
      <c r="H108" s="49">
        <v>161500</v>
      </c>
      <c r="I108" s="36">
        <v>640</v>
      </c>
      <c r="J108" s="49">
        <v>162500</v>
      </c>
      <c r="K108" s="36">
        <v>11605</v>
      </c>
      <c r="L108" s="49">
        <v>355487</v>
      </c>
      <c r="M108" s="25">
        <v>0.25</v>
      </c>
      <c r="N108" s="25">
        <v>0.18</v>
      </c>
      <c r="O108" s="25">
        <v>0.18</v>
      </c>
      <c r="P108" s="25">
        <v>0.39</v>
      </c>
      <c r="R108" s="166"/>
    </row>
    <row r="109" spans="1:18" x14ac:dyDescent="0.35">
      <c r="A109" s="35" t="s">
        <v>135</v>
      </c>
      <c r="B109" s="24" t="s">
        <v>243</v>
      </c>
      <c r="C109" s="36">
        <v>15570</v>
      </c>
      <c r="D109" s="49">
        <v>842857</v>
      </c>
      <c r="E109" s="36">
        <v>425</v>
      </c>
      <c r="F109" s="49">
        <v>176025</v>
      </c>
      <c r="G109" s="36">
        <v>475</v>
      </c>
      <c r="H109" s="49">
        <v>121672.5</v>
      </c>
      <c r="I109" s="36">
        <v>525</v>
      </c>
      <c r="J109" s="49">
        <v>136020</v>
      </c>
      <c r="K109" s="36">
        <v>14140</v>
      </c>
      <c r="L109" s="49">
        <v>409139.5</v>
      </c>
      <c r="M109" s="25">
        <v>0.21</v>
      </c>
      <c r="N109" s="25">
        <v>0.14000000000000001</v>
      </c>
      <c r="O109" s="25">
        <v>0.16</v>
      </c>
      <c r="P109" s="25">
        <v>0.49</v>
      </c>
      <c r="R109" s="166"/>
    </row>
    <row r="110" spans="1:18" x14ac:dyDescent="0.35">
      <c r="A110" s="35" t="s">
        <v>135</v>
      </c>
      <c r="B110" s="24" t="s">
        <v>244</v>
      </c>
      <c r="C110" s="36">
        <v>14645</v>
      </c>
      <c r="D110" s="49">
        <v>963801.75</v>
      </c>
      <c r="E110" s="36">
        <v>450</v>
      </c>
      <c r="F110" s="49">
        <v>197281.35</v>
      </c>
      <c r="G110" s="36">
        <v>815</v>
      </c>
      <c r="H110" s="49">
        <v>223482.7</v>
      </c>
      <c r="I110" s="36">
        <v>625</v>
      </c>
      <c r="J110" s="49">
        <v>169099.25</v>
      </c>
      <c r="K110" s="36">
        <v>12755</v>
      </c>
      <c r="L110" s="49">
        <v>373938.45</v>
      </c>
      <c r="M110" s="25">
        <v>0.2</v>
      </c>
      <c r="N110" s="25">
        <v>0.23</v>
      </c>
      <c r="O110" s="25">
        <v>0.18</v>
      </c>
      <c r="P110" s="25">
        <v>0.39</v>
      </c>
      <c r="R110" s="166"/>
    </row>
    <row r="111" spans="1:18" x14ac:dyDescent="0.35">
      <c r="A111" s="35" t="s">
        <v>135</v>
      </c>
      <c r="B111" s="24" t="s">
        <v>245</v>
      </c>
      <c r="C111" s="36">
        <v>13525</v>
      </c>
      <c r="D111" s="49">
        <v>1030706.7</v>
      </c>
      <c r="E111" s="36">
        <v>515</v>
      </c>
      <c r="F111" s="49">
        <v>251071.7</v>
      </c>
      <c r="G111" s="36">
        <v>660</v>
      </c>
      <c r="H111" s="49">
        <v>195765.8</v>
      </c>
      <c r="I111" s="36">
        <v>730</v>
      </c>
      <c r="J111" s="49">
        <v>214827.75</v>
      </c>
      <c r="K111" s="36">
        <v>11625</v>
      </c>
      <c r="L111" s="49">
        <v>369041.45</v>
      </c>
      <c r="M111" s="25">
        <v>0.24</v>
      </c>
      <c r="N111" s="25">
        <v>0.19</v>
      </c>
      <c r="O111" s="25">
        <v>0.21</v>
      </c>
      <c r="P111" s="25">
        <v>0.36</v>
      </c>
      <c r="R111" s="166"/>
    </row>
    <row r="112" spans="1:18" x14ac:dyDescent="0.35">
      <c r="A112" s="35" t="s">
        <v>135</v>
      </c>
      <c r="B112" s="24" t="s">
        <v>246</v>
      </c>
      <c r="C112" s="36">
        <v>15285</v>
      </c>
      <c r="D112" s="49">
        <v>1064683.7</v>
      </c>
      <c r="E112" s="36">
        <v>430</v>
      </c>
      <c r="F112" s="49">
        <v>228349</v>
      </c>
      <c r="G112" s="36">
        <v>550</v>
      </c>
      <c r="H112" s="49">
        <v>173763.5</v>
      </c>
      <c r="I112" s="36">
        <v>640</v>
      </c>
      <c r="J112" s="49">
        <v>205335.85</v>
      </c>
      <c r="K112" s="36">
        <v>13665</v>
      </c>
      <c r="L112" s="49">
        <v>457235.35</v>
      </c>
      <c r="M112" s="25">
        <v>0.21</v>
      </c>
      <c r="N112" s="25">
        <v>0.16</v>
      </c>
      <c r="O112" s="25">
        <v>0.19</v>
      </c>
      <c r="P112" s="25">
        <v>0.43</v>
      </c>
      <c r="R112" s="166"/>
    </row>
    <row r="113" spans="1:18" x14ac:dyDescent="0.35">
      <c r="A113" s="35" t="s">
        <v>135</v>
      </c>
      <c r="B113" s="24" t="s">
        <v>247</v>
      </c>
      <c r="C113" s="36">
        <v>77905</v>
      </c>
      <c r="D113" s="49">
        <v>5604805.4000000004</v>
      </c>
      <c r="E113" s="36">
        <v>3145</v>
      </c>
      <c r="F113" s="49">
        <v>1398427.05</v>
      </c>
      <c r="G113" s="36">
        <v>4040</v>
      </c>
      <c r="H113" s="49">
        <v>1110434.5</v>
      </c>
      <c r="I113" s="36">
        <v>3685</v>
      </c>
      <c r="J113" s="49">
        <v>1021532.85</v>
      </c>
      <c r="K113" s="36">
        <v>67030</v>
      </c>
      <c r="L113" s="49">
        <v>2074411</v>
      </c>
      <c r="M113" s="25">
        <v>0.25</v>
      </c>
      <c r="N113" s="25">
        <v>0.2</v>
      </c>
      <c r="O113" s="25">
        <v>0.18</v>
      </c>
      <c r="P113" s="25">
        <v>0.37</v>
      </c>
      <c r="R113" s="166"/>
    </row>
    <row r="114" spans="1:18" x14ac:dyDescent="0.35">
      <c r="A114" s="35" t="s">
        <v>136</v>
      </c>
      <c r="B114" s="24" t="s">
        <v>240</v>
      </c>
      <c r="C114" s="36">
        <v>835</v>
      </c>
      <c r="D114" s="49">
        <v>316200</v>
      </c>
      <c r="E114" s="36">
        <v>835</v>
      </c>
      <c r="F114" s="49">
        <v>316200</v>
      </c>
      <c r="G114" s="36">
        <v>0</v>
      </c>
      <c r="H114" s="49">
        <v>0</v>
      </c>
      <c r="I114" s="36">
        <v>0</v>
      </c>
      <c r="J114" s="49">
        <v>0</v>
      </c>
      <c r="K114" s="36">
        <v>0</v>
      </c>
      <c r="L114" s="49">
        <v>0</v>
      </c>
      <c r="M114" s="25">
        <v>1</v>
      </c>
      <c r="N114" s="25">
        <v>0</v>
      </c>
      <c r="O114" s="25">
        <v>0</v>
      </c>
      <c r="P114" s="25">
        <v>0</v>
      </c>
      <c r="R114" s="166"/>
    </row>
    <row r="115" spans="1:18" x14ac:dyDescent="0.35">
      <c r="A115" s="35" t="s">
        <v>136</v>
      </c>
      <c r="B115" s="24" t="s">
        <v>241</v>
      </c>
      <c r="C115" s="36">
        <v>12460</v>
      </c>
      <c r="D115" s="49">
        <v>1729115</v>
      </c>
      <c r="E115" s="36">
        <v>1245</v>
      </c>
      <c r="F115" s="49">
        <v>515100</v>
      </c>
      <c r="G115" s="36">
        <v>2440</v>
      </c>
      <c r="H115" s="49">
        <v>626500</v>
      </c>
      <c r="I115" s="36">
        <v>1285</v>
      </c>
      <c r="J115" s="49">
        <v>327500</v>
      </c>
      <c r="K115" s="36">
        <v>7495</v>
      </c>
      <c r="L115" s="49">
        <v>260015</v>
      </c>
      <c r="M115" s="25">
        <v>0.3</v>
      </c>
      <c r="N115" s="25">
        <v>0.36</v>
      </c>
      <c r="O115" s="25">
        <v>0.19</v>
      </c>
      <c r="P115" s="25">
        <v>0.15</v>
      </c>
      <c r="R115" s="166"/>
    </row>
    <row r="116" spans="1:18" x14ac:dyDescent="0.35">
      <c r="A116" s="35" t="s">
        <v>136</v>
      </c>
      <c r="B116" s="24" t="s">
        <v>242</v>
      </c>
      <c r="C116" s="36">
        <v>34115</v>
      </c>
      <c r="D116" s="49">
        <v>2241270</v>
      </c>
      <c r="E116" s="36">
        <v>1235</v>
      </c>
      <c r="F116" s="49">
        <v>516300</v>
      </c>
      <c r="G116" s="36">
        <v>1490</v>
      </c>
      <c r="H116" s="49">
        <v>378750</v>
      </c>
      <c r="I116" s="36">
        <v>1740</v>
      </c>
      <c r="J116" s="49">
        <v>442500</v>
      </c>
      <c r="K116" s="36">
        <v>29650</v>
      </c>
      <c r="L116" s="49">
        <v>903720</v>
      </c>
      <c r="M116" s="25">
        <v>0.23</v>
      </c>
      <c r="N116" s="25">
        <v>0.17</v>
      </c>
      <c r="O116" s="25">
        <v>0.2</v>
      </c>
      <c r="P116" s="25">
        <v>0.4</v>
      </c>
      <c r="R116" s="166"/>
    </row>
    <row r="117" spans="1:18" x14ac:dyDescent="0.35">
      <c r="A117" s="35" t="s">
        <v>136</v>
      </c>
      <c r="B117" s="24" t="s">
        <v>243</v>
      </c>
      <c r="C117" s="36">
        <v>39715</v>
      </c>
      <c r="D117" s="49">
        <v>2235095.25</v>
      </c>
      <c r="E117" s="36">
        <v>1170</v>
      </c>
      <c r="F117" s="49">
        <v>491118</v>
      </c>
      <c r="G117" s="36">
        <v>1290</v>
      </c>
      <c r="H117" s="49">
        <v>331887.5</v>
      </c>
      <c r="I117" s="36">
        <v>1390</v>
      </c>
      <c r="J117" s="49">
        <v>357915</v>
      </c>
      <c r="K117" s="36">
        <v>35865</v>
      </c>
      <c r="L117" s="49">
        <v>1054174.75</v>
      </c>
      <c r="M117" s="25">
        <v>0.22</v>
      </c>
      <c r="N117" s="25">
        <v>0.15</v>
      </c>
      <c r="O117" s="25">
        <v>0.16</v>
      </c>
      <c r="P117" s="25">
        <v>0.47</v>
      </c>
      <c r="R117" s="166"/>
    </row>
    <row r="118" spans="1:18" x14ac:dyDescent="0.35">
      <c r="A118" s="35" t="s">
        <v>136</v>
      </c>
      <c r="B118" s="24" t="s">
        <v>244</v>
      </c>
      <c r="C118" s="36">
        <v>38165</v>
      </c>
      <c r="D118" s="49">
        <v>2414834.65</v>
      </c>
      <c r="E118" s="36">
        <v>1110</v>
      </c>
      <c r="F118" s="49">
        <v>482379.6</v>
      </c>
      <c r="G118" s="36">
        <v>1955</v>
      </c>
      <c r="H118" s="49">
        <v>528149.19999999995</v>
      </c>
      <c r="I118" s="36">
        <v>1570</v>
      </c>
      <c r="J118" s="49">
        <v>424384.35</v>
      </c>
      <c r="K118" s="36">
        <v>33530</v>
      </c>
      <c r="L118" s="49">
        <v>979921.5</v>
      </c>
      <c r="M118" s="25">
        <v>0.2</v>
      </c>
      <c r="N118" s="25">
        <v>0.22</v>
      </c>
      <c r="O118" s="25">
        <v>0.18</v>
      </c>
      <c r="P118" s="25">
        <v>0.41</v>
      </c>
      <c r="R118" s="166"/>
    </row>
    <row r="119" spans="1:18" x14ac:dyDescent="0.35">
      <c r="A119" s="35" t="s">
        <v>136</v>
      </c>
      <c r="B119" s="24" t="s">
        <v>245</v>
      </c>
      <c r="C119" s="36">
        <v>35970</v>
      </c>
      <c r="D119" s="49">
        <v>2628432.5499999998</v>
      </c>
      <c r="E119" s="36">
        <v>1245</v>
      </c>
      <c r="F119" s="49">
        <v>617850.6</v>
      </c>
      <c r="G119" s="36">
        <v>1785</v>
      </c>
      <c r="H119" s="49">
        <v>533657</v>
      </c>
      <c r="I119" s="36">
        <v>1765</v>
      </c>
      <c r="J119" s="49">
        <v>527018.44999999995</v>
      </c>
      <c r="K119" s="36">
        <v>31175</v>
      </c>
      <c r="L119" s="49">
        <v>949906.5</v>
      </c>
      <c r="M119" s="25">
        <v>0.24</v>
      </c>
      <c r="N119" s="25">
        <v>0.2</v>
      </c>
      <c r="O119" s="25">
        <v>0.2</v>
      </c>
      <c r="P119" s="25">
        <v>0.36</v>
      </c>
      <c r="R119" s="166"/>
    </row>
    <row r="120" spans="1:18" x14ac:dyDescent="0.35">
      <c r="A120" s="35" t="s">
        <v>136</v>
      </c>
      <c r="B120" s="24" t="s">
        <v>246</v>
      </c>
      <c r="C120" s="36">
        <v>38200</v>
      </c>
      <c r="D120" s="49">
        <v>2583324.65</v>
      </c>
      <c r="E120" s="36">
        <v>950</v>
      </c>
      <c r="F120" s="49">
        <v>505267.95</v>
      </c>
      <c r="G120" s="36">
        <v>1360</v>
      </c>
      <c r="H120" s="49">
        <v>432479.9</v>
      </c>
      <c r="I120" s="36">
        <v>1595</v>
      </c>
      <c r="J120" s="49">
        <v>510647.05</v>
      </c>
      <c r="K120" s="36">
        <v>34295</v>
      </c>
      <c r="L120" s="49">
        <v>1134929.75</v>
      </c>
      <c r="M120" s="25">
        <v>0.2</v>
      </c>
      <c r="N120" s="25">
        <v>0.17</v>
      </c>
      <c r="O120" s="25">
        <v>0.2</v>
      </c>
      <c r="P120" s="25">
        <v>0.44</v>
      </c>
      <c r="R120" s="166"/>
    </row>
    <row r="121" spans="1:18" x14ac:dyDescent="0.35">
      <c r="A121" s="35" t="s">
        <v>136</v>
      </c>
      <c r="B121" s="24" t="s">
        <v>247</v>
      </c>
      <c r="C121" s="36">
        <v>199460</v>
      </c>
      <c r="D121" s="49">
        <v>14148272.1</v>
      </c>
      <c r="E121" s="36">
        <v>7785</v>
      </c>
      <c r="F121" s="49">
        <v>3444216.15</v>
      </c>
      <c r="G121" s="36">
        <v>10315</v>
      </c>
      <c r="H121" s="49">
        <v>2831423.6</v>
      </c>
      <c r="I121" s="36">
        <v>9345</v>
      </c>
      <c r="J121" s="49">
        <v>2589964.85</v>
      </c>
      <c r="K121" s="36">
        <v>172015</v>
      </c>
      <c r="L121" s="49">
        <v>5282667.5</v>
      </c>
      <c r="M121" s="25">
        <v>0.24</v>
      </c>
      <c r="N121" s="25">
        <v>0.2</v>
      </c>
      <c r="O121" s="25">
        <v>0.18</v>
      </c>
      <c r="P121" s="25">
        <v>0.37</v>
      </c>
      <c r="R121" s="166"/>
    </row>
    <row r="122" spans="1:18" x14ac:dyDescent="0.35">
      <c r="A122" s="35" t="s">
        <v>137</v>
      </c>
      <c r="B122" s="24" t="s">
        <v>240</v>
      </c>
      <c r="C122" s="36">
        <v>1630</v>
      </c>
      <c r="D122" s="49">
        <v>629100</v>
      </c>
      <c r="E122" s="36">
        <v>1630</v>
      </c>
      <c r="F122" s="49">
        <v>629100</v>
      </c>
      <c r="G122" s="36">
        <v>0</v>
      </c>
      <c r="H122" s="49">
        <v>0</v>
      </c>
      <c r="I122" s="36">
        <v>0</v>
      </c>
      <c r="J122" s="49">
        <v>0</v>
      </c>
      <c r="K122" s="36">
        <v>0</v>
      </c>
      <c r="L122" s="49">
        <v>0</v>
      </c>
      <c r="M122" s="25">
        <v>1</v>
      </c>
      <c r="N122" s="25">
        <v>0</v>
      </c>
      <c r="O122" s="25">
        <v>0</v>
      </c>
      <c r="P122" s="25">
        <v>0</v>
      </c>
      <c r="R122" s="166"/>
    </row>
    <row r="123" spans="1:18" x14ac:dyDescent="0.35">
      <c r="A123" s="35" t="s">
        <v>137</v>
      </c>
      <c r="B123" s="24" t="s">
        <v>241</v>
      </c>
      <c r="C123" s="36">
        <v>25965</v>
      </c>
      <c r="D123" s="49">
        <v>3745818</v>
      </c>
      <c r="E123" s="36">
        <v>2725</v>
      </c>
      <c r="F123" s="49">
        <v>1134300</v>
      </c>
      <c r="G123" s="36">
        <v>5155</v>
      </c>
      <c r="H123" s="49">
        <v>1327250</v>
      </c>
      <c r="I123" s="36">
        <v>3035</v>
      </c>
      <c r="J123" s="49">
        <v>768250</v>
      </c>
      <c r="K123" s="36">
        <v>15050</v>
      </c>
      <c r="L123" s="49">
        <v>516018</v>
      </c>
      <c r="M123" s="25">
        <v>0.3</v>
      </c>
      <c r="N123" s="25">
        <v>0.35</v>
      </c>
      <c r="O123" s="25">
        <v>0.21</v>
      </c>
      <c r="P123" s="25">
        <v>0.14000000000000001</v>
      </c>
      <c r="R123" s="166"/>
    </row>
    <row r="124" spans="1:18" x14ac:dyDescent="0.35">
      <c r="A124" s="35" t="s">
        <v>137</v>
      </c>
      <c r="B124" s="24" t="s">
        <v>242</v>
      </c>
      <c r="C124" s="36">
        <v>69200</v>
      </c>
      <c r="D124" s="49">
        <v>4583838.75</v>
      </c>
      <c r="E124" s="36">
        <v>2605</v>
      </c>
      <c r="F124" s="49">
        <v>1095600</v>
      </c>
      <c r="G124" s="36">
        <v>3130</v>
      </c>
      <c r="H124" s="49">
        <v>799750</v>
      </c>
      <c r="I124" s="36">
        <v>3430</v>
      </c>
      <c r="J124" s="49">
        <v>873250</v>
      </c>
      <c r="K124" s="36">
        <v>60030</v>
      </c>
      <c r="L124" s="49">
        <v>1815238.75</v>
      </c>
      <c r="M124" s="25">
        <v>0.24</v>
      </c>
      <c r="N124" s="25">
        <v>0.17</v>
      </c>
      <c r="O124" s="25">
        <v>0.19</v>
      </c>
      <c r="P124" s="25">
        <v>0.4</v>
      </c>
      <c r="R124" s="166"/>
    </row>
    <row r="125" spans="1:18" x14ac:dyDescent="0.35">
      <c r="A125" s="35" t="s">
        <v>137</v>
      </c>
      <c r="B125" s="24" t="s">
        <v>243</v>
      </c>
      <c r="C125" s="36">
        <v>81530</v>
      </c>
      <c r="D125" s="49">
        <v>4491161</v>
      </c>
      <c r="E125" s="36">
        <v>2400</v>
      </c>
      <c r="F125" s="49">
        <v>1005621</v>
      </c>
      <c r="G125" s="36">
        <v>2420</v>
      </c>
      <c r="H125" s="49">
        <v>618787.5</v>
      </c>
      <c r="I125" s="36">
        <v>2755</v>
      </c>
      <c r="J125" s="49">
        <v>703657.5</v>
      </c>
      <c r="K125" s="36">
        <v>73955</v>
      </c>
      <c r="L125" s="49">
        <v>2163095</v>
      </c>
      <c r="M125" s="25">
        <v>0.22</v>
      </c>
      <c r="N125" s="25">
        <v>0.14000000000000001</v>
      </c>
      <c r="O125" s="25">
        <v>0.16</v>
      </c>
      <c r="P125" s="25">
        <v>0.48</v>
      </c>
      <c r="R125" s="166"/>
    </row>
    <row r="126" spans="1:18" x14ac:dyDescent="0.35">
      <c r="A126" s="35" t="s">
        <v>137</v>
      </c>
      <c r="B126" s="24" t="s">
        <v>244</v>
      </c>
      <c r="C126" s="36">
        <v>79205</v>
      </c>
      <c r="D126" s="49">
        <v>5144570.4000000004</v>
      </c>
      <c r="E126" s="36">
        <v>2515</v>
      </c>
      <c r="F126" s="49">
        <v>1118905.3</v>
      </c>
      <c r="G126" s="36">
        <v>4010</v>
      </c>
      <c r="H126" s="49">
        <v>1087676.6499999999</v>
      </c>
      <c r="I126" s="36">
        <v>3320</v>
      </c>
      <c r="J126" s="49">
        <v>900500.9</v>
      </c>
      <c r="K126" s="36">
        <v>69355</v>
      </c>
      <c r="L126" s="49">
        <v>2037487.55</v>
      </c>
      <c r="M126" s="25">
        <v>0.22</v>
      </c>
      <c r="N126" s="25">
        <v>0.21</v>
      </c>
      <c r="O126" s="25">
        <v>0.18</v>
      </c>
      <c r="P126" s="25">
        <v>0.4</v>
      </c>
      <c r="R126" s="166"/>
    </row>
    <row r="127" spans="1:18" x14ac:dyDescent="0.35">
      <c r="A127" s="35" t="s">
        <v>137</v>
      </c>
      <c r="B127" s="24" t="s">
        <v>245</v>
      </c>
      <c r="C127" s="36">
        <v>77815</v>
      </c>
      <c r="D127" s="49">
        <v>5777546.6500000004</v>
      </c>
      <c r="E127" s="36">
        <v>2945</v>
      </c>
      <c r="F127" s="49">
        <v>1425314.35</v>
      </c>
      <c r="G127" s="36">
        <v>3895</v>
      </c>
      <c r="H127" s="49">
        <v>1158961.7</v>
      </c>
      <c r="I127" s="36">
        <v>3635</v>
      </c>
      <c r="J127" s="49">
        <v>1081061.7</v>
      </c>
      <c r="K127" s="36">
        <v>67345</v>
      </c>
      <c r="L127" s="49">
        <v>2112208.9</v>
      </c>
      <c r="M127" s="25">
        <v>0.25</v>
      </c>
      <c r="N127" s="25">
        <v>0.2</v>
      </c>
      <c r="O127" s="25">
        <v>0.19</v>
      </c>
      <c r="P127" s="25">
        <v>0.37</v>
      </c>
      <c r="R127" s="166"/>
    </row>
    <row r="128" spans="1:18" x14ac:dyDescent="0.35">
      <c r="A128" s="35" t="s">
        <v>137</v>
      </c>
      <c r="B128" s="24" t="s">
        <v>246</v>
      </c>
      <c r="C128" s="36">
        <v>88325</v>
      </c>
      <c r="D128" s="49">
        <v>6115662.6500000004</v>
      </c>
      <c r="E128" s="36">
        <v>2465</v>
      </c>
      <c r="F128" s="49">
        <v>1308412.8999999999</v>
      </c>
      <c r="G128" s="36">
        <v>3145</v>
      </c>
      <c r="H128" s="49">
        <v>1001887.65</v>
      </c>
      <c r="I128" s="36">
        <v>3480</v>
      </c>
      <c r="J128" s="49">
        <v>1108632.2</v>
      </c>
      <c r="K128" s="36">
        <v>79235</v>
      </c>
      <c r="L128" s="49">
        <v>2696729.9</v>
      </c>
      <c r="M128" s="25">
        <v>0.21</v>
      </c>
      <c r="N128" s="25">
        <v>0.16</v>
      </c>
      <c r="O128" s="25">
        <v>0.18</v>
      </c>
      <c r="P128" s="25">
        <v>0.44</v>
      </c>
      <c r="R128" s="166"/>
    </row>
    <row r="129" spans="1:18" x14ac:dyDescent="0.35">
      <c r="A129" s="35" t="s">
        <v>137</v>
      </c>
      <c r="B129" s="24" t="s">
        <v>247</v>
      </c>
      <c r="C129" s="36">
        <v>423670</v>
      </c>
      <c r="D129" s="49">
        <v>30487697.449999999</v>
      </c>
      <c r="E129" s="36">
        <v>17285</v>
      </c>
      <c r="F129" s="49">
        <v>7717253.5499999998</v>
      </c>
      <c r="G129" s="36">
        <v>21760</v>
      </c>
      <c r="H129" s="49">
        <v>5994313.5</v>
      </c>
      <c r="I129" s="36">
        <v>19650</v>
      </c>
      <c r="J129" s="49">
        <v>5435352.2999999998</v>
      </c>
      <c r="K129" s="36">
        <v>364975</v>
      </c>
      <c r="L129" s="49">
        <v>11340778.1</v>
      </c>
      <c r="M129" s="25">
        <v>0.25</v>
      </c>
      <c r="N129" s="25">
        <v>0.2</v>
      </c>
      <c r="O129" s="25">
        <v>0.18</v>
      </c>
      <c r="P129" s="25">
        <v>0.37</v>
      </c>
      <c r="R129" s="166"/>
    </row>
    <row r="130" spans="1:18" x14ac:dyDescent="0.35">
      <c r="A130" s="35" t="s">
        <v>138</v>
      </c>
      <c r="B130" s="24" t="s">
        <v>240</v>
      </c>
      <c r="C130" s="36">
        <v>355</v>
      </c>
      <c r="D130" s="49">
        <v>135900</v>
      </c>
      <c r="E130" s="36">
        <v>355</v>
      </c>
      <c r="F130" s="49">
        <v>135900</v>
      </c>
      <c r="G130" s="36">
        <v>0</v>
      </c>
      <c r="H130" s="49">
        <v>0</v>
      </c>
      <c r="I130" s="36">
        <v>0</v>
      </c>
      <c r="J130" s="49">
        <v>0</v>
      </c>
      <c r="K130" s="36">
        <v>0</v>
      </c>
      <c r="L130" s="49">
        <v>0</v>
      </c>
      <c r="M130" s="25">
        <v>1</v>
      </c>
      <c r="N130" s="25">
        <v>0</v>
      </c>
      <c r="O130" s="25">
        <v>0</v>
      </c>
      <c r="P130" s="25">
        <v>0</v>
      </c>
      <c r="R130" s="166"/>
    </row>
    <row r="131" spans="1:18" x14ac:dyDescent="0.35">
      <c r="A131" s="35" t="s">
        <v>138</v>
      </c>
      <c r="B131" s="24" t="s">
        <v>241</v>
      </c>
      <c r="C131" s="36">
        <v>4865</v>
      </c>
      <c r="D131" s="49">
        <v>722371.5</v>
      </c>
      <c r="E131" s="36">
        <v>525</v>
      </c>
      <c r="F131" s="49">
        <v>217500</v>
      </c>
      <c r="G131" s="36">
        <v>1005</v>
      </c>
      <c r="H131" s="49">
        <v>257000</v>
      </c>
      <c r="I131" s="36">
        <v>580</v>
      </c>
      <c r="J131" s="49">
        <v>147750</v>
      </c>
      <c r="K131" s="36">
        <v>2755</v>
      </c>
      <c r="L131" s="49">
        <v>100121.5</v>
      </c>
      <c r="M131" s="25">
        <v>0.3</v>
      </c>
      <c r="N131" s="25">
        <v>0.36</v>
      </c>
      <c r="O131" s="25">
        <v>0.2</v>
      </c>
      <c r="P131" s="25">
        <v>0.14000000000000001</v>
      </c>
      <c r="R131" s="166"/>
    </row>
    <row r="132" spans="1:18" x14ac:dyDescent="0.35">
      <c r="A132" s="35" t="s">
        <v>138</v>
      </c>
      <c r="B132" s="24" t="s">
        <v>242</v>
      </c>
      <c r="C132" s="36">
        <v>14410</v>
      </c>
      <c r="D132" s="49">
        <v>1015972</v>
      </c>
      <c r="E132" s="36">
        <v>565</v>
      </c>
      <c r="F132" s="49">
        <v>238800</v>
      </c>
      <c r="G132" s="36">
        <v>790</v>
      </c>
      <c r="H132" s="49">
        <v>200250</v>
      </c>
      <c r="I132" s="36">
        <v>785</v>
      </c>
      <c r="J132" s="49">
        <v>199250</v>
      </c>
      <c r="K132" s="36">
        <v>12270</v>
      </c>
      <c r="L132" s="49">
        <v>377672</v>
      </c>
      <c r="M132" s="25">
        <v>0.24</v>
      </c>
      <c r="N132" s="25">
        <v>0.2</v>
      </c>
      <c r="O132" s="25">
        <v>0.2</v>
      </c>
      <c r="P132" s="25">
        <v>0.37</v>
      </c>
      <c r="R132" s="166"/>
    </row>
    <row r="133" spans="1:18" x14ac:dyDescent="0.35">
      <c r="A133" s="35" t="s">
        <v>138</v>
      </c>
      <c r="B133" s="24" t="s">
        <v>243</v>
      </c>
      <c r="C133" s="36">
        <v>17645</v>
      </c>
      <c r="D133" s="49">
        <v>974795.25</v>
      </c>
      <c r="E133" s="36">
        <v>515</v>
      </c>
      <c r="F133" s="49">
        <v>209796</v>
      </c>
      <c r="G133" s="36">
        <v>565</v>
      </c>
      <c r="H133" s="49">
        <v>144595</v>
      </c>
      <c r="I133" s="36">
        <v>630</v>
      </c>
      <c r="J133" s="49">
        <v>161492.5</v>
      </c>
      <c r="K133" s="36">
        <v>15930</v>
      </c>
      <c r="L133" s="49">
        <v>458911.75</v>
      </c>
      <c r="M133" s="25">
        <v>0.22</v>
      </c>
      <c r="N133" s="25">
        <v>0.15</v>
      </c>
      <c r="O133" s="25">
        <v>0.17</v>
      </c>
      <c r="P133" s="25">
        <v>0.47</v>
      </c>
      <c r="R133" s="166"/>
    </row>
    <row r="134" spans="1:18" x14ac:dyDescent="0.35">
      <c r="A134" s="35" t="s">
        <v>138</v>
      </c>
      <c r="B134" s="24" t="s">
        <v>244</v>
      </c>
      <c r="C134" s="36">
        <v>16390</v>
      </c>
      <c r="D134" s="49">
        <v>1124982.55</v>
      </c>
      <c r="E134" s="36">
        <v>555</v>
      </c>
      <c r="F134" s="49">
        <v>245122.65</v>
      </c>
      <c r="G134" s="36">
        <v>950</v>
      </c>
      <c r="H134" s="49">
        <v>256052.7</v>
      </c>
      <c r="I134" s="36">
        <v>780</v>
      </c>
      <c r="J134" s="49">
        <v>211544.5</v>
      </c>
      <c r="K134" s="36">
        <v>14100</v>
      </c>
      <c r="L134" s="49">
        <v>412262.7</v>
      </c>
      <c r="M134" s="25">
        <v>0.22</v>
      </c>
      <c r="N134" s="25">
        <v>0.23</v>
      </c>
      <c r="O134" s="25">
        <v>0.19</v>
      </c>
      <c r="P134" s="25">
        <v>0.37</v>
      </c>
      <c r="R134" s="166"/>
    </row>
    <row r="135" spans="1:18" x14ac:dyDescent="0.35">
      <c r="A135" s="35" t="s">
        <v>138</v>
      </c>
      <c r="B135" s="24" t="s">
        <v>245</v>
      </c>
      <c r="C135" s="36">
        <v>15290</v>
      </c>
      <c r="D135" s="49">
        <v>1186777.55</v>
      </c>
      <c r="E135" s="36">
        <v>580</v>
      </c>
      <c r="F135" s="49">
        <v>288969.05</v>
      </c>
      <c r="G135" s="36">
        <v>860</v>
      </c>
      <c r="H135" s="49">
        <v>254998.05</v>
      </c>
      <c r="I135" s="36">
        <v>840</v>
      </c>
      <c r="J135" s="49">
        <v>247365.35</v>
      </c>
      <c r="K135" s="36">
        <v>13010</v>
      </c>
      <c r="L135" s="49">
        <v>395445.1</v>
      </c>
      <c r="M135" s="25">
        <v>0.24</v>
      </c>
      <c r="N135" s="25">
        <v>0.21</v>
      </c>
      <c r="O135" s="25">
        <v>0.21</v>
      </c>
      <c r="P135" s="25">
        <v>0.33</v>
      </c>
      <c r="R135" s="166"/>
    </row>
    <row r="136" spans="1:18" x14ac:dyDescent="0.35">
      <c r="A136" s="35" t="s">
        <v>138</v>
      </c>
      <c r="B136" s="24" t="s">
        <v>246</v>
      </c>
      <c r="C136" s="36">
        <v>16835</v>
      </c>
      <c r="D136" s="49">
        <v>1261240.75</v>
      </c>
      <c r="E136" s="36">
        <v>500</v>
      </c>
      <c r="F136" s="49">
        <v>254242.25</v>
      </c>
      <c r="G136" s="36">
        <v>695</v>
      </c>
      <c r="H136" s="49">
        <v>222589.55</v>
      </c>
      <c r="I136" s="36">
        <v>835</v>
      </c>
      <c r="J136" s="49">
        <v>268225.84999999998</v>
      </c>
      <c r="K136" s="36">
        <v>14810</v>
      </c>
      <c r="L136" s="49">
        <v>516183.1</v>
      </c>
      <c r="M136" s="25">
        <v>0.2</v>
      </c>
      <c r="N136" s="25">
        <v>0.18</v>
      </c>
      <c r="O136" s="25">
        <v>0.21</v>
      </c>
      <c r="P136" s="25">
        <v>0.41</v>
      </c>
      <c r="R136" s="166"/>
    </row>
    <row r="137" spans="1:18" x14ac:dyDescent="0.35">
      <c r="A137" s="35" t="s">
        <v>138</v>
      </c>
      <c r="B137" s="24" t="s">
        <v>247</v>
      </c>
      <c r="C137" s="36">
        <v>85790</v>
      </c>
      <c r="D137" s="49">
        <v>6422039.5999999996</v>
      </c>
      <c r="E137" s="36">
        <v>3600</v>
      </c>
      <c r="F137" s="49">
        <v>1590329.95</v>
      </c>
      <c r="G137" s="36">
        <v>4860</v>
      </c>
      <c r="H137" s="49">
        <v>1335485.3</v>
      </c>
      <c r="I137" s="36">
        <v>4450</v>
      </c>
      <c r="J137" s="49">
        <v>1235628.2</v>
      </c>
      <c r="K137" s="36">
        <v>72880</v>
      </c>
      <c r="L137" s="49">
        <v>2260596.15</v>
      </c>
      <c r="M137" s="25">
        <v>0.25</v>
      </c>
      <c r="N137" s="25">
        <v>0.21</v>
      </c>
      <c r="O137" s="25">
        <v>0.19</v>
      </c>
      <c r="P137" s="25">
        <v>0.35</v>
      </c>
      <c r="R137" s="166"/>
    </row>
    <row r="138" spans="1:18" x14ac:dyDescent="0.35">
      <c r="A138" s="35" t="s">
        <v>139</v>
      </c>
      <c r="B138" s="24" t="s">
        <v>240</v>
      </c>
      <c r="C138" s="36">
        <v>225</v>
      </c>
      <c r="D138" s="49">
        <v>87000</v>
      </c>
      <c r="E138" s="36">
        <v>225</v>
      </c>
      <c r="F138" s="49">
        <v>87000</v>
      </c>
      <c r="G138" s="36">
        <v>0</v>
      </c>
      <c r="H138" s="49">
        <v>0</v>
      </c>
      <c r="I138" s="36">
        <v>0</v>
      </c>
      <c r="J138" s="49">
        <v>0</v>
      </c>
      <c r="K138" s="36">
        <v>0</v>
      </c>
      <c r="L138" s="49">
        <v>0</v>
      </c>
      <c r="M138" s="25">
        <v>1</v>
      </c>
      <c r="N138" s="25">
        <v>0</v>
      </c>
      <c r="O138" s="25">
        <v>0</v>
      </c>
      <c r="P138" s="25">
        <v>0</v>
      </c>
      <c r="R138" s="166"/>
    </row>
    <row r="139" spans="1:18" x14ac:dyDescent="0.35">
      <c r="A139" s="35" t="s">
        <v>139</v>
      </c>
      <c r="B139" s="24" t="s">
        <v>241</v>
      </c>
      <c r="C139" s="36">
        <v>3635</v>
      </c>
      <c r="D139" s="49">
        <v>404961</v>
      </c>
      <c r="E139" s="36">
        <v>235</v>
      </c>
      <c r="F139" s="49">
        <v>99000</v>
      </c>
      <c r="G139" s="36">
        <v>570</v>
      </c>
      <c r="H139" s="49">
        <v>145750</v>
      </c>
      <c r="I139" s="36">
        <v>325</v>
      </c>
      <c r="J139" s="49">
        <v>84000</v>
      </c>
      <c r="K139" s="36">
        <v>2500</v>
      </c>
      <c r="L139" s="49">
        <v>76211</v>
      </c>
      <c r="M139" s="25">
        <v>0.24</v>
      </c>
      <c r="N139" s="25">
        <v>0.36</v>
      </c>
      <c r="O139" s="25">
        <v>0.21</v>
      </c>
      <c r="P139" s="25">
        <v>0.19</v>
      </c>
      <c r="R139" s="166"/>
    </row>
    <row r="140" spans="1:18" x14ac:dyDescent="0.35">
      <c r="A140" s="35" t="s">
        <v>139</v>
      </c>
      <c r="B140" s="24" t="s">
        <v>242</v>
      </c>
      <c r="C140" s="36">
        <v>7880</v>
      </c>
      <c r="D140" s="49">
        <v>506416</v>
      </c>
      <c r="E140" s="36">
        <v>290</v>
      </c>
      <c r="F140" s="49">
        <v>127200</v>
      </c>
      <c r="G140" s="36">
        <v>325</v>
      </c>
      <c r="H140" s="49">
        <v>84000</v>
      </c>
      <c r="I140" s="36">
        <v>340</v>
      </c>
      <c r="J140" s="49">
        <v>87000</v>
      </c>
      <c r="K140" s="36">
        <v>6925</v>
      </c>
      <c r="L140" s="49">
        <v>208216</v>
      </c>
      <c r="M140" s="25">
        <v>0.25</v>
      </c>
      <c r="N140" s="25">
        <v>0.17</v>
      </c>
      <c r="O140" s="25">
        <v>0.17</v>
      </c>
      <c r="P140" s="25">
        <v>0.41</v>
      </c>
      <c r="R140" s="166"/>
    </row>
    <row r="141" spans="1:18" x14ac:dyDescent="0.35">
      <c r="A141" s="35" t="s">
        <v>139</v>
      </c>
      <c r="B141" s="24" t="s">
        <v>243</v>
      </c>
      <c r="C141" s="36">
        <v>8540</v>
      </c>
      <c r="D141" s="49">
        <v>453992.75</v>
      </c>
      <c r="E141" s="36">
        <v>240</v>
      </c>
      <c r="F141" s="49">
        <v>100455</v>
      </c>
      <c r="G141" s="36">
        <v>215</v>
      </c>
      <c r="H141" s="49">
        <v>55672.5</v>
      </c>
      <c r="I141" s="36">
        <v>275</v>
      </c>
      <c r="J141" s="49">
        <v>70930</v>
      </c>
      <c r="K141" s="36">
        <v>7810</v>
      </c>
      <c r="L141" s="49">
        <v>226935.25</v>
      </c>
      <c r="M141" s="25">
        <v>0.22</v>
      </c>
      <c r="N141" s="25">
        <v>0.12</v>
      </c>
      <c r="O141" s="25">
        <v>0.16</v>
      </c>
      <c r="P141" s="25">
        <v>0.5</v>
      </c>
      <c r="R141" s="166"/>
    </row>
    <row r="142" spans="1:18" x14ac:dyDescent="0.35">
      <c r="A142" s="35" t="s">
        <v>139</v>
      </c>
      <c r="B142" s="24" t="s">
        <v>244</v>
      </c>
      <c r="C142" s="36">
        <v>8460</v>
      </c>
      <c r="D142" s="49">
        <v>545002.44999999995</v>
      </c>
      <c r="E142" s="36">
        <v>285</v>
      </c>
      <c r="F142" s="49">
        <v>128431.9</v>
      </c>
      <c r="G142" s="36">
        <v>415</v>
      </c>
      <c r="H142" s="49">
        <v>113392.7</v>
      </c>
      <c r="I142" s="36">
        <v>315</v>
      </c>
      <c r="J142" s="49">
        <v>85259.15</v>
      </c>
      <c r="K142" s="36">
        <v>7445</v>
      </c>
      <c r="L142" s="49">
        <v>217918.7</v>
      </c>
      <c r="M142" s="25">
        <v>0.24</v>
      </c>
      <c r="N142" s="25">
        <v>0.21</v>
      </c>
      <c r="O142" s="25">
        <v>0.16</v>
      </c>
      <c r="P142" s="25">
        <v>0.4</v>
      </c>
      <c r="R142" s="166"/>
    </row>
    <row r="143" spans="1:18" x14ac:dyDescent="0.35">
      <c r="A143" s="35" t="s">
        <v>139</v>
      </c>
      <c r="B143" s="24" t="s">
        <v>245</v>
      </c>
      <c r="C143" s="36">
        <v>8190</v>
      </c>
      <c r="D143" s="49">
        <v>598842</v>
      </c>
      <c r="E143" s="36">
        <v>295</v>
      </c>
      <c r="F143" s="49">
        <v>144957.75</v>
      </c>
      <c r="G143" s="36">
        <v>390</v>
      </c>
      <c r="H143" s="49">
        <v>115429.85</v>
      </c>
      <c r="I143" s="36">
        <v>405</v>
      </c>
      <c r="J143" s="49">
        <v>121395.55</v>
      </c>
      <c r="K143" s="36">
        <v>7100</v>
      </c>
      <c r="L143" s="49">
        <v>217058.85</v>
      </c>
      <c r="M143" s="25">
        <v>0.24</v>
      </c>
      <c r="N143" s="25">
        <v>0.19</v>
      </c>
      <c r="O143" s="25">
        <v>0.2</v>
      </c>
      <c r="P143" s="25">
        <v>0.36</v>
      </c>
      <c r="R143" s="166"/>
    </row>
    <row r="144" spans="1:18" x14ac:dyDescent="0.35">
      <c r="A144" s="35" t="s">
        <v>139</v>
      </c>
      <c r="B144" s="24" t="s">
        <v>246</v>
      </c>
      <c r="C144" s="36">
        <v>8635</v>
      </c>
      <c r="D144" s="49">
        <v>575095.6</v>
      </c>
      <c r="E144" s="36">
        <v>225</v>
      </c>
      <c r="F144" s="49">
        <v>121664.35</v>
      </c>
      <c r="G144" s="36">
        <v>305</v>
      </c>
      <c r="H144" s="49">
        <v>98933.25</v>
      </c>
      <c r="I144" s="36">
        <v>305</v>
      </c>
      <c r="J144" s="49">
        <v>96830.85</v>
      </c>
      <c r="K144" s="36">
        <v>7800</v>
      </c>
      <c r="L144" s="49">
        <v>257667.15</v>
      </c>
      <c r="M144" s="25">
        <v>0.21</v>
      </c>
      <c r="N144" s="25">
        <v>0.17</v>
      </c>
      <c r="O144" s="25">
        <v>0.17</v>
      </c>
      <c r="P144" s="25">
        <v>0.45</v>
      </c>
      <c r="R144" s="166"/>
    </row>
    <row r="145" spans="1:18" x14ac:dyDescent="0.35">
      <c r="A145" s="35" t="s">
        <v>139</v>
      </c>
      <c r="B145" s="24" t="s">
        <v>247</v>
      </c>
      <c r="C145" s="36">
        <v>45570</v>
      </c>
      <c r="D145" s="49">
        <v>3171309.8</v>
      </c>
      <c r="E145" s="36">
        <v>1795</v>
      </c>
      <c r="F145" s="49">
        <v>808709</v>
      </c>
      <c r="G145" s="36">
        <v>2225</v>
      </c>
      <c r="H145" s="49">
        <v>613178.30000000005</v>
      </c>
      <c r="I145" s="36">
        <v>1965</v>
      </c>
      <c r="J145" s="49">
        <v>545415.55000000005</v>
      </c>
      <c r="K145" s="36">
        <v>39585</v>
      </c>
      <c r="L145" s="49">
        <v>1204006.95</v>
      </c>
      <c r="M145" s="25">
        <v>0.26</v>
      </c>
      <c r="N145" s="25">
        <v>0.19</v>
      </c>
      <c r="O145" s="25">
        <v>0.17</v>
      </c>
      <c r="P145" s="25">
        <v>0.38</v>
      </c>
      <c r="R145" s="166"/>
    </row>
    <row r="146" spans="1:18" x14ac:dyDescent="0.35">
      <c r="A146" s="35" t="s">
        <v>140</v>
      </c>
      <c r="B146" s="24" t="s">
        <v>240</v>
      </c>
      <c r="C146" s="36">
        <v>215</v>
      </c>
      <c r="D146" s="49">
        <v>80700</v>
      </c>
      <c r="E146" s="36">
        <v>215</v>
      </c>
      <c r="F146" s="49">
        <v>80700</v>
      </c>
      <c r="G146" s="36">
        <v>0</v>
      </c>
      <c r="H146" s="49">
        <v>0</v>
      </c>
      <c r="I146" s="36">
        <v>0</v>
      </c>
      <c r="J146" s="49">
        <v>0</v>
      </c>
      <c r="K146" s="36">
        <v>0</v>
      </c>
      <c r="L146" s="49">
        <v>0</v>
      </c>
      <c r="M146" s="25">
        <v>1</v>
      </c>
      <c r="N146" s="25">
        <v>0</v>
      </c>
      <c r="O146" s="25">
        <v>0</v>
      </c>
      <c r="P146" s="25">
        <v>0</v>
      </c>
      <c r="R146" s="166"/>
    </row>
    <row r="147" spans="1:18" x14ac:dyDescent="0.35">
      <c r="A147" s="35" t="s">
        <v>140</v>
      </c>
      <c r="B147" s="24" t="s">
        <v>241</v>
      </c>
      <c r="C147" s="36">
        <v>3095</v>
      </c>
      <c r="D147" s="49">
        <v>418508.5</v>
      </c>
      <c r="E147" s="36">
        <v>290</v>
      </c>
      <c r="F147" s="49">
        <v>121200</v>
      </c>
      <c r="G147" s="36">
        <v>620</v>
      </c>
      <c r="H147" s="49">
        <v>156250</v>
      </c>
      <c r="I147" s="36">
        <v>310</v>
      </c>
      <c r="J147" s="49">
        <v>79000</v>
      </c>
      <c r="K147" s="36">
        <v>1875</v>
      </c>
      <c r="L147" s="49">
        <v>62058.5</v>
      </c>
      <c r="M147" s="25">
        <v>0.28999999999999998</v>
      </c>
      <c r="N147" s="25">
        <v>0.37</v>
      </c>
      <c r="O147" s="25">
        <v>0.19</v>
      </c>
      <c r="P147" s="25">
        <v>0.15</v>
      </c>
      <c r="R147" s="166"/>
    </row>
    <row r="148" spans="1:18" x14ac:dyDescent="0.35">
      <c r="A148" s="35" t="s">
        <v>140</v>
      </c>
      <c r="B148" s="24" t="s">
        <v>242</v>
      </c>
      <c r="C148" s="36">
        <v>8330</v>
      </c>
      <c r="D148" s="49">
        <v>555955.5</v>
      </c>
      <c r="E148" s="36">
        <v>295</v>
      </c>
      <c r="F148" s="49">
        <v>120600</v>
      </c>
      <c r="G148" s="36">
        <v>405</v>
      </c>
      <c r="H148" s="49">
        <v>103000</v>
      </c>
      <c r="I148" s="36">
        <v>455</v>
      </c>
      <c r="J148" s="49">
        <v>115750</v>
      </c>
      <c r="K148" s="36">
        <v>7170</v>
      </c>
      <c r="L148" s="49">
        <v>216605.5</v>
      </c>
      <c r="M148" s="25">
        <v>0.22</v>
      </c>
      <c r="N148" s="25">
        <v>0.19</v>
      </c>
      <c r="O148" s="25">
        <v>0.21</v>
      </c>
      <c r="P148" s="25">
        <v>0.39</v>
      </c>
      <c r="R148" s="166"/>
    </row>
    <row r="149" spans="1:18" x14ac:dyDescent="0.35">
      <c r="A149" s="35" t="s">
        <v>140</v>
      </c>
      <c r="B149" s="24" t="s">
        <v>243</v>
      </c>
      <c r="C149" s="36">
        <v>10085</v>
      </c>
      <c r="D149" s="49">
        <v>568580.75</v>
      </c>
      <c r="E149" s="36">
        <v>300</v>
      </c>
      <c r="F149" s="49">
        <v>125550</v>
      </c>
      <c r="G149" s="36">
        <v>300</v>
      </c>
      <c r="H149" s="49">
        <v>77102.5</v>
      </c>
      <c r="I149" s="36">
        <v>385</v>
      </c>
      <c r="J149" s="49">
        <v>98170</v>
      </c>
      <c r="K149" s="36">
        <v>9100</v>
      </c>
      <c r="L149" s="49">
        <v>267758.25</v>
      </c>
      <c r="M149" s="25">
        <v>0.22</v>
      </c>
      <c r="N149" s="25">
        <v>0.14000000000000001</v>
      </c>
      <c r="O149" s="25">
        <v>0.17</v>
      </c>
      <c r="P149" s="25">
        <v>0.47</v>
      </c>
      <c r="R149" s="166"/>
    </row>
    <row r="150" spans="1:18" x14ac:dyDescent="0.35">
      <c r="A150" s="35" t="s">
        <v>140</v>
      </c>
      <c r="B150" s="24" t="s">
        <v>244</v>
      </c>
      <c r="C150" s="36">
        <v>9425</v>
      </c>
      <c r="D150" s="49">
        <v>599076.85</v>
      </c>
      <c r="E150" s="36">
        <v>270</v>
      </c>
      <c r="F150" s="49">
        <v>118238.85</v>
      </c>
      <c r="G150" s="36">
        <v>485</v>
      </c>
      <c r="H150" s="49">
        <v>132052.45000000001</v>
      </c>
      <c r="I150" s="36">
        <v>415</v>
      </c>
      <c r="J150" s="49">
        <v>111397.95</v>
      </c>
      <c r="K150" s="36">
        <v>8260</v>
      </c>
      <c r="L150" s="49">
        <v>237387.6</v>
      </c>
      <c r="M150" s="25">
        <v>0.2</v>
      </c>
      <c r="N150" s="25">
        <v>0.22</v>
      </c>
      <c r="O150" s="25">
        <v>0.19</v>
      </c>
      <c r="P150" s="25">
        <v>0.4</v>
      </c>
      <c r="R150" s="166"/>
    </row>
    <row r="151" spans="1:18" x14ac:dyDescent="0.35">
      <c r="A151" s="35" t="s">
        <v>140</v>
      </c>
      <c r="B151" s="24" t="s">
        <v>245</v>
      </c>
      <c r="C151" s="36">
        <v>8830</v>
      </c>
      <c r="D151" s="49">
        <v>677178.35</v>
      </c>
      <c r="E151" s="36">
        <v>330</v>
      </c>
      <c r="F151" s="49">
        <v>169736.65</v>
      </c>
      <c r="G151" s="36">
        <v>465</v>
      </c>
      <c r="H151" s="49">
        <v>138106.6</v>
      </c>
      <c r="I151" s="36">
        <v>440</v>
      </c>
      <c r="J151" s="49">
        <v>131523.54999999999</v>
      </c>
      <c r="K151" s="36">
        <v>7600</v>
      </c>
      <c r="L151" s="49">
        <v>237811.55</v>
      </c>
      <c r="M151" s="25">
        <v>0.25</v>
      </c>
      <c r="N151" s="25">
        <v>0.2</v>
      </c>
      <c r="O151" s="25">
        <v>0.19</v>
      </c>
      <c r="P151" s="25">
        <v>0.35</v>
      </c>
      <c r="R151" s="166"/>
    </row>
    <row r="152" spans="1:18" x14ac:dyDescent="0.35">
      <c r="A152" s="35" t="s">
        <v>140</v>
      </c>
      <c r="B152" s="24" t="s">
        <v>246</v>
      </c>
      <c r="C152" s="36">
        <v>10015</v>
      </c>
      <c r="D152" s="49">
        <v>672981.3</v>
      </c>
      <c r="E152" s="36">
        <v>235</v>
      </c>
      <c r="F152" s="49">
        <v>125886.45</v>
      </c>
      <c r="G152" s="36">
        <v>350</v>
      </c>
      <c r="H152" s="49">
        <v>110763.85</v>
      </c>
      <c r="I152" s="36">
        <v>420</v>
      </c>
      <c r="J152" s="49">
        <v>135527.95000000001</v>
      </c>
      <c r="K152" s="36">
        <v>9010</v>
      </c>
      <c r="L152" s="49">
        <v>300803.05</v>
      </c>
      <c r="M152" s="25">
        <v>0.19</v>
      </c>
      <c r="N152" s="25">
        <v>0.16</v>
      </c>
      <c r="O152" s="25">
        <v>0.2</v>
      </c>
      <c r="P152" s="25">
        <v>0.45</v>
      </c>
      <c r="R152" s="166"/>
    </row>
    <row r="153" spans="1:18" x14ac:dyDescent="0.35">
      <c r="A153" s="35" t="s">
        <v>140</v>
      </c>
      <c r="B153" s="24" t="s">
        <v>247</v>
      </c>
      <c r="C153" s="36">
        <v>49995</v>
      </c>
      <c r="D153" s="49">
        <v>3572981.25</v>
      </c>
      <c r="E153" s="36">
        <v>1940</v>
      </c>
      <c r="F153" s="49">
        <v>861911.95</v>
      </c>
      <c r="G153" s="36">
        <v>2620</v>
      </c>
      <c r="H153" s="49">
        <v>717275.4</v>
      </c>
      <c r="I153" s="36">
        <v>2425</v>
      </c>
      <c r="J153" s="49">
        <v>671369.45</v>
      </c>
      <c r="K153" s="36">
        <v>43015</v>
      </c>
      <c r="L153" s="49">
        <v>1322424.45</v>
      </c>
      <c r="M153" s="25">
        <v>0.24</v>
      </c>
      <c r="N153" s="25">
        <v>0.2</v>
      </c>
      <c r="O153" s="25">
        <v>0.19</v>
      </c>
      <c r="P153" s="25">
        <v>0.37</v>
      </c>
      <c r="R153" s="166"/>
    </row>
    <row r="154" spans="1:18" x14ac:dyDescent="0.35">
      <c r="A154" s="35" t="s">
        <v>141</v>
      </c>
      <c r="B154" s="24" t="s">
        <v>240</v>
      </c>
      <c r="C154" s="36">
        <v>145</v>
      </c>
      <c r="D154" s="49">
        <v>56700</v>
      </c>
      <c r="E154" s="36">
        <v>145</v>
      </c>
      <c r="F154" s="49">
        <v>56700</v>
      </c>
      <c r="G154" s="36">
        <v>0</v>
      </c>
      <c r="H154" s="49">
        <v>0</v>
      </c>
      <c r="I154" s="36">
        <v>0</v>
      </c>
      <c r="J154" s="49">
        <v>0</v>
      </c>
      <c r="K154" s="36">
        <v>0</v>
      </c>
      <c r="L154" s="49">
        <v>0</v>
      </c>
      <c r="M154" s="25">
        <v>1</v>
      </c>
      <c r="N154" s="25">
        <v>0</v>
      </c>
      <c r="O154" s="25">
        <v>0</v>
      </c>
      <c r="P154" s="25">
        <v>0</v>
      </c>
      <c r="R154" s="166"/>
    </row>
    <row r="155" spans="1:18" x14ac:dyDescent="0.35">
      <c r="A155" s="35" t="s">
        <v>141</v>
      </c>
      <c r="B155" s="24" t="s">
        <v>241</v>
      </c>
      <c r="C155" s="36">
        <v>2020</v>
      </c>
      <c r="D155" s="49">
        <v>301918.5</v>
      </c>
      <c r="E155" s="36">
        <v>215</v>
      </c>
      <c r="F155" s="49">
        <v>85800</v>
      </c>
      <c r="G155" s="36">
        <v>430</v>
      </c>
      <c r="H155" s="49">
        <v>113750</v>
      </c>
      <c r="I155" s="36">
        <v>250</v>
      </c>
      <c r="J155" s="49">
        <v>62750</v>
      </c>
      <c r="K155" s="36">
        <v>1125</v>
      </c>
      <c r="L155" s="49">
        <v>39618.5</v>
      </c>
      <c r="M155" s="25">
        <v>0.28000000000000003</v>
      </c>
      <c r="N155" s="25">
        <v>0.38</v>
      </c>
      <c r="O155" s="25">
        <v>0.21</v>
      </c>
      <c r="P155" s="25">
        <v>0.13</v>
      </c>
      <c r="R155" s="166"/>
    </row>
    <row r="156" spans="1:18" x14ac:dyDescent="0.35">
      <c r="A156" s="35" t="s">
        <v>141</v>
      </c>
      <c r="B156" s="24" t="s">
        <v>242</v>
      </c>
      <c r="C156" s="36">
        <v>6035</v>
      </c>
      <c r="D156" s="49">
        <v>424873.25</v>
      </c>
      <c r="E156" s="36">
        <v>240</v>
      </c>
      <c r="F156" s="49">
        <v>102600</v>
      </c>
      <c r="G156" s="36">
        <v>300</v>
      </c>
      <c r="H156" s="49">
        <v>76250</v>
      </c>
      <c r="I156" s="36">
        <v>355</v>
      </c>
      <c r="J156" s="49">
        <v>89500</v>
      </c>
      <c r="K156" s="36">
        <v>5145</v>
      </c>
      <c r="L156" s="49">
        <v>156523.25</v>
      </c>
      <c r="M156" s="25">
        <v>0.24</v>
      </c>
      <c r="N156" s="25">
        <v>0.18</v>
      </c>
      <c r="O156" s="25">
        <v>0.21</v>
      </c>
      <c r="P156" s="25">
        <v>0.37</v>
      </c>
      <c r="R156" s="166"/>
    </row>
    <row r="157" spans="1:18" x14ac:dyDescent="0.35">
      <c r="A157" s="35" t="s">
        <v>141</v>
      </c>
      <c r="B157" s="24" t="s">
        <v>243</v>
      </c>
      <c r="C157" s="36">
        <v>6960</v>
      </c>
      <c r="D157" s="49">
        <v>396032.25</v>
      </c>
      <c r="E157" s="36">
        <v>220</v>
      </c>
      <c r="F157" s="49">
        <v>91917</v>
      </c>
      <c r="G157" s="36">
        <v>210</v>
      </c>
      <c r="H157" s="49">
        <v>54707.5</v>
      </c>
      <c r="I157" s="36">
        <v>255</v>
      </c>
      <c r="J157" s="49">
        <v>65112.5</v>
      </c>
      <c r="K157" s="36">
        <v>6280</v>
      </c>
      <c r="L157" s="49">
        <v>184295.25</v>
      </c>
      <c r="M157" s="25">
        <v>0.23</v>
      </c>
      <c r="N157" s="25">
        <v>0.14000000000000001</v>
      </c>
      <c r="O157" s="25">
        <v>0.16</v>
      </c>
      <c r="P157" s="25">
        <v>0.47</v>
      </c>
      <c r="R157" s="166"/>
    </row>
    <row r="158" spans="1:18" x14ac:dyDescent="0.35">
      <c r="A158" s="35" t="s">
        <v>141</v>
      </c>
      <c r="B158" s="24" t="s">
        <v>244</v>
      </c>
      <c r="C158" s="36">
        <v>6835</v>
      </c>
      <c r="D158" s="49">
        <v>458634.4</v>
      </c>
      <c r="E158" s="36">
        <v>205</v>
      </c>
      <c r="F158" s="49">
        <v>85557.15</v>
      </c>
      <c r="G158" s="36">
        <v>425</v>
      </c>
      <c r="H158" s="49">
        <v>117634.7</v>
      </c>
      <c r="I158" s="36">
        <v>295</v>
      </c>
      <c r="J158" s="49">
        <v>79024.95</v>
      </c>
      <c r="K158" s="36">
        <v>5915</v>
      </c>
      <c r="L158" s="49">
        <v>176417.6</v>
      </c>
      <c r="M158" s="25">
        <v>0.19</v>
      </c>
      <c r="N158" s="25">
        <v>0.26</v>
      </c>
      <c r="O158" s="25">
        <v>0.17</v>
      </c>
      <c r="P158" s="25">
        <v>0.38</v>
      </c>
      <c r="R158" s="166"/>
    </row>
    <row r="159" spans="1:18" x14ac:dyDescent="0.35">
      <c r="A159" s="35" t="s">
        <v>141</v>
      </c>
      <c r="B159" s="24" t="s">
        <v>245</v>
      </c>
      <c r="C159" s="36">
        <v>6035</v>
      </c>
      <c r="D159" s="49">
        <v>481939.65</v>
      </c>
      <c r="E159" s="36">
        <v>235</v>
      </c>
      <c r="F159" s="49">
        <v>114190.25</v>
      </c>
      <c r="G159" s="36">
        <v>360</v>
      </c>
      <c r="H159" s="49">
        <v>107728.3</v>
      </c>
      <c r="I159" s="36">
        <v>335</v>
      </c>
      <c r="J159" s="49">
        <v>99362.3</v>
      </c>
      <c r="K159" s="36">
        <v>5105</v>
      </c>
      <c r="L159" s="49">
        <v>160658.79999999999</v>
      </c>
      <c r="M159" s="25">
        <v>0.24</v>
      </c>
      <c r="N159" s="25">
        <v>0.22</v>
      </c>
      <c r="O159" s="25">
        <v>0.21</v>
      </c>
      <c r="P159" s="25">
        <v>0.33</v>
      </c>
      <c r="R159" s="166"/>
    </row>
    <row r="160" spans="1:18" x14ac:dyDescent="0.35">
      <c r="A160" s="35" t="s">
        <v>141</v>
      </c>
      <c r="B160" s="24" t="s">
        <v>246</v>
      </c>
      <c r="C160" s="36">
        <v>6650</v>
      </c>
      <c r="D160" s="49">
        <v>486306.1</v>
      </c>
      <c r="E160" s="36">
        <v>175</v>
      </c>
      <c r="F160" s="49">
        <v>86527.2</v>
      </c>
      <c r="G160" s="36">
        <v>285</v>
      </c>
      <c r="H160" s="49">
        <v>90089.15</v>
      </c>
      <c r="I160" s="36">
        <v>335</v>
      </c>
      <c r="J160" s="49">
        <v>109114.15</v>
      </c>
      <c r="K160" s="36">
        <v>5855</v>
      </c>
      <c r="L160" s="49">
        <v>200575.6</v>
      </c>
      <c r="M160" s="25">
        <v>0.18</v>
      </c>
      <c r="N160" s="25">
        <v>0.19</v>
      </c>
      <c r="O160" s="25">
        <v>0.22</v>
      </c>
      <c r="P160" s="25">
        <v>0.41</v>
      </c>
      <c r="R160" s="166"/>
    </row>
    <row r="161" spans="1:18" x14ac:dyDescent="0.35">
      <c r="A161" s="35" t="s">
        <v>141</v>
      </c>
      <c r="B161" s="24" t="s">
        <v>247</v>
      </c>
      <c r="C161" s="36">
        <v>34690</v>
      </c>
      <c r="D161" s="49">
        <v>2606404.15</v>
      </c>
      <c r="E161" s="36">
        <v>1435</v>
      </c>
      <c r="F161" s="49">
        <v>623291.6</v>
      </c>
      <c r="G161" s="36">
        <v>2010</v>
      </c>
      <c r="H161" s="49">
        <v>560159.65</v>
      </c>
      <c r="I161" s="36">
        <v>1820</v>
      </c>
      <c r="J161" s="49">
        <v>504863.9</v>
      </c>
      <c r="K161" s="36">
        <v>29425</v>
      </c>
      <c r="L161" s="49">
        <v>918089</v>
      </c>
      <c r="M161" s="25">
        <v>0.24</v>
      </c>
      <c r="N161" s="25">
        <v>0.21</v>
      </c>
      <c r="O161" s="25">
        <v>0.19</v>
      </c>
      <c r="P161" s="25">
        <v>0.35</v>
      </c>
      <c r="R161" s="166"/>
    </row>
    <row r="162" spans="1:18" x14ac:dyDescent="0.35">
      <c r="A162" s="35" t="s">
        <v>142</v>
      </c>
      <c r="B162" s="24" t="s">
        <v>240</v>
      </c>
      <c r="C162" s="36">
        <v>35</v>
      </c>
      <c r="D162" s="49">
        <v>12600</v>
      </c>
      <c r="E162" s="36">
        <v>35</v>
      </c>
      <c r="F162" s="49">
        <v>12600</v>
      </c>
      <c r="G162" s="36">
        <v>0</v>
      </c>
      <c r="H162" s="49">
        <v>0</v>
      </c>
      <c r="I162" s="36">
        <v>0</v>
      </c>
      <c r="J162" s="49">
        <v>0</v>
      </c>
      <c r="K162" s="36">
        <v>0</v>
      </c>
      <c r="L162" s="49">
        <v>0</v>
      </c>
      <c r="M162" s="25">
        <v>1</v>
      </c>
      <c r="N162" s="25">
        <v>0</v>
      </c>
      <c r="O162" s="25">
        <v>0</v>
      </c>
      <c r="P162" s="25">
        <v>0</v>
      </c>
      <c r="R162" s="166"/>
    </row>
    <row r="163" spans="1:18" x14ac:dyDescent="0.35">
      <c r="A163" s="35" t="s">
        <v>142</v>
      </c>
      <c r="B163" s="24" t="s">
        <v>241</v>
      </c>
      <c r="C163" s="36">
        <v>395</v>
      </c>
      <c r="D163" s="49">
        <v>66273</v>
      </c>
      <c r="E163" s="36">
        <v>50</v>
      </c>
      <c r="F163" s="49">
        <v>20400</v>
      </c>
      <c r="G163" s="36">
        <v>95</v>
      </c>
      <c r="H163" s="49">
        <v>24250</v>
      </c>
      <c r="I163" s="36">
        <v>55</v>
      </c>
      <c r="J163" s="49">
        <v>14500</v>
      </c>
      <c r="K163" s="36">
        <v>195</v>
      </c>
      <c r="L163" s="49">
        <v>7123</v>
      </c>
      <c r="M163" s="25">
        <v>0.31</v>
      </c>
      <c r="N163" s="25">
        <v>0.37</v>
      </c>
      <c r="O163" s="25">
        <v>0.22</v>
      </c>
      <c r="P163" s="25">
        <v>0.11</v>
      </c>
      <c r="R163" s="166"/>
    </row>
    <row r="164" spans="1:18" x14ac:dyDescent="0.35">
      <c r="A164" s="35" t="s">
        <v>142</v>
      </c>
      <c r="B164" s="24" t="s">
        <v>242</v>
      </c>
      <c r="C164" s="36">
        <v>1040</v>
      </c>
      <c r="D164" s="49">
        <v>86581.75</v>
      </c>
      <c r="E164" s="36">
        <v>55</v>
      </c>
      <c r="F164" s="49">
        <v>24600</v>
      </c>
      <c r="G164" s="36">
        <v>75</v>
      </c>
      <c r="H164" s="49">
        <v>19250</v>
      </c>
      <c r="I164" s="36">
        <v>65</v>
      </c>
      <c r="J164" s="49">
        <v>16250</v>
      </c>
      <c r="K164" s="36">
        <v>845</v>
      </c>
      <c r="L164" s="49">
        <v>26481.75</v>
      </c>
      <c r="M164" s="25">
        <v>0.28000000000000003</v>
      </c>
      <c r="N164" s="25">
        <v>0.22</v>
      </c>
      <c r="O164" s="25">
        <v>0.19</v>
      </c>
      <c r="P164" s="25">
        <v>0.31</v>
      </c>
      <c r="R164" s="166"/>
    </row>
    <row r="165" spans="1:18" x14ac:dyDescent="0.35">
      <c r="A165" s="35" t="s">
        <v>142</v>
      </c>
      <c r="B165" s="24" t="s">
        <v>243</v>
      </c>
      <c r="C165" s="36">
        <v>1330</v>
      </c>
      <c r="D165" s="49">
        <v>71130</v>
      </c>
      <c r="E165" s="36">
        <v>25</v>
      </c>
      <c r="F165" s="49">
        <v>11784</v>
      </c>
      <c r="G165" s="36">
        <v>35</v>
      </c>
      <c r="H165" s="49">
        <v>9330</v>
      </c>
      <c r="I165" s="36">
        <v>55</v>
      </c>
      <c r="J165" s="49">
        <v>14130</v>
      </c>
      <c r="K165" s="36">
        <v>1210</v>
      </c>
      <c r="L165" s="49">
        <v>35886</v>
      </c>
      <c r="M165" s="25">
        <v>0.17</v>
      </c>
      <c r="N165" s="25">
        <v>0.13</v>
      </c>
      <c r="O165" s="25">
        <v>0.2</v>
      </c>
      <c r="P165" s="25">
        <v>0.5</v>
      </c>
      <c r="R165" s="166"/>
    </row>
    <row r="166" spans="1:18" x14ac:dyDescent="0.35">
      <c r="A166" s="35" t="s">
        <v>142</v>
      </c>
      <c r="B166" s="24" t="s">
        <v>244</v>
      </c>
      <c r="C166" s="36">
        <v>1185</v>
      </c>
      <c r="D166" s="49">
        <v>81355.600000000006</v>
      </c>
      <c r="E166" s="36">
        <v>40</v>
      </c>
      <c r="F166" s="49">
        <v>17216.75</v>
      </c>
      <c r="G166" s="36">
        <v>80</v>
      </c>
      <c r="H166" s="49">
        <v>22613.9</v>
      </c>
      <c r="I166" s="36">
        <v>55</v>
      </c>
      <c r="J166" s="49">
        <v>15195.45</v>
      </c>
      <c r="K166" s="36">
        <v>1005</v>
      </c>
      <c r="L166" s="49">
        <v>26329.5</v>
      </c>
      <c r="M166" s="25">
        <v>0.21</v>
      </c>
      <c r="N166" s="25">
        <v>0.28000000000000003</v>
      </c>
      <c r="O166" s="25">
        <v>0.19</v>
      </c>
      <c r="P166" s="25">
        <v>0.32</v>
      </c>
      <c r="R166" s="166"/>
    </row>
    <row r="167" spans="1:18" x14ac:dyDescent="0.35">
      <c r="A167" s="35" t="s">
        <v>142</v>
      </c>
      <c r="B167" s="24" t="s">
        <v>245</v>
      </c>
      <c r="C167" s="36">
        <v>1030</v>
      </c>
      <c r="D167" s="49">
        <v>90818.25</v>
      </c>
      <c r="E167" s="36">
        <v>50</v>
      </c>
      <c r="F167" s="49">
        <v>23560.5</v>
      </c>
      <c r="G167" s="36">
        <v>75</v>
      </c>
      <c r="H167" s="49">
        <v>22899.35</v>
      </c>
      <c r="I167" s="36">
        <v>65</v>
      </c>
      <c r="J167" s="49">
        <v>19005.099999999999</v>
      </c>
      <c r="K167" s="36">
        <v>840</v>
      </c>
      <c r="L167" s="49">
        <v>25353.3</v>
      </c>
      <c r="M167" s="25">
        <v>0.26</v>
      </c>
      <c r="N167" s="25">
        <v>0.25</v>
      </c>
      <c r="O167" s="25">
        <v>0.21</v>
      </c>
      <c r="P167" s="25">
        <v>0.28000000000000003</v>
      </c>
      <c r="R167" s="166"/>
    </row>
    <row r="168" spans="1:18" x14ac:dyDescent="0.35">
      <c r="A168" s="35" t="s">
        <v>142</v>
      </c>
      <c r="B168" s="24" t="s">
        <v>246</v>
      </c>
      <c r="C168" s="36">
        <v>1065</v>
      </c>
      <c r="D168" s="49">
        <v>86260.05</v>
      </c>
      <c r="E168" s="36">
        <v>30</v>
      </c>
      <c r="F168" s="49">
        <v>14692.5</v>
      </c>
      <c r="G168" s="36">
        <v>55</v>
      </c>
      <c r="H168" s="49">
        <v>17903.900000000001</v>
      </c>
      <c r="I168" s="36">
        <v>70</v>
      </c>
      <c r="J168" s="49">
        <v>22640.400000000001</v>
      </c>
      <c r="K168" s="36">
        <v>910</v>
      </c>
      <c r="L168" s="49">
        <v>31023.25</v>
      </c>
      <c r="M168" s="25">
        <v>0.17</v>
      </c>
      <c r="N168" s="25">
        <v>0.21</v>
      </c>
      <c r="O168" s="25">
        <v>0.26</v>
      </c>
      <c r="P168" s="25">
        <v>0.36</v>
      </c>
      <c r="R168" s="166"/>
    </row>
    <row r="169" spans="1:18" x14ac:dyDescent="0.35">
      <c r="A169" s="35" t="s">
        <v>142</v>
      </c>
      <c r="B169" s="24" t="s">
        <v>247</v>
      </c>
      <c r="C169" s="36">
        <v>6085</v>
      </c>
      <c r="D169" s="49">
        <v>495018.65</v>
      </c>
      <c r="E169" s="36">
        <v>285</v>
      </c>
      <c r="F169" s="49">
        <v>124853.75</v>
      </c>
      <c r="G169" s="36">
        <v>420</v>
      </c>
      <c r="H169" s="49">
        <v>116247.15</v>
      </c>
      <c r="I169" s="36">
        <v>370</v>
      </c>
      <c r="J169" s="49">
        <v>101720.95</v>
      </c>
      <c r="K169" s="36">
        <v>5010</v>
      </c>
      <c r="L169" s="49">
        <v>152196.79999999999</v>
      </c>
      <c r="M169" s="25">
        <v>0.25</v>
      </c>
      <c r="N169" s="25">
        <v>0.23</v>
      </c>
      <c r="O169" s="25">
        <v>0.21</v>
      </c>
      <c r="P169" s="25">
        <v>0.31</v>
      </c>
      <c r="R169" s="166"/>
    </row>
    <row r="170" spans="1:18" x14ac:dyDescent="0.35">
      <c r="A170" s="35" t="s">
        <v>143</v>
      </c>
      <c r="B170" s="24" t="s">
        <v>240</v>
      </c>
      <c r="C170" s="36">
        <v>350</v>
      </c>
      <c r="D170" s="49">
        <v>137100</v>
      </c>
      <c r="E170" s="36">
        <v>350</v>
      </c>
      <c r="F170" s="49">
        <v>137100</v>
      </c>
      <c r="G170" s="36">
        <v>0</v>
      </c>
      <c r="H170" s="49">
        <v>0</v>
      </c>
      <c r="I170" s="36">
        <v>0</v>
      </c>
      <c r="J170" s="49">
        <v>0</v>
      </c>
      <c r="K170" s="36">
        <v>0</v>
      </c>
      <c r="L170" s="49">
        <v>0</v>
      </c>
      <c r="M170" s="25">
        <v>1</v>
      </c>
      <c r="N170" s="25">
        <v>0</v>
      </c>
      <c r="O170" s="25">
        <v>0</v>
      </c>
      <c r="P170" s="25">
        <v>0</v>
      </c>
      <c r="R170" s="166"/>
    </row>
    <row r="171" spans="1:18" x14ac:dyDescent="0.35">
      <c r="A171" s="35" t="s">
        <v>143</v>
      </c>
      <c r="B171" s="24" t="s">
        <v>241</v>
      </c>
      <c r="C171" s="36">
        <v>6165</v>
      </c>
      <c r="D171" s="49">
        <v>818866.25</v>
      </c>
      <c r="E171" s="36">
        <v>560</v>
      </c>
      <c r="F171" s="49">
        <v>237900</v>
      </c>
      <c r="G171" s="36">
        <v>1160</v>
      </c>
      <c r="H171" s="49">
        <v>300250</v>
      </c>
      <c r="I171" s="36">
        <v>615</v>
      </c>
      <c r="J171" s="49">
        <v>156000</v>
      </c>
      <c r="K171" s="36">
        <v>3830</v>
      </c>
      <c r="L171" s="49">
        <v>124716.25</v>
      </c>
      <c r="M171" s="25">
        <v>0.28999999999999998</v>
      </c>
      <c r="N171" s="25">
        <v>0.37</v>
      </c>
      <c r="O171" s="25">
        <v>0.19</v>
      </c>
      <c r="P171" s="25">
        <v>0.15</v>
      </c>
      <c r="R171" s="166"/>
    </row>
    <row r="172" spans="1:18" x14ac:dyDescent="0.35">
      <c r="A172" s="35" t="s">
        <v>143</v>
      </c>
      <c r="B172" s="24" t="s">
        <v>242</v>
      </c>
      <c r="C172" s="36">
        <v>15585</v>
      </c>
      <c r="D172" s="49">
        <v>987070.25</v>
      </c>
      <c r="E172" s="36">
        <v>530</v>
      </c>
      <c r="F172" s="49">
        <v>229500</v>
      </c>
      <c r="G172" s="36">
        <v>645</v>
      </c>
      <c r="H172" s="49">
        <v>165500</v>
      </c>
      <c r="I172" s="36">
        <v>700</v>
      </c>
      <c r="J172" s="49">
        <v>179000</v>
      </c>
      <c r="K172" s="36">
        <v>13705</v>
      </c>
      <c r="L172" s="49">
        <v>413070.25</v>
      </c>
      <c r="M172" s="25">
        <v>0.23</v>
      </c>
      <c r="N172" s="25">
        <v>0.17</v>
      </c>
      <c r="O172" s="25">
        <v>0.18</v>
      </c>
      <c r="P172" s="25">
        <v>0.42</v>
      </c>
      <c r="R172" s="166"/>
    </row>
    <row r="173" spans="1:18" x14ac:dyDescent="0.35">
      <c r="A173" s="35" t="s">
        <v>143</v>
      </c>
      <c r="B173" s="24" t="s">
        <v>243</v>
      </c>
      <c r="C173" s="36">
        <v>17890</v>
      </c>
      <c r="D173" s="49">
        <v>968567.5</v>
      </c>
      <c r="E173" s="36">
        <v>490</v>
      </c>
      <c r="F173" s="49">
        <v>211716</v>
      </c>
      <c r="G173" s="36">
        <v>475</v>
      </c>
      <c r="H173" s="49">
        <v>123505</v>
      </c>
      <c r="I173" s="36">
        <v>590</v>
      </c>
      <c r="J173" s="49">
        <v>152465</v>
      </c>
      <c r="K173" s="36">
        <v>16335</v>
      </c>
      <c r="L173" s="49">
        <v>480881.5</v>
      </c>
      <c r="M173" s="25">
        <v>0.22</v>
      </c>
      <c r="N173" s="25">
        <v>0.13</v>
      </c>
      <c r="O173" s="25">
        <v>0.16</v>
      </c>
      <c r="P173" s="25">
        <v>0.5</v>
      </c>
      <c r="R173" s="166"/>
    </row>
    <row r="174" spans="1:18" x14ac:dyDescent="0.35">
      <c r="A174" s="35" t="s">
        <v>143</v>
      </c>
      <c r="B174" s="24" t="s">
        <v>244</v>
      </c>
      <c r="C174" s="36">
        <v>17535</v>
      </c>
      <c r="D174" s="49">
        <v>1087827.25</v>
      </c>
      <c r="E174" s="36">
        <v>505</v>
      </c>
      <c r="F174" s="49">
        <v>227774.9</v>
      </c>
      <c r="G174" s="36">
        <v>860</v>
      </c>
      <c r="H174" s="49">
        <v>235388.1</v>
      </c>
      <c r="I174" s="36">
        <v>670</v>
      </c>
      <c r="J174" s="49">
        <v>181269.75</v>
      </c>
      <c r="K174" s="36">
        <v>15500</v>
      </c>
      <c r="L174" s="49">
        <v>443394.5</v>
      </c>
      <c r="M174" s="25">
        <v>0.21</v>
      </c>
      <c r="N174" s="25">
        <v>0.22</v>
      </c>
      <c r="O174" s="25">
        <v>0.17</v>
      </c>
      <c r="P174" s="25">
        <v>0.41</v>
      </c>
      <c r="R174" s="166"/>
    </row>
    <row r="175" spans="1:18" x14ac:dyDescent="0.35">
      <c r="A175" s="35" t="s">
        <v>143</v>
      </c>
      <c r="B175" s="24" t="s">
        <v>245</v>
      </c>
      <c r="C175" s="36">
        <v>16120</v>
      </c>
      <c r="D175" s="49">
        <v>1108198.05</v>
      </c>
      <c r="E175" s="36">
        <v>510</v>
      </c>
      <c r="F175" s="49">
        <v>258132.1</v>
      </c>
      <c r="G175" s="36">
        <v>735</v>
      </c>
      <c r="H175" s="49">
        <v>221212.5</v>
      </c>
      <c r="I175" s="36">
        <v>680</v>
      </c>
      <c r="J175" s="49">
        <v>202913.9</v>
      </c>
      <c r="K175" s="36">
        <v>14195</v>
      </c>
      <c r="L175" s="49">
        <v>425939.55</v>
      </c>
      <c r="M175" s="25">
        <v>0.23</v>
      </c>
      <c r="N175" s="25">
        <v>0.2</v>
      </c>
      <c r="O175" s="25">
        <v>0.18</v>
      </c>
      <c r="P175" s="25">
        <v>0.38</v>
      </c>
      <c r="R175" s="166"/>
    </row>
    <row r="176" spans="1:18" x14ac:dyDescent="0.35">
      <c r="A176" s="35" t="s">
        <v>143</v>
      </c>
      <c r="B176" s="24" t="s">
        <v>246</v>
      </c>
      <c r="C176" s="36">
        <v>16475</v>
      </c>
      <c r="D176" s="49">
        <v>1106937.8</v>
      </c>
      <c r="E176" s="36">
        <v>440</v>
      </c>
      <c r="F176" s="49">
        <v>230290</v>
      </c>
      <c r="G176" s="36">
        <v>580</v>
      </c>
      <c r="H176" s="49">
        <v>184010.95</v>
      </c>
      <c r="I176" s="36">
        <v>665</v>
      </c>
      <c r="J176" s="49">
        <v>214749.6</v>
      </c>
      <c r="K176" s="36">
        <v>14785</v>
      </c>
      <c r="L176" s="49">
        <v>477887.25</v>
      </c>
      <c r="M176" s="25">
        <v>0.21</v>
      </c>
      <c r="N176" s="25">
        <v>0.17</v>
      </c>
      <c r="O176" s="25">
        <v>0.19</v>
      </c>
      <c r="P176" s="25">
        <v>0.43</v>
      </c>
      <c r="R176" s="166"/>
    </row>
    <row r="177" spans="1:18" x14ac:dyDescent="0.35">
      <c r="A177" s="35" t="s">
        <v>143</v>
      </c>
      <c r="B177" s="24" t="s">
        <v>247</v>
      </c>
      <c r="C177" s="36">
        <v>90120</v>
      </c>
      <c r="D177" s="49">
        <v>6214567.0999999996</v>
      </c>
      <c r="E177" s="36">
        <v>3385</v>
      </c>
      <c r="F177" s="49">
        <v>1532413</v>
      </c>
      <c r="G177" s="36">
        <v>4460</v>
      </c>
      <c r="H177" s="49">
        <v>1229866.55</v>
      </c>
      <c r="I177" s="36">
        <v>3920</v>
      </c>
      <c r="J177" s="49">
        <v>1086398.25</v>
      </c>
      <c r="K177" s="36">
        <v>78350</v>
      </c>
      <c r="L177" s="49">
        <v>2365889.2999999998</v>
      </c>
      <c r="M177" s="25">
        <v>0.25</v>
      </c>
      <c r="N177" s="25">
        <v>0.2</v>
      </c>
      <c r="O177" s="25">
        <v>0.17</v>
      </c>
      <c r="P177" s="25">
        <v>0.38</v>
      </c>
      <c r="R177" s="166"/>
    </row>
    <row r="178" spans="1:18" x14ac:dyDescent="0.35">
      <c r="A178" s="35" t="s">
        <v>144</v>
      </c>
      <c r="B178" s="24" t="s">
        <v>240</v>
      </c>
      <c r="C178" s="36">
        <v>895</v>
      </c>
      <c r="D178" s="49">
        <v>343800</v>
      </c>
      <c r="E178" s="36">
        <v>895</v>
      </c>
      <c r="F178" s="49">
        <v>343800</v>
      </c>
      <c r="G178" s="36">
        <v>0</v>
      </c>
      <c r="H178" s="49">
        <v>0</v>
      </c>
      <c r="I178" s="36">
        <v>0</v>
      </c>
      <c r="J178" s="49">
        <v>0</v>
      </c>
      <c r="K178" s="36">
        <v>0</v>
      </c>
      <c r="L178" s="49">
        <v>0</v>
      </c>
      <c r="M178" s="25">
        <v>1</v>
      </c>
      <c r="N178" s="25">
        <v>0</v>
      </c>
      <c r="O178" s="25">
        <v>0</v>
      </c>
      <c r="P178" s="25">
        <v>0</v>
      </c>
      <c r="R178" s="166"/>
    </row>
    <row r="179" spans="1:18" x14ac:dyDescent="0.35">
      <c r="A179" s="35" t="s">
        <v>144</v>
      </c>
      <c r="B179" s="24" t="s">
        <v>241</v>
      </c>
      <c r="C179" s="36">
        <v>13360</v>
      </c>
      <c r="D179" s="49">
        <v>1847314.25</v>
      </c>
      <c r="E179" s="36">
        <v>1295</v>
      </c>
      <c r="F179" s="49">
        <v>543000</v>
      </c>
      <c r="G179" s="36">
        <v>2500</v>
      </c>
      <c r="H179" s="49">
        <v>646500</v>
      </c>
      <c r="I179" s="36">
        <v>1485</v>
      </c>
      <c r="J179" s="49">
        <v>378500</v>
      </c>
      <c r="K179" s="36">
        <v>8075</v>
      </c>
      <c r="L179" s="49">
        <v>279314.25</v>
      </c>
      <c r="M179" s="25">
        <v>0.28999999999999998</v>
      </c>
      <c r="N179" s="25">
        <v>0.35</v>
      </c>
      <c r="O179" s="25">
        <v>0.2</v>
      </c>
      <c r="P179" s="25">
        <v>0.15</v>
      </c>
      <c r="R179" s="166"/>
    </row>
    <row r="180" spans="1:18" x14ac:dyDescent="0.35">
      <c r="A180" s="35" t="s">
        <v>144</v>
      </c>
      <c r="B180" s="24" t="s">
        <v>242</v>
      </c>
      <c r="C180" s="36">
        <v>36355</v>
      </c>
      <c r="D180" s="49">
        <v>2393575.25</v>
      </c>
      <c r="E180" s="36">
        <v>1340</v>
      </c>
      <c r="F180" s="49">
        <v>564300</v>
      </c>
      <c r="G180" s="36">
        <v>1680</v>
      </c>
      <c r="H180" s="49">
        <v>428750</v>
      </c>
      <c r="I180" s="36">
        <v>1785</v>
      </c>
      <c r="J180" s="49">
        <v>454250</v>
      </c>
      <c r="K180" s="36">
        <v>31550</v>
      </c>
      <c r="L180" s="49">
        <v>946275.25</v>
      </c>
      <c r="M180" s="25">
        <v>0.24</v>
      </c>
      <c r="N180" s="25">
        <v>0.18</v>
      </c>
      <c r="O180" s="25">
        <v>0.19</v>
      </c>
      <c r="P180" s="25">
        <v>0.4</v>
      </c>
      <c r="R180" s="166"/>
    </row>
    <row r="181" spans="1:18" x14ac:dyDescent="0.35">
      <c r="A181" s="35" t="s">
        <v>144</v>
      </c>
      <c r="B181" s="24" t="s">
        <v>243</v>
      </c>
      <c r="C181" s="36">
        <v>42155</v>
      </c>
      <c r="D181" s="49">
        <v>2268453</v>
      </c>
      <c r="E181" s="36">
        <v>1170</v>
      </c>
      <c r="F181" s="49">
        <v>487485</v>
      </c>
      <c r="G181" s="36">
        <v>1205</v>
      </c>
      <c r="H181" s="49">
        <v>309900</v>
      </c>
      <c r="I181" s="36">
        <v>1370</v>
      </c>
      <c r="J181" s="49">
        <v>351365</v>
      </c>
      <c r="K181" s="36">
        <v>38415</v>
      </c>
      <c r="L181" s="49">
        <v>1119703</v>
      </c>
      <c r="M181" s="25">
        <v>0.21</v>
      </c>
      <c r="N181" s="25">
        <v>0.14000000000000001</v>
      </c>
      <c r="O181" s="25">
        <v>0.15</v>
      </c>
      <c r="P181" s="25">
        <v>0.49</v>
      </c>
      <c r="R181" s="166"/>
    </row>
    <row r="182" spans="1:18" x14ac:dyDescent="0.35">
      <c r="A182" s="35" t="s">
        <v>144</v>
      </c>
      <c r="B182" s="24" t="s">
        <v>244</v>
      </c>
      <c r="C182" s="36">
        <v>40015</v>
      </c>
      <c r="D182" s="49">
        <v>2529063.35</v>
      </c>
      <c r="E182" s="36">
        <v>1175</v>
      </c>
      <c r="F182" s="49">
        <v>512945.65</v>
      </c>
      <c r="G182" s="36">
        <v>2080</v>
      </c>
      <c r="H182" s="49">
        <v>561312.55000000005</v>
      </c>
      <c r="I182" s="36">
        <v>1675</v>
      </c>
      <c r="J182" s="49">
        <v>457701.7</v>
      </c>
      <c r="K182" s="36">
        <v>35080</v>
      </c>
      <c r="L182" s="49">
        <v>997103.45</v>
      </c>
      <c r="M182" s="25">
        <v>0.2</v>
      </c>
      <c r="N182" s="25">
        <v>0.22</v>
      </c>
      <c r="O182" s="25">
        <v>0.18</v>
      </c>
      <c r="P182" s="25">
        <v>0.39</v>
      </c>
      <c r="R182" s="166"/>
    </row>
    <row r="183" spans="1:18" x14ac:dyDescent="0.35">
      <c r="A183" s="35" t="s">
        <v>144</v>
      </c>
      <c r="B183" s="24" t="s">
        <v>245</v>
      </c>
      <c r="C183" s="36">
        <v>37335</v>
      </c>
      <c r="D183" s="49">
        <v>2760002.8</v>
      </c>
      <c r="E183" s="36">
        <v>1370</v>
      </c>
      <c r="F183" s="49">
        <v>679526.15</v>
      </c>
      <c r="G183" s="36">
        <v>1865</v>
      </c>
      <c r="H183" s="49">
        <v>552526.80000000005</v>
      </c>
      <c r="I183" s="36">
        <v>1785</v>
      </c>
      <c r="J183" s="49">
        <v>533811.30000000005</v>
      </c>
      <c r="K183" s="36">
        <v>32320</v>
      </c>
      <c r="L183" s="49">
        <v>994138.55</v>
      </c>
      <c r="M183" s="25">
        <v>0.25</v>
      </c>
      <c r="N183" s="25">
        <v>0.2</v>
      </c>
      <c r="O183" s="25">
        <v>0.19</v>
      </c>
      <c r="P183" s="25">
        <v>0.36</v>
      </c>
      <c r="R183" s="166"/>
    </row>
    <row r="184" spans="1:18" x14ac:dyDescent="0.35">
      <c r="A184" s="35" t="s">
        <v>144</v>
      </c>
      <c r="B184" s="24" t="s">
        <v>246</v>
      </c>
      <c r="C184" s="36">
        <v>40920</v>
      </c>
      <c r="D184" s="49">
        <v>2831817.25</v>
      </c>
      <c r="E184" s="36">
        <v>1080</v>
      </c>
      <c r="F184" s="49">
        <v>579333.25</v>
      </c>
      <c r="G184" s="36">
        <v>1465</v>
      </c>
      <c r="H184" s="49">
        <v>463922.4</v>
      </c>
      <c r="I184" s="36">
        <v>1710</v>
      </c>
      <c r="J184" s="49">
        <v>546427.80000000005</v>
      </c>
      <c r="K184" s="36">
        <v>36665</v>
      </c>
      <c r="L184" s="49">
        <v>1242133.8</v>
      </c>
      <c r="M184" s="25">
        <v>0.2</v>
      </c>
      <c r="N184" s="25">
        <v>0.16</v>
      </c>
      <c r="O184" s="25">
        <v>0.19</v>
      </c>
      <c r="P184" s="25">
        <v>0.44</v>
      </c>
      <c r="R184" s="166"/>
    </row>
    <row r="185" spans="1:18" x14ac:dyDescent="0.35">
      <c r="A185" s="35" t="s">
        <v>144</v>
      </c>
      <c r="B185" s="24" t="s">
        <v>247</v>
      </c>
      <c r="C185" s="36">
        <v>211035</v>
      </c>
      <c r="D185" s="49">
        <v>14974025.9</v>
      </c>
      <c r="E185" s="36">
        <v>8315</v>
      </c>
      <c r="F185" s="49">
        <v>3710390.05</v>
      </c>
      <c r="G185" s="36">
        <v>10795</v>
      </c>
      <c r="H185" s="49">
        <v>2962911.75</v>
      </c>
      <c r="I185" s="36">
        <v>9810</v>
      </c>
      <c r="J185" s="49">
        <v>2722055.8</v>
      </c>
      <c r="K185" s="36">
        <v>182110</v>
      </c>
      <c r="L185" s="49">
        <v>5578668.2999999998</v>
      </c>
      <c r="M185" s="25">
        <v>0.25</v>
      </c>
      <c r="N185" s="25">
        <v>0.2</v>
      </c>
      <c r="O185" s="25">
        <v>0.18</v>
      </c>
      <c r="P185" s="25">
        <v>0.37</v>
      </c>
      <c r="R185" s="166"/>
    </row>
    <row r="186" spans="1:18" x14ac:dyDescent="0.35">
      <c r="A186" s="35" t="s">
        <v>145</v>
      </c>
      <c r="B186" s="24" t="s">
        <v>240</v>
      </c>
      <c r="C186" s="36">
        <v>25</v>
      </c>
      <c r="D186" s="49">
        <v>8700</v>
      </c>
      <c r="E186" s="36">
        <v>25</v>
      </c>
      <c r="F186" s="49">
        <v>8700</v>
      </c>
      <c r="G186" s="36">
        <v>0</v>
      </c>
      <c r="H186" s="49">
        <v>0</v>
      </c>
      <c r="I186" s="36">
        <v>0</v>
      </c>
      <c r="J186" s="49">
        <v>0</v>
      </c>
      <c r="K186" s="36">
        <v>0</v>
      </c>
      <c r="L186" s="49">
        <v>0</v>
      </c>
      <c r="M186" s="25">
        <v>1</v>
      </c>
      <c r="N186" s="25">
        <v>0</v>
      </c>
      <c r="O186" s="25">
        <v>0</v>
      </c>
      <c r="P186" s="25">
        <v>0</v>
      </c>
      <c r="R186" s="166"/>
    </row>
    <row r="187" spans="1:18" x14ac:dyDescent="0.35">
      <c r="A187" s="35" t="s">
        <v>145</v>
      </c>
      <c r="B187" s="24" t="s">
        <v>241</v>
      </c>
      <c r="C187" s="36">
        <v>225</v>
      </c>
      <c r="D187" s="49">
        <v>40381.25</v>
      </c>
      <c r="E187" s="36">
        <v>30</v>
      </c>
      <c r="F187" s="49">
        <v>12300</v>
      </c>
      <c r="G187" s="36">
        <v>60</v>
      </c>
      <c r="H187" s="49">
        <v>15250</v>
      </c>
      <c r="I187" s="36">
        <v>40</v>
      </c>
      <c r="J187" s="49">
        <v>9750</v>
      </c>
      <c r="K187" s="36">
        <v>95</v>
      </c>
      <c r="L187" s="49">
        <v>3081.25</v>
      </c>
      <c r="M187" s="25">
        <v>0.3</v>
      </c>
      <c r="N187" s="25">
        <v>0.38</v>
      </c>
      <c r="O187" s="25">
        <v>0.24</v>
      </c>
      <c r="P187" s="25">
        <v>0.08</v>
      </c>
      <c r="R187" s="166"/>
    </row>
    <row r="188" spans="1:18" x14ac:dyDescent="0.35">
      <c r="A188" s="35" t="s">
        <v>145</v>
      </c>
      <c r="B188" s="24" t="s">
        <v>242</v>
      </c>
      <c r="C188" s="36">
        <v>600</v>
      </c>
      <c r="D188" s="49">
        <v>57482.5</v>
      </c>
      <c r="E188" s="36">
        <v>35</v>
      </c>
      <c r="F188" s="49">
        <v>13500</v>
      </c>
      <c r="G188" s="36">
        <v>50</v>
      </c>
      <c r="H188" s="49">
        <v>13500</v>
      </c>
      <c r="I188" s="36">
        <v>65</v>
      </c>
      <c r="J188" s="49">
        <v>16500</v>
      </c>
      <c r="K188" s="36">
        <v>450</v>
      </c>
      <c r="L188" s="49">
        <v>13982.5</v>
      </c>
      <c r="M188" s="25">
        <v>0.23</v>
      </c>
      <c r="N188" s="25">
        <v>0.23</v>
      </c>
      <c r="O188" s="25">
        <v>0.28999999999999998</v>
      </c>
      <c r="P188" s="25">
        <v>0.24</v>
      </c>
      <c r="R188" s="166"/>
    </row>
    <row r="189" spans="1:18" x14ac:dyDescent="0.35">
      <c r="A189" s="35" t="s">
        <v>145</v>
      </c>
      <c r="B189" s="24" t="s">
        <v>243</v>
      </c>
      <c r="C189" s="36">
        <v>735</v>
      </c>
      <c r="D189" s="49">
        <v>45031</v>
      </c>
      <c r="E189" s="36">
        <v>25</v>
      </c>
      <c r="F189" s="49">
        <v>9951</v>
      </c>
      <c r="G189" s="36">
        <v>30</v>
      </c>
      <c r="H189" s="49">
        <v>7805</v>
      </c>
      <c r="I189" s="36">
        <v>35</v>
      </c>
      <c r="J189" s="49">
        <v>9090</v>
      </c>
      <c r="K189" s="36">
        <v>645</v>
      </c>
      <c r="L189" s="49">
        <v>18185</v>
      </c>
      <c r="M189" s="25">
        <v>0.22</v>
      </c>
      <c r="N189" s="25">
        <v>0.17</v>
      </c>
      <c r="O189" s="25">
        <v>0.2</v>
      </c>
      <c r="P189" s="25">
        <v>0.4</v>
      </c>
      <c r="R189" s="166"/>
    </row>
    <row r="190" spans="1:18" x14ac:dyDescent="0.35">
      <c r="A190" s="35" t="s">
        <v>145</v>
      </c>
      <c r="B190" s="24" t="s">
        <v>244</v>
      </c>
      <c r="C190" s="36">
        <v>800</v>
      </c>
      <c r="D190" s="49">
        <v>62737.75</v>
      </c>
      <c r="E190" s="36">
        <v>35</v>
      </c>
      <c r="F190" s="49">
        <v>15041.2</v>
      </c>
      <c r="G190" s="36">
        <v>60</v>
      </c>
      <c r="H190" s="49">
        <v>16740.75</v>
      </c>
      <c r="I190" s="36">
        <v>45</v>
      </c>
      <c r="J190" s="49">
        <v>11968.5</v>
      </c>
      <c r="K190" s="36">
        <v>655</v>
      </c>
      <c r="L190" s="49">
        <v>18987.3</v>
      </c>
      <c r="M190" s="25">
        <v>0.24</v>
      </c>
      <c r="N190" s="25">
        <v>0.27</v>
      </c>
      <c r="O190" s="25">
        <v>0.19</v>
      </c>
      <c r="P190" s="25">
        <v>0.3</v>
      </c>
      <c r="R190" s="166"/>
    </row>
    <row r="191" spans="1:18" x14ac:dyDescent="0.35">
      <c r="A191" s="35" t="s">
        <v>145</v>
      </c>
      <c r="B191" s="24" t="s">
        <v>245</v>
      </c>
      <c r="C191" s="36">
        <v>660</v>
      </c>
      <c r="D191" s="49">
        <v>66973.2</v>
      </c>
      <c r="E191" s="36">
        <v>40</v>
      </c>
      <c r="F191" s="49">
        <v>18771.900000000001</v>
      </c>
      <c r="G191" s="36">
        <v>50</v>
      </c>
      <c r="H191" s="49">
        <v>14518.6</v>
      </c>
      <c r="I191" s="36">
        <v>60</v>
      </c>
      <c r="J191" s="49">
        <v>19260.849999999999</v>
      </c>
      <c r="K191" s="36">
        <v>510</v>
      </c>
      <c r="L191" s="49">
        <v>14421.85</v>
      </c>
      <c r="M191" s="25">
        <v>0.28000000000000003</v>
      </c>
      <c r="N191" s="25">
        <v>0.22</v>
      </c>
      <c r="O191" s="25">
        <v>0.28999999999999998</v>
      </c>
      <c r="P191" s="25">
        <v>0.22</v>
      </c>
      <c r="R191" s="166"/>
    </row>
    <row r="192" spans="1:18" x14ac:dyDescent="0.35">
      <c r="A192" s="35" t="s">
        <v>145</v>
      </c>
      <c r="B192" s="24" t="s">
        <v>246</v>
      </c>
      <c r="C192" s="36">
        <v>695</v>
      </c>
      <c r="D192" s="49">
        <v>58746.95</v>
      </c>
      <c r="E192" s="36">
        <v>20</v>
      </c>
      <c r="F192" s="49">
        <v>10093.25</v>
      </c>
      <c r="G192" s="36">
        <v>40</v>
      </c>
      <c r="H192" s="49">
        <v>12872.7</v>
      </c>
      <c r="I192" s="36">
        <v>50</v>
      </c>
      <c r="J192" s="49">
        <v>15093.6</v>
      </c>
      <c r="K192" s="36">
        <v>585</v>
      </c>
      <c r="L192" s="49">
        <v>20687.400000000001</v>
      </c>
      <c r="M192" s="25">
        <v>0.17</v>
      </c>
      <c r="N192" s="25">
        <v>0.22</v>
      </c>
      <c r="O192" s="25">
        <v>0.26</v>
      </c>
      <c r="P192" s="25">
        <v>0.35</v>
      </c>
      <c r="R192" s="166"/>
    </row>
    <row r="193" spans="1:18" x14ac:dyDescent="0.35">
      <c r="A193" s="35" t="s">
        <v>145</v>
      </c>
      <c r="B193" s="24" t="s">
        <v>247</v>
      </c>
      <c r="C193" s="36">
        <v>3740</v>
      </c>
      <c r="D193" s="49">
        <v>340052.65</v>
      </c>
      <c r="E193" s="36">
        <v>205</v>
      </c>
      <c r="F193" s="49">
        <v>88357.35</v>
      </c>
      <c r="G193" s="36">
        <v>295</v>
      </c>
      <c r="H193" s="49">
        <v>80687.05</v>
      </c>
      <c r="I193" s="36">
        <v>295</v>
      </c>
      <c r="J193" s="49">
        <v>81662.95</v>
      </c>
      <c r="K193" s="36">
        <v>2945</v>
      </c>
      <c r="L193" s="49">
        <v>89345.3</v>
      </c>
      <c r="M193" s="25">
        <v>0.26</v>
      </c>
      <c r="N193" s="25">
        <v>0.24</v>
      </c>
      <c r="O193" s="25">
        <v>0.24</v>
      </c>
      <c r="P193" s="25">
        <v>0.26</v>
      </c>
      <c r="R193" s="166"/>
    </row>
    <row r="194" spans="1:18" x14ac:dyDescent="0.35">
      <c r="A194" s="35" t="s">
        <v>146</v>
      </c>
      <c r="B194" s="24" t="s">
        <v>240</v>
      </c>
      <c r="C194" s="36">
        <v>225</v>
      </c>
      <c r="D194" s="49">
        <v>85500</v>
      </c>
      <c r="E194" s="36">
        <v>225</v>
      </c>
      <c r="F194" s="49">
        <v>85500</v>
      </c>
      <c r="G194" s="36">
        <v>0</v>
      </c>
      <c r="H194" s="49">
        <v>0</v>
      </c>
      <c r="I194" s="36">
        <v>0</v>
      </c>
      <c r="J194" s="49">
        <v>0</v>
      </c>
      <c r="K194" s="36">
        <v>0</v>
      </c>
      <c r="L194" s="49">
        <v>0</v>
      </c>
      <c r="M194" s="25">
        <v>1</v>
      </c>
      <c r="N194" s="25">
        <v>0</v>
      </c>
      <c r="O194" s="25">
        <v>0</v>
      </c>
      <c r="P194" s="25">
        <v>0</v>
      </c>
      <c r="R194" s="166"/>
    </row>
    <row r="195" spans="1:18" x14ac:dyDescent="0.35">
      <c r="A195" s="35" t="s">
        <v>146</v>
      </c>
      <c r="B195" s="24" t="s">
        <v>241</v>
      </c>
      <c r="C195" s="36">
        <v>3100</v>
      </c>
      <c r="D195" s="49">
        <v>436236.5</v>
      </c>
      <c r="E195" s="36">
        <v>325</v>
      </c>
      <c r="F195" s="49">
        <v>133500</v>
      </c>
      <c r="G195" s="36">
        <v>610</v>
      </c>
      <c r="H195" s="49">
        <v>158750</v>
      </c>
      <c r="I195" s="36">
        <v>320</v>
      </c>
      <c r="J195" s="49">
        <v>80500</v>
      </c>
      <c r="K195" s="36">
        <v>1850</v>
      </c>
      <c r="L195" s="49">
        <v>63486.5</v>
      </c>
      <c r="M195" s="25">
        <v>0.31</v>
      </c>
      <c r="N195" s="25">
        <v>0.36</v>
      </c>
      <c r="O195" s="25">
        <v>0.18</v>
      </c>
      <c r="P195" s="25">
        <v>0.15</v>
      </c>
      <c r="R195" s="166"/>
    </row>
    <row r="196" spans="1:18" x14ac:dyDescent="0.35">
      <c r="A196" s="35" t="s">
        <v>146</v>
      </c>
      <c r="B196" s="24" t="s">
        <v>242</v>
      </c>
      <c r="C196" s="36">
        <v>8265</v>
      </c>
      <c r="D196" s="49">
        <v>629169.25</v>
      </c>
      <c r="E196" s="36">
        <v>365</v>
      </c>
      <c r="F196" s="49">
        <v>156000</v>
      </c>
      <c r="G196" s="36">
        <v>490</v>
      </c>
      <c r="H196" s="49">
        <v>125750</v>
      </c>
      <c r="I196" s="36">
        <v>525</v>
      </c>
      <c r="J196" s="49">
        <v>135000</v>
      </c>
      <c r="K196" s="36">
        <v>6885</v>
      </c>
      <c r="L196" s="49">
        <v>212419.25</v>
      </c>
      <c r="M196" s="25">
        <v>0.25</v>
      </c>
      <c r="N196" s="25">
        <v>0.2</v>
      </c>
      <c r="O196" s="25">
        <v>0.21</v>
      </c>
      <c r="P196" s="25">
        <v>0.34</v>
      </c>
      <c r="R196" s="166"/>
    </row>
    <row r="197" spans="1:18" x14ac:dyDescent="0.35">
      <c r="A197" s="35" t="s">
        <v>146</v>
      </c>
      <c r="B197" s="24" t="s">
        <v>243</v>
      </c>
      <c r="C197" s="36">
        <v>10045</v>
      </c>
      <c r="D197" s="49">
        <v>591456.5</v>
      </c>
      <c r="E197" s="36">
        <v>330</v>
      </c>
      <c r="F197" s="49">
        <v>137541</v>
      </c>
      <c r="G197" s="36">
        <v>350</v>
      </c>
      <c r="H197" s="49">
        <v>89937.5</v>
      </c>
      <c r="I197" s="36">
        <v>395</v>
      </c>
      <c r="J197" s="49">
        <v>100925</v>
      </c>
      <c r="K197" s="36">
        <v>8970</v>
      </c>
      <c r="L197" s="49">
        <v>263053</v>
      </c>
      <c r="M197" s="25">
        <v>0.23</v>
      </c>
      <c r="N197" s="25">
        <v>0.15</v>
      </c>
      <c r="O197" s="25">
        <v>0.17</v>
      </c>
      <c r="P197" s="25">
        <v>0.44</v>
      </c>
      <c r="R197" s="166"/>
    </row>
    <row r="198" spans="1:18" x14ac:dyDescent="0.35">
      <c r="A198" s="35" t="s">
        <v>146</v>
      </c>
      <c r="B198" s="24" t="s">
        <v>244</v>
      </c>
      <c r="C198" s="36">
        <v>10010</v>
      </c>
      <c r="D198" s="49">
        <v>692908.55</v>
      </c>
      <c r="E198" s="36">
        <v>320</v>
      </c>
      <c r="F198" s="49">
        <v>144406.5</v>
      </c>
      <c r="G198" s="36">
        <v>610</v>
      </c>
      <c r="H198" s="49">
        <v>166841.9</v>
      </c>
      <c r="I198" s="36">
        <v>480</v>
      </c>
      <c r="J198" s="49">
        <v>131211.65</v>
      </c>
      <c r="K198" s="36">
        <v>8595</v>
      </c>
      <c r="L198" s="49">
        <v>250448.5</v>
      </c>
      <c r="M198" s="25">
        <v>0.21</v>
      </c>
      <c r="N198" s="25">
        <v>0.24</v>
      </c>
      <c r="O198" s="25">
        <v>0.19</v>
      </c>
      <c r="P198" s="25">
        <v>0.36</v>
      </c>
      <c r="R198" s="166"/>
    </row>
    <row r="199" spans="1:18" x14ac:dyDescent="0.35">
      <c r="A199" s="35" t="s">
        <v>146</v>
      </c>
      <c r="B199" s="24" t="s">
        <v>245</v>
      </c>
      <c r="C199" s="36">
        <v>9565</v>
      </c>
      <c r="D199" s="49">
        <v>774726.75</v>
      </c>
      <c r="E199" s="36">
        <v>410</v>
      </c>
      <c r="F199" s="49">
        <v>205227.75</v>
      </c>
      <c r="G199" s="36">
        <v>545</v>
      </c>
      <c r="H199" s="49">
        <v>162873.70000000001</v>
      </c>
      <c r="I199" s="36">
        <v>510</v>
      </c>
      <c r="J199" s="49">
        <v>151707.85</v>
      </c>
      <c r="K199" s="36">
        <v>8100</v>
      </c>
      <c r="L199" s="49">
        <v>254917.45</v>
      </c>
      <c r="M199" s="25">
        <v>0.26</v>
      </c>
      <c r="N199" s="25">
        <v>0.21</v>
      </c>
      <c r="O199" s="25">
        <v>0.2</v>
      </c>
      <c r="P199" s="25">
        <v>0.33</v>
      </c>
      <c r="R199" s="166"/>
    </row>
    <row r="200" spans="1:18" x14ac:dyDescent="0.35">
      <c r="A200" s="35" t="s">
        <v>146</v>
      </c>
      <c r="B200" s="24" t="s">
        <v>246</v>
      </c>
      <c r="C200" s="36">
        <v>11025</v>
      </c>
      <c r="D200" s="49">
        <v>790661.45</v>
      </c>
      <c r="E200" s="36">
        <v>315</v>
      </c>
      <c r="F200" s="49">
        <v>163798.39999999999</v>
      </c>
      <c r="G200" s="36">
        <v>410</v>
      </c>
      <c r="H200" s="49">
        <v>130240</v>
      </c>
      <c r="I200" s="36">
        <v>505</v>
      </c>
      <c r="J200" s="49">
        <v>161607.54999999999</v>
      </c>
      <c r="K200" s="36">
        <v>9800</v>
      </c>
      <c r="L200" s="49">
        <v>335015.5</v>
      </c>
      <c r="M200" s="25">
        <v>0.21</v>
      </c>
      <c r="N200" s="25">
        <v>0.16</v>
      </c>
      <c r="O200" s="25">
        <v>0.2</v>
      </c>
      <c r="P200" s="25">
        <v>0.42</v>
      </c>
      <c r="R200" s="166"/>
    </row>
    <row r="201" spans="1:18" x14ac:dyDescent="0.35">
      <c r="A201" s="35" t="s">
        <v>146</v>
      </c>
      <c r="B201" s="24" t="s">
        <v>247</v>
      </c>
      <c r="C201" s="36">
        <v>52230</v>
      </c>
      <c r="D201" s="49">
        <v>4000659</v>
      </c>
      <c r="E201" s="36">
        <v>2280</v>
      </c>
      <c r="F201" s="49">
        <v>1025973.65</v>
      </c>
      <c r="G201" s="36">
        <v>3015</v>
      </c>
      <c r="H201" s="49">
        <v>834393.1</v>
      </c>
      <c r="I201" s="36">
        <v>2730</v>
      </c>
      <c r="J201" s="49">
        <v>760952.05</v>
      </c>
      <c r="K201" s="36">
        <v>44205</v>
      </c>
      <c r="L201" s="49">
        <v>1379340.2</v>
      </c>
      <c r="M201" s="25">
        <v>0.26</v>
      </c>
      <c r="N201" s="25">
        <v>0.21</v>
      </c>
      <c r="O201" s="25">
        <v>0.19</v>
      </c>
      <c r="P201" s="25">
        <v>0.34</v>
      </c>
      <c r="R201" s="166"/>
    </row>
    <row r="202" spans="1:18" x14ac:dyDescent="0.35">
      <c r="A202" s="35" t="s">
        <v>147</v>
      </c>
      <c r="B202" s="24" t="s">
        <v>240</v>
      </c>
      <c r="C202" s="36">
        <v>400</v>
      </c>
      <c r="D202" s="49">
        <v>155700</v>
      </c>
      <c r="E202" s="36">
        <v>400</v>
      </c>
      <c r="F202" s="49">
        <v>155700</v>
      </c>
      <c r="G202" s="36">
        <v>0</v>
      </c>
      <c r="H202" s="49">
        <v>0</v>
      </c>
      <c r="I202" s="36">
        <v>0</v>
      </c>
      <c r="J202" s="49">
        <v>0</v>
      </c>
      <c r="K202" s="36">
        <v>0</v>
      </c>
      <c r="L202" s="49">
        <v>0</v>
      </c>
      <c r="M202" s="25">
        <v>1</v>
      </c>
      <c r="N202" s="25">
        <v>0</v>
      </c>
      <c r="O202" s="25">
        <v>0</v>
      </c>
      <c r="P202" s="25">
        <v>0</v>
      </c>
      <c r="R202" s="166"/>
    </row>
    <row r="203" spans="1:18" x14ac:dyDescent="0.35">
      <c r="A203" s="35" t="s">
        <v>147</v>
      </c>
      <c r="B203" s="24" t="s">
        <v>241</v>
      </c>
      <c r="C203" s="36">
        <v>5340</v>
      </c>
      <c r="D203" s="49">
        <v>746024</v>
      </c>
      <c r="E203" s="36">
        <v>495</v>
      </c>
      <c r="F203" s="49">
        <v>208200</v>
      </c>
      <c r="G203" s="36">
        <v>1095</v>
      </c>
      <c r="H203" s="49">
        <v>281500</v>
      </c>
      <c r="I203" s="36">
        <v>600</v>
      </c>
      <c r="J203" s="49">
        <v>152250</v>
      </c>
      <c r="K203" s="36">
        <v>3150</v>
      </c>
      <c r="L203" s="49">
        <v>104074</v>
      </c>
      <c r="M203" s="25">
        <v>0.28000000000000003</v>
      </c>
      <c r="N203" s="25">
        <v>0.38</v>
      </c>
      <c r="O203" s="25">
        <v>0.2</v>
      </c>
      <c r="P203" s="25">
        <v>0.14000000000000001</v>
      </c>
      <c r="R203" s="166"/>
    </row>
    <row r="204" spans="1:18" x14ac:dyDescent="0.35">
      <c r="A204" s="35" t="s">
        <v>147</v>
      </c>
      <c r="B204" s="24" t="s">
        <v>242</v>
      </c>
      <c r="C204" s="36">
        <v>13790</v>
      </c>
      <c r="D204" s="49">
        <v>949897.5</v>
      </c>
      <c r="E204" s="36">
        <v>510</v>
      </c>
      <c r="F204" s="49">
        <v>221400</v>
      </c>
      <c r="G204" s="36">
        <v>715</v>
      </c>
      <c r="H204" s="49">
        <v>182750</v>
      </c>
      <c r="I204" s="36">
        <v>755</v>
      </c>
      <c r="J204" s="49">
        <v>191000</v>
      </c>
      <c r="K204" s="36">
        <v>11810</v>
      </c>
      <c r="L204" s="49">
        <v>354747.5</v>
      </c>
      <c r="M204" s="25">
        <v>0.23</v>
      </c>
      <c r="N204" s="25">
        <v>0.19</v>
      </c>
      <c r="O204" s="25">
        <v>0.2</v>
      </c>
      <c r="P204" s="25">
        <v>0.37</v>
      </c>
      <c r="R204" s="166"/>
    </row>
    <row r="205" spans="1:18" x14ac:dyDescent="0.35">
      <c r="A205" s="35" t="s">
        <v>147</v>
      </c>
      <c r="B205" s="24" t="s">
        <v>243</v>
      </c>
      <c r="C205" s="36">
        <v>15980</v>
      </c>
      <c r="D205" s="49">
        <v>887331.25</v>
      </c>
      <c r="E205" s="36">
        <v>505</v>
      </c>
      <c r="F205" s="49">
        <v>211035</v>
      </c>
      <c r="G205" s="36">
        <v>480</v>
      </c>
      <c r="H205" s="49">
        <v>124155</v>
      </c>
      <c r="I205" s="36">
        <v>535</v>
      </c>
      <c r="J205" s="49">
        <v>137277.5</v>
      </c>
      <c r="K205" s="36">
        <v>14465</v>
      </c>
      <c r="L205" s="49">
        <v>414863.75</v>
      </c>
      <c r="M205" s="25">
        <v>0.24</v>
      </c>
      <c r="N205" s="25">
        <v>0.14000000000000001</v>
      </c>
      <c r="O205" s="25">
        <v>0.15</v>
      </c>
      <c r="P205" s="25">
        <v>0.47</v>
      </c>
      <c r="R205" s="166"/>
    </row>
    <row r="206" spans="1:18" x14ac:dyDescent="0.35">
      <c r="A206" s="35" t="s">
        <v>147</v>
      </c>
      <c r="B206" s="24" t="s">
        <v>244</v>
      </c>
      <c r="C206" s="36">
        <v>15375</v>
      </c>
      <c r="D206" s="49">
        <v>1025516.55</v>
      </c>
      <c r="E206" s="36">
        <v>495</v>
      </c>
      <c r="F206" s="49">
        <v>225877.85</v>
      </c>
      <c r="G206" s="36">
        <v>825</v>
      </c>
      <c r="H206" s="49">
        <v>222351.5</v>
      </c>
      <c r="I206" s="36">
        <v>720</v>
      </c>
      <c r="J206" s="49">
        <v>195450.15</v>
      </c>
      <c r="K206" s="36">
        <v>13340</v>
      </c>
      <c r="L206" s="49">
        <v>381837.05</v>
      </c>
      <c r="M206" s="25">
        <v>0.22</v>
      </c>
      <c r="N206" s="25">
        <v>0.22</v>
      </c>
      <c r="O206" s="25">
        <v>0.19</v>
      </c>
      <c r="P206" s="25">
        <v>0.37</v>
      </c>
      <c r="R206" s="166"/>
    </row>
    <row r="207" spans="1:18" x14ac:dyDescent="0.35">
      <c r="A207" s="35" t="s">
        <v>147</v>
      </c>
      <c r="B207" s="24" t="s">
        <v>245</v>
      </c>
      <c r="C207" s="36">
        <v>14745</v>
      </c>
      <c r="D207" s="49">
        <v>1121935.3</v>
      </c>
      <c r="E207" s="36">
        <v>580</v>
      </c>
      <c r="F207" s="49">
        <v>287254.7</v>
      </c>
      <c r="G207" s="36">
        <v>710</v>
      </c>
      <c r="H207" s="49">
        <v>211210.3</v>
      </c>
      <c r="I207" s="36">
        <v>775</v>
      </c>
      <c r="J207" s="49">
        <v>230471.05</v>
      </c>
      <c r="K207" s="36">
        <v>12685</v>
      </c>
      <c r="L207" s="49">
        <v>392999.25</v>
      </c>
      <c r="M207" s="25">
        <v>0.26</v>
      </c>
      <c r="N207" s="25">
        <v>0.19</v>
      </c>
      <c r="O207" s="25">
        <v>0.21</v>
      </c>
      <c r="P207" s="25">
        <v>0.35</v>
      </c>
      <c r="R207" s="166"/>
    </row>
    <row r="208" spans="1:18" x14ac:dyDescent="0.35">
      <c r="A208" s="35" t="s">
        <v>147</v>
      </c>
      <c r="B208" s="24" t="s">
        <v>246</v>
      </c>
      <c r="C208" s="36">
        <v>16715</v>
      </c>
      <c r="D208" s="49">
        <v>1155570.25</v>
      </c>
      <c r="E208" s="36">
        <v>465</v>
      </c>
      <c r="F208" s="49">
        <v>242646.25</v>
      </c>
      <c r="G208" s="36">
        <v>605</v>
      </c>
      <c r="H208" s="49">
        <v>191636.75</v>
      </c>
      <c r="I208" s="36">
        <v>665</v>
      </c>
      <c r="J208" s="49">
        <v>212253.75</v>
      </c>
      <c r="K208" s="36">
        <v>14980</v>
      </c>
      <c r="L208" s="49">
        <v>509033.5</v>
      </c>
      <c r="M208" s="25">
        <v>0.21</v>
      </c>
      <c r="N208" s="25">
        <v>0.17</v>
      </c>
      <c r="O208" s="25">
        <v>0.18</v>
      </c>
      <c r="P208" s="25">
        <v>0.44</v>
      </c>
      <c r="R208" s="166"/>
    </row>
    <row r="209" spans="1:18" x14ac:dyDescent="0.35">
      <c r="A209" s="35" t="s">
        <v>147</v>
      </c>
      <c r="B209" s="24" t="s">
        <v>247</v>
      </c>
      <c r="C209" s="36">
        <v>82350</v>
      </c>
      <c r="D209" s="49">
        <v>6041974.8499999996</v>
      </c>
      <c r="E209" s="36">
        <v>3450</v>
      </c>
      <c r="F209" s="49">
        <v>1552113.8</v>
      </c>
      <c r="G209" s="36">
        <v>4430</v>
      </c>
      <c r="H209" s="49">
        <v>1213603.55</v>
      </c>
      <c r="I209" s="36">
        <v>4045</v>
      </c>
      <c r="J209" s="49">
        <v>1118702.45</v>
      </c>
      <c r="K209" s="36">
        <v>70425</v>
      </c>
      <c r="L209" s="49">
        <v>2157555.0499999998</v>
      </c>
      <c r="M209" s="25">
        <v>0.26</v>
      </c>
      <c r="N209" s="25">
        <v>0.2</v>
      </c>
      <c r="O209" s="25">
        <v>0.19</v>
      </c>
      <c r="P209" s="25">
        <v>0.36</v>
      </c>
      <c r="R209" s="166"/>
    </row>
    <row r="210" spans="1:18" x14ac:dyDescent="0.35">
      <c r="A210" s="35" t="s">
        <v>148</v>
      </c>
      <c r="B210" s="24" t="s">
        <v>240</v>
      </c>
      <c r="C210" s="36">
        <v>195</v>
      </c>
      <c r="D210" s="49">
        <v>73800</v>
      </c>
      <c r="E210" s="36">
        <v>195</v>
      </c>
      <c r="F210" s="49">
        <v>73800</v>
      </c>
      <c r="G210" s="36">
        <v>0</v>
      </c>
      <c r="H210" s="49">
        <v>0</v>
      </c>
      <c r="I210" s="36">
        <v>0</v>
      </c>
      <c r="J210" s="49">
        <v>0</v>
      </c>
      <c r="K210" s="36">
        <v>0</v>
      </c>
      <c r="L210" s="49">
        <v>0</v>
      </c>
      <c r="M210" s="25">
        <v>1</v>
      </c>
      <c r="N210" s="25">
        <v>0</v>
      </c>
      <c r="O210" s="25">
        <v>0</v>
      </c>
      <c r="P210" s="25">
        <v>0</v>
      </c>
      <c r="R210" s="166"/>
    </row>
    <row r="211" spans="1:18" x14ac:dyDescent="0.35">
      <c r="A211" s="35" t="s">
        <v>148</v>
      </c>
      <c r="B211" s="24" t="s">
        <v>241</v>
      </c>
      <c r="C211" s="36">
        <v>2365</v>
      </c>
      <c r="D211" s="49">
        <v>368397.5</v>
      </c>
      <c r="E211" s="36">
        <v>275</v>
      </c>
      <c r="F211" s="49">
        <v>114600</v>
      </c>
      <c r="G211" s="36">
        <v>530</v>
      </c>
      <c r="H211" s="49">
        <v>137000</v>
      </c>
      <c r="I211" s="36">
        <v>275</v>
      </c>
      <c r="J211" s="49">
        <v>69750</v>
      </c>
      <c r="K211" s="36">
        <v>1285</v>
      </c>
      <c r="L211" s="49">
        <v>47047.5</v>
      </c>
      <c r="M211" s="25">
        <v>0.31</v>
      </c>
      <c r="N211" s="25">
        <v>0.37</v>
      </c>
      <c r="O211" s="25">
        <v>0.19</v>
      </c>
      <c r="P211" s="25">
        <v>0.13</v>
      </c>
      <c r="R211" s="166"/>
    </row>
    <row r="212" spans="1:18" x14ac:dyDescent="0.35">
      <c r="A212" s="35" t="s">
        <v>148</v>
      </c>
      <c r="B212" s="24" t="s">
        <v>242</v>
      </c>
      <c r="C212" s="36">
        <v>6735</v>
      </c>
      <c r="D212" s="49">
        <v>493990</v>
      </c>
      <c r="E212" s="36">
        <v>265</v>
      </c>
      <c r="F212" s="49">
        <v>107100</v>
      </c>
      <c r="G212" s="36">
        <v>390</v>
      </c>
      <c r="H212" s="49">
        <v>100750</v>
      </c>
      <c r="I212" s="36">
        <v>460</v>
      </c>
      <c r="J212" s="49">
        <v>117500</v>
      </c>
      <c r="K212" s="36">
        <v>5620</v>
      </c>
      <c r="L212" s="49">
        <v>168640</v>
      </c>
      <c r="M212" s="25">
        <v>0.22</v>
      </c>
      <c r="N212" s="25">
        <v>0.2</v>
      </c>
      <c r="O212" s="25">
        <v>0.24</v>
      </c>
      <c r="P212" s="25">
        <v>0.34</v>
      </c>
      <c r="R212" s="166"/>
    </row>
    <row r="213" spans="1:18" x14ac:dyDescent="0.35">
      <c r="A213" s="35" t="s">
        <v>148</v>
      </c>
      <c r="B213" s="24" t="s">
        <v>243</v>
      </c>
      <c r="C213" s="36">
        <v>7940</v>
      </c>
      <c r="D213" s="49">
        <v>468764.75</v>
      </c>
      <c r="E213" s="36">
        <v>250</v>
      </c>
      <c r="F213" s="49">
        <v>105576</v>
      </c>
      <c r="G213" s="36">
        <v>270</v>
      </c>
      <c r="H213" s="49">
        <v>68782.5</v>
      </c>
      <c r="I213" s="36">
        <v>340</v>
      </c>
      <c r="J213" s="49">
        <v>87827.5</v>
      </c>
      <c r="K213" s="36">
        <v>7080</v>
      </c>
      <c r="L213" s="49">
        <v>206578.75</v>
      </c>
      <c r="M213" s="25">
        <v>0.23</v>
      </c>
      <c r="N213" s="25">
        <v>0.15</v>
      </c>
      <c r="O213" s="25">
        <v>0.19</v>
      </c>
      <c r="P213" s="25">
        <v>0.44</v>
      </c>
      <c r="R213" s="166"/>
    </row>
    <row r="214" spans="1:18" x14ac:dyDescent="0.35">
      <c r="A214" s="35" t="s">
        <v>148</v>
      </c>
      <c r="B214" s="24" t="s">
        <v>244</v>
      </c>
      <c r="C214" s="36">
        <v>7925</v>
      </c>
      <c r="D214" s="49">
        <v>542598.30000000005</v>
      </c>
      <c r="E214" s="36">
        <v>270</v>
      </c>
      <c r="F214" s="49">
        <v>121923.3</v>
      </c>
      <c r="G214" s="36">
        <v>450</v>
      </c>
      <c r="H214" s="49">
        <v>120051.15</v>
      </c>
      <c r="I214" s="36">
        <v>375</v>
      </c>
      <c r="J214" s="49">
        <v>102189.3</v>
      </c>
      <c r="K214" s="36">
        <v>6830</v>
      </c>
      <c r="L214" s="49">
        <v>198434.55</v>
      </c>
      <c r="M214" s="25">
        <v>0.22</v>
      </c>
      <c r="N214" s="25">
        <v>0.22</v>
      </c>
      <c r="O214" s="25">
        <v>0.19</v>
      </c>
      <c r="P214" s="25">
        <v>0.37</v>
      </c>
      <c r="R214" s="166"/>
    </row>
    <row r="215" spans="1:18" x14ac:dyDescent="0.35">
      <c r="A215" s="35" t="s">
        <v>148</v>
      </c>
      <c r="B215" s="24" t="s">
        <v>245</v>
      </c>
      <c r="C215" s="36">
        <v>7750</v>
      </c>
      <c r="D215" s="49">
        <v>611637.80000000005</v>
      </c>
      <c r="E215" s="36">
        <v>310</v>
      </c>
      <c r="F215" s="49">
        <v>142619.35</v>
      </c>
      <c r="G215" s="36">
        <v>410</v>
      </c>
      <c r="H215" s="49">
        <v>121016.85</v>
      </c>
      <c r="I215" s="36">
        <v>470</v>
      </c>
      <c r="J215" s="49">
        <v>140602.29999999999</v>
      </c>
      <c r="K215" s="36">
        <v>6560</v>
      </c>
      <c r="L215" s="49">
        <v>207399.3</v>
      </c>
      <c r="M215" s="25">
        <v>0.23</v>
      </c>
      <c r="N215" s="25">
        <v>0.2</v>
      </c>
      <c r="O215" s="25">
        <v>0.23</v>
      </c>
      <c r="P215" s="25">
        <v>0.34</v>
      </c>
      <c r="R215" s="166"/>
    </row>
    <row r="216" spans="1:18" x14ac:dyDescent="0.35">
      <c r="A216" s="35" t="s">
        <v>148</v>
      </c>
      <c r="B216" s="24" t="s">
        <v>246</v>
      </c>
      <c r="C216" s="36">
        <v>8695</v>
      </c>
      <c r="D216" s="49">
        <v>605593.9</v>
      </c>
      <c r="E216" s="36">
        <v>230</v>
      </c>
      <c r="F216" s="49">
        <v>115534.6</v>
      </c>
      <c r="G216" s="36">
        <v>335</v>
      </c>
      <c r="H216" s="49">
        <v>105477.45</v>
      </c>
      <c r="I216" s="36">
        <v>360</v>
      </c>
      <c r="J216" s="49">
        <v>114145.35</v>
      </c>
      <c r="K216" s="36">
        <v>7770</v>
      </c>
      <c r="L216" s="49">
        <v>270436.5</v>
      </c>
      <c r="M216" s="25">
        <v>0.19</v>
      </c>
      <c r="N216" s="25">
        <v>0.17</v>
      </c>
      <c r="O216" s="25">
        <v>0.19</v>
      </c>
      <c r="P216" s="25">
        <v>0.45</v>
      </c>
      <c r="R216" s="166"/>
    </row>
    <row r="217" spans="1:18" x14ac:dyDescent="0.35">
      <c r="A217" s="35" t="s">
        <v>148</v>
      </c>
      <c r="B217" s="24" t="s">
        <v>247</v>
      </c>
      <c r="C217" s="36">
        <v>41605</v>
      </c>
      <c r="D217" s="49">
        <v>3164782.25</v>
      </c>
      <c r="E217" s="36">
        <v>1790</v>
      </c>
      <c r="F217" s="49">
        <v>781153.25</v>
      </c>
      <c r="G217" s="36">
        <v>2380</v>
      </c>
      <c r="H217" s="49">
        <v>653077.94999999995</v>
      </c>
      <c r="I217" s="36">
        <v>2285</v>
      </c>
      <c r="J217" s="49">
        <v>632014.44999999995</v>
      </c>
      <c r="K217" s="36">
        <v>35150</v>
      </c>
      <c r="L217" s="49">
        <v>1098536.6000000001</v>
      </c>
      <c r="M217" s="25">
        <v>0.25</v>
      </c>
      <c r="N217" s="25">
        <v>0.21</v>
      </c>
      <c r="O217" s="25">
        <v>0.2</v>
      </c>
      <c r="P217" s="25">
        <v>0.35</v>
      </c>
      <c r="R217" s="166"/>
    </row>
    <row r="218" spans="1:18" x14ac:dyDescent="0.35">
      <c r="A218" s="35" t="s">
        <v>149</v>
      </c>
      <c r="B218" s="24" t="s">
        <v>240</v>
      </c>
      <c r="C218" s="36">
        <v>25</v>
      </c>
      <c r="D218" s="49">
        <v>8700</v>
      </c>
      <c r="E218" s="36">
        <v>25</v>
      </c>
      <c r="F218" s="49">
        <v>8700</v>
      </c>
      <c r="G218" s="36">
        <v>0</v>
      </c>
      <c r="H218" s="49">
        <v>0</v>
      </c>
      <c r="I218" s="36">
        <v>0</v>
      </c>
      <c r="J218" s="49">
        <v>0</v>
      </c>
      <c r="K218" s="36">
        <v>0</v>
      </c>
      <c r="L218" s="49">
        <v>0</v>
      </c>
      <c r="M218" s="25">
        <v>1</v>
      </c>
      <c r="N218" s="25">
        <v>0</v>
      </c>
      <c r="O218" s="25">
        <v>0</v>
      </c>
      <c r="P218" s="25">
        <v>0</v>
      </c>
      <c r="R218" s="166"/>
    </row>
    <row r="219" spans="1:18" x14ac:dyDescent="0.35">
      <c r="A219" s="35" t="s">
        <v>149</v>
      </c>
      <c r="B219" s="24" t="s">
        <v>241</v>
      </c>
      <c r="C219" s="36">
        <v>310</v>
      </c>
      <c r="D219" s="49">
        <v>45198.5</v>
      </c>
      <c r="E219" s="36">
        <v>30</v>
      </c>
      <c r="F219" s="49">
        <v>12000</v>
      </c>
      <c r="G219" s="36">
        <v>70</v>
      </c>
      <c r="H219" s="49">
        <v>17750</v>
      </c>
      <c r="I219" s="36">
        <v>40</v>
      </c>
      <c r="J219" s="49">
        <v>10000</v>
      </c>
      <c r="K219" s="36">
        <v>170</v>
      </c>
      <c r="L219" s="49">
        <v>5448.5</v>
      </c>
      <c r="M219" s="25">
        <v>0.27</v>
      </c>
      <c r="N219" s="25">
        <v>0.39</v>
      </c>
      <c r="O219" s="25">
        <v>0.22</v>
      </c>
      <c r="P219" s="25">
        <v>0.12</v>
      </c>
      <c r="R219" s="166"/>
    </row>
    <row r="220" spans="1:18" x14ac:dyDescent="0.35">
      <c r="A220" s="35" t="s">
        <v>149</v>
      </c>
      <c r="B220" s="24" t="s">
        <v>242</v>
      </c>
      <c r="C220" s="36">
        <v>760</v>
      </c>
      <c r="D220" s="49">
        <v>57120</v>
      </c>
      <c r="E220" s="36">
        <v>25</v>
      </c>
      <c r="F220" s="49">
        <v>12000</v>
      </c>
      <c r="G220" s="36">
        <v>55</v>
      </c>
      <c r="H220" s="49">
        <v>14000</v>
      </c>
      <c r="I220" s="36">
        <v>50</v>
      </c>
      <c r="J220" s="49">
        <v>12250</v>
      </c>
      <c r="K220" s="36">
        <v>630</v>
      </c>
      <c r="L220" s="49">
        <v>18870</v>
      </c>
      <c r="M220" s="25">
        <v>0.21</v>
      </c>
      <c r="N220" s="25">
        <v>0.25</v>
      </c>
      <c r="O220" s="25">
        <v>0.21</v>
      </c>
      <c r="P220" s="25">
        <v>0.33</v>
      </c>
      <c r="R220" s="166"/>
    </row>
    <row r="221" spans="1:18" x14ac:dyDescent="0.35">
      <c r="A221" s="35" t="s">
        <v>149</v>
      </c>
      <c r="B221" s="24" t="s">
        <v>243</v>
      </c>
      <c r="C221" s="36">
        <v>880</v>
      </c>
      <c r="D221" s="49">
        <v>50197</v>
      </c>
      <c r="E221" s="36">
        <v>25</v>
      </c>
      <c r="F221" s="49">
        <v>10587</v>
      </c>
      <c r="G221" s="36">
        <v>30</v>
      </c>
      <c r="H221" s="49">
        <v>8070</v>
      </c>
      <c r="I221" s="36">
        <v>40</v>
      </c>
      <c r="J221" s="49">
        <v>10347.5</v>
      </c>
      <c r="K221" s="36">
        <v>785</v>
      </c>
      <c r="L221" s="49">
        <v>21192.5</v>
      </c>
      <c r="M221" s="25">
        <v>0.21</v>
      </c>
      <c r="N221" s="25">
        <v>0.16</v>
      </c>
      <c r="O221" s="25">
        <v>0.21</v>
      </c>
      <c r="P221" s="25">
        <v>0.42</v>
      </c>
      <c r="R221" s="166"/>
    </row>
    <row r="222" spans="1:18" x14ac:dyDescent="0.35">
      <c r="A222" s="35" t="s">
        <v>149</v>
      </c>
      <c r="B222" s="24" t="s">
        <v>244</v>
      </c>
      <c r="C222" s="36">
        <v>910</v>
      </c>
      <c r="D222" s="49">
        <v>71020.350000000006</v>
      </c>
      <c r="E222" s="36">
        <v>40</v>
      </c>
      <c r="F222" s="49">
        <v>15520</v>
      </c>
      <c r="G222" s="36">
        <v>50</v>
      </c>
      <c r="H222" s="49">
        <v>13766.3</v>
      </c>
      <c r="I222" s="36">
        <v>65</v>
      </c>
      <c r="J222" s="49">
        <v>17038.7</v>
      </c>
      <c r="K222" s="36">
        <v>760</v>
      </c>
      <c r="L222" s="49">
        <v>24695.35</v>
      </c>
      <c r="M222" s="25">
        <v>0.22</v>
      </c>
      <c r="N222" s="25">
        <v>0.19</v>
      </c>
      <c r="O222" s="25">
        <v>0.24</v>
      </c>
      <c r="P222" s="25">
        <v>0.35</v>
      </c>
      <c r="R222" s="166"/>
    </row>
    <row r="223" spans="1:18" x14ac:dyDescent="0.35">
      <c r="A223" s="35" t="s">
        <v>149</v>
      </c>
      <c r="B223" s="24" t="s">
        <v>245</v>
      </c>
      <c r="C223" s="36">
        <v>895</v>
      </c>
      <c r="D223" s="49">
        <v>76630.350000000006</v>
      </c>
      <c r="E223" s="36">
        <v>40</v>
      </c>
      <c r="F223" s="49">
        <v>18613.150000000001</v>
      </c>
      <c r="G223" s="36">
        <v>55</v>
      </c>
      <c r="H223" s="49">
        <v>16259.75</v>
      </c>
      <c r="I223" s="36">
        <v>65</v>
      </c>
      <c r="J223" s="49">
        <v>19528.5</v>
      </c>
      <c r="K223" s="36">
        <v>735</v>
      </c>
      <c r="L223" s="49">
        <v>22228.95</v>
      </c>
      <c r="M223" s="25">
        <v>0.24</v>
      </c>
      <c r="N223" s="25">
        <v>0.21</v>
      </c>
      <c r="O223" s="25">
        <v>0.25</v>
      </c>
      <c r="P223" s="25">
        <v>0.28999999999999998</v>
      </c>
      <c r="R223" s="166"/>
    </row>
    <row r="224" spans="1:18" x14ac:dyDescent="0.35">
      <c r="A224" s="35" t="s">
        <v>149</v>
      </c>
      <c r="B224" s="24" t="s">
        <v>246</v>
      </c>
      <c r="C224" s="36">
        <v>1090</v>
      </c>
      <c r="D224" s="49">
        <v>80021.55</v>
      </c>
      <c r="E224" s="36">
        <v>30</v>
      </c>
      <c r="F224" s="49">
        <v>14315.15</v>
      </c>
      <c r="G224" s="36">
        <v>50</v>
      </c>
      <c r="H224" s="49">
        <v>16606.599999999999</v>
      </c>
      <c r="I224" s="36">
        <v>55</v>
      </c>
      <c r="J224" s="49">
        <v>17275</v>
      </c>
      <c r="K224" s="36">
        <v>955</v>
      </c>
      <c r="L224" s="49">
        <v>31824.799999999999</v>
      </c>
      <c r="M224" s="25">
        <v>0.18</v>
      </c>
      <c r="N224" s="25">
        <v>0.21</v>
      </c>
      <c r="O224" s="25">
        <v>0.22</v>
      </c>
      <c r="P224" s="25">
        <v>0.4</v>
      </c>
      <c r="R224" s="166"/>
    </row>
    <row r="225" spans="1:18" x14ac:dyDescent="0.35">
      <c r="A225" s="35" t="s">
        <v>149</v>
      </c>
      <c r="B225" s="24" t="s">
        <v>247</v>
      </c>
      <c r="C225" s="36">
        <v>4870</v>
      </c>
      <c r="D225" s="49">
        <v>388887.75</v>
      </c>
      <c r="E225" s="36">
        <v>210</v>
      </c>
      <c r="F225" s="49">
        <v>91735.3</v>
      </c>
      <c r="G225" s="36">
        <v>315</v>
      </c>
      <c r="H225" s="49">
        <v>86452.65</v>
      </c>
      <c r="I225" s="36">
        <v>315</v>
      </c>
      <c r="J225" s="49">
        <v>86439.7</v>
      </c>
      <c r="K225" s="36">
        <v>4035</v>
      </c>
      <c r="L225" s="49">
        <v>124260.1</v>
      </c>
      <c r="M225" s="25">
        <v>0.24</v>
      </c>
      <c r="N225" s="25">
        <v>0.22</v>
      </c>
      <c r="O225" s="25">
        <v>0.22</v>
      </c>
      <c r="P225" s="25">
        <v>0.32</v>
      </c>
      <c r="R225" s="166"/>
    </row>
    <row r="226" spans="1:18" x14ac:dyDescent="0.35">
      <c r="A226" s="35" t="s">
        <v>150</v>
      </c>
      <c r="B226" s="24" t="s">
        <v>240</v>
      </c>
      <c r="C226" s="36">
        <v>205</v>
      </c>
      <c r="D226" s="49">
        <v>74100</v>
      </c>
      <c r="E226" s="36">
        <v>205</v>
      </c>
      <c r="F226" s="49">
        <v>74100</v>
      </c>
      <c r="G226" s="36">
        <v>0</v>
      </c>
      <c r="H226" s="49">
        <v>0</v>
      </c>
      <c r="I226" s="36">
        <v>0</v>
      </c>
      <c r="J226" s="49">
        <v>0</v>
      </c>
      <c r="K226" s="36">
        <v>0</v>
      </c>
      <c r="L226" s="49">
        <v>0</v>
      </c>
      <c r="M226" s="25">
        <v>1</v>
      </c>
      <c r="N226" s="25">
        <v>0</v>
      </c>
      <c r="O226" s="25">
        <v>0</v>
      </c>
      <c r="P226" s="25">
        <v>0</v>
      </c>
      <c r="R226" s="166"/>
    </row>
    <row r="227" spans="1:18" x14ac:dyDescent="0.35">
      <c r="A227" s="35" t="s">
        <v>150</v>
      </c>
      <c r="B227" s="24" t="s">
        <v>241</v>
      </c>
      <c r="C227" s="36">
        <v>3235</v>
      </c>
      <c r="D227" s="49">
        <v>465734.5</v>
      </c>
      <c r="E227" s="36">
        <v>340</v>
      </c>
      <c r="F227" s="49">
        <v>145200</v>
      </c>
      <c r="G227" s="36">
        <v>625</v>
      </c>
      <c r="H227" s="49">
        <v>159750</v>
      </c>
      <c r="I227" s="36">
        <v>385</v>
      </c>
      <c r="J227" s="49">
        <v>98250</v>
      </c>
      <c r="K227" s="36">
        <v>1885</v>
      </c>
      <c r="L227" s="49">
        <v>62534.5</v>
      </c>
      <c r="M227" s="25">
        <v>0.31</v>
      </c>
      <c r="N227" s="25">
        <v>0.34</v>
      </c>
      <c r="O227" s="25">
        <v>0.21</v>
      </c>
      <c r="P227" s="25">
        <v>0.13</v>
      </c>
      <c r="R227" s="166"/>
    </row>
    <row r="228" spans="1:18" x14ac:dyDescent="0.35">
      <c r="A228" s="35" t="s">
        <v>150</v>
      </c>
      <c r="B228" s="24" t="s">
        <v>242</v>
      </c>
      <c r="C228" s="36">
        <v>8985</v>
      </c>
      <c r="D228" s="49">
        <v>613079.75</v>
      </c>
      <c r="E228" s="36">
        <v>335</v>
      </c>
      <c r="F228" s="49">
        <v>142800</v>
      </c>
      <c r="G228" s="36">
        <v>445</v>
      </c>
      <c r="H228" s="49">
        <v>114750</v>
      </c>
      <c r="I228" s="36">
        <v>465</v>
      </c>
      <c r="J228" s="49">
        <v>117500</v>
      </c>
      <c r="K228" s="36">
        <v>7740</v>
      </c>
      <c r="L228" s="49">
        <v>238029.75</v>
      </c>
      <c r="M228" s="25">
        <v>0.23</v>
      </c>
      <c r="N228" s="25">
        <v>0.19</v>
      </c>
      <c r="O228" s="25">
        <v>0.19</v>
      </c>
      <c r="P228" s="25">
        <v>0.39</v>
      </c>
      <c r="R228" s="166"/>
    </row>
    <row r="229" spans="1:18" x14ac:dyDescent="0.35">
      <c r="A229" s="35" t="s">
        <v>150</v>
      </c>
      <c r="B229" s="24" t="s">
        <v>243</v>
      </c>
      <c r="C229" s="36">
        <v>10080</v>
      </c>
      <c r="D229" s="49">
        <v>548861.25</v>
      </c>
      <c r="E229" s="36">
        <v>270</v>
      </c>
      <c r="F229" s="49">
        <v>111309</v>
      </c>
      <c r="G229" s="36">
        <v>295</v>
      </c>
      <c r="H229" s="49">
        <v>75842.5</v>
      </c>
      <c r="I229" s="36">
        <v>370</v>
      </c>
      <c r="J229" s="49">
        <v>93380</v>
      </c>
      <c r="K229" s="36">
        <v>9150</v>
      </c>
      <c r="L229" s="49">
        <v>268329.75</v>
      </c>
      <c r="M229" s="25">
        <v>0.2</v>
      </c>
      <c r="N229" s="25">
        <v>0.14000000000000001</v>
      </c>
      <c r="O229" s="25">
        <v>0.17</v>
      </c>
      <c r="P229" s="25">
        <v>0.49</v>
      </c>
      <c r="R229" s="166"/>
    </row>
    <row r="230" spans="1:18" x14ac:dyDescent="0.35">
      <c r="A230" s="35" t="s">
        <v>150</v>
      </c>
      <c r="B230" s="24" t="s">
        <v>244</v>
      </c>
      <c r="C230" s="36">
        <v>9475</v>
      </c>
      <c r="D230" s="49">
        <v>590680.1</v>
      </c>
      <c r="E230" s="36">
        <v>260</v>
      </c>
      <c r="F230" s="49">
        <v>115421</v>
      </c>
      <c r="G230" s="36">
        <v>465</v>
      </c>
      <c r="H230" s="49">
        <v>126371.2</v>
      </c>
      <c r="I230" s="36">
        <v>415</v>
      </c>
      <c r="J230" s="49">
        <v>112362.5</v>
      </c>
      <c r="K230" s="36">
        <v>8335</v>
      </c>
      <c r="L230" s="49">
        <v>236525.4</v>
      </c>
      <c r="M230" s="25">
        <v>0.2</v>
      </c>
      <c r="N230" s="25">
        <v>0.21</v>
      </c>
      <c r="O230" s="25">
        <v>0.19</v>
      </c>
      <c r="P230" s="25">
        <v>0.4</v>
      </c>
      <c r="R230" s="166"/>
    </row>
    <row r="231" spans="1:18" x14ac:dyDescent="0.35">
      <c r="A231" s="35" t="s">
        <v>150</v>
      </c>
      <c r="B231" s="24" t="s">
        <v>245</v>
      </c>
      <c r="C231" s="36">
        <v>8995</v>
      </c>
      <c r="D231" s="49">
        <v>689175.15</v>
      </c>
      <c r="E231" s="36">
        <v>370</v>
      </c>
      <c r="F231" s="49">
        <v>187755.15</v>
      </c>
      <c r="G231" s="36">
        <v>430</v>
      </c>
      <c r="H231" s="49">
        <v>127780.2</v>
      </c>
      <c r="I231" s="36">
        <v>450</v>
      </c>
      <c r="J231" s="49">
        <v>135583.35</v>
      </c>
      <c r="K231" s="36">
        <v>7745</v>
      </c>
      <c r="L231" s="49">
        <v>238056.45</v>
      </c>
      <c r="M231" s="25">
        <v>0.27</v>
      </c>
      <c r="N231" s="25">
        <v>0.19</v>
      </c>
      <c r="O231" s="25">
        <v>0.2</v>
      </c>
      <c r="P231" s="25">
        <v>0.35</v>
      </c>
      <c r="R231" s="166"/>
    </row>
    <row r="232" spans="1:18" x14ac:dyDescent="0.35">
      <c r="A232" s="35" t="s">
        <v>150</v>
      </c>
      <c r="B232" s="24" t="s">
        <v>246</v>
      </c>
      <c r="C232" s="36">
        <v>9490</v>
      </c>
      <c r="D232" s="49">
        <v>643305.19999999995</v>
      </c>
      <c r="E232" s="36">
        <v>240</v>
      </c>
      <c r="F232" s="49">
        <v>128659</v>
      </c>
      <c r="G232" s="36">
        <v>315</v>
      </c>
      <c r="H232" s="49">
        <v>100976.4</v>
      </c>
      <c r="I232" s="36">
        <v>390</v>
      </c>
      <c r="J232" s="49">
        <v>124816.9</v>
      </c>
      <c r="K232" s="36">
        <v>8545</v>
      </c>
      <c r="L232" s="49">
        <v>288852.90000000002</v>
      </c>
      <c r="M232" s="25">
        <v>0.2</v>
      </c>
      <c r="N232" s="25">
        <v>0.16</v>
      </c>
      <c r="O232" s="25">
        <v>0.19</v>
      </c>
      <c r="P232" s="25">
        <v>0.45</v>
      </c>
      <c r="R232" s="166"/>
    </row>
    <row r="233" spans="1:18" x14ac:dyDescent="0.35">
      <c r="A233" s="35" t="s">
        <v>150</v>
      </c>
      <c r="B233" s="24" t="s">
        <v>247</v>
      </c>
      <c r="C233" s="36">
        <v>50470</v>
      </c>
      <c r="D233" s="49">
        <v>3624935.95</v>
      </c>
      <c r="E233" s="36">
        <v>2015</v>
      </c>
      <c r="F233" s="49">
        <v>905244.15</v>
      </c>
      <c r="G233" s="36">
        <v>2580</v>
      </c>
      <c r="H233" s="49">
        <v>705470.3</v>
      </c>
      <c r="I233" s="36">
        <v>2475</v>
      </c>
      <c r="J233" s="49">
        <v>681892.75</v>
      </c>
      <c r="K233" s="36">
        <v>43400</v>
      </c>
      <c r="L233" s="49">
        <v>1332328.75</v>
      </c>
      <c r="M233" s="25">
        <v>0.25</v>
      </c>
      <c r="N233" s="25">
        <v>0.19</v>
      </c>
      <c r="O233" s="25">
        <v>0.19</v>
      </c>
      <c r="P233" s="25">
        <v>0.37</v>
      </c>
      <c r="R233" s="166"/>
    </row>
    <row r="234" spans="1:18" x14ac:dyDescent="0.35">
      <c r="A234" s="35" t="s">
        <v>151</v>
      </c>
      <c r="B234" s="24" t="s">
        <v>240</v>
      </c>
      <c r="C234" s="36">
        <v>655</v>
      </c>
      <c r="D234" s="49">
        <v>244800</v>
      </c>
      <c r="E234" s="36">
        <v>655</v>
      </c>
      <c r="F234" s="49">
        <v>244800</v>
      </c>
      <c r="G234" s="36">
        <v>0</v>
      </c>
      <c r="H234" s="49">
        <v>0</v>
      </c>
      <c r="I234" s="36">
        <v>0</v>
      </c>
      <c r="J234" s="49">
        <v>0</v>
      </c>
      <c r="K234" s="36">
        <v>0</v>
      </c>
      <c r="L234" s="49">
        <v>0</v>
      </c>
      <c r="M234" s="25">
        <v>1</v>
      </c>
      <c r="N234" s="25">
        <v>0</v>
      </c>
      <c r="O234" s="25">
        <v>0</v>
      </c>
      <c r="P234" s="25">
        <v>0</v>
      </c>
      <c r="R234" s="166"/>
    </row>
    <row r="235" spans="1:18" x14ac:dyDescent="0.35">
      <c r="A235" s="35" t="s">
        <v>151</v>
      </c>
      <c r="B235" s="24" t="s">
        <v>241</v>
      </c>
      <c r="C235" s="36">
        <v>9390</v>
      </c>
      <c r="D235" s="49">
        <v>1379318.25</v>
      </c>
      <c r="E235" s="36">
        <v>975</v>
      </c>
      <c r="F235" s="49">
        <v>410700</v>
      </c>
      <c r="G235" s="36">
        <v>1890</v>
      </c>
      <c r="H235" s="49">
        <v>489000</v>
      </c>
      <c r="I235" s="36">
        <v>1155</v>
      </c>
      <c r="J235" s="49">
        <v>292750</v>
      </c>
      <c r="K235" s="36">
        <v>5370</v>
      </c>
      <c r="L235" s="49">
        <v>186868.25</v>
      </c>
      <c r="M235" s="25">
        <v>0.3</v>
      </c>
      <c r="N235" s="25">
        <v>0.35</v>
      </c>
      <c r="O235" s="25">
        <v>0.21</v>
      </c>
      <c r="P235" s="25">
        <v>0.14000000000000001</v>
      </c>
      <c r="R235" s="166"/>
    </row>
    <row r="236" spans="1:18" x14ac:dyDescent="0.35">
      <c r="A236" s="35" t="s">
        <v>151</v>
      </c>
      <c r="B236" s="24" t="s">
        <v>242</v>
      </c>
      <c r="C236" s="36">
        <v>26700</v>
      </c>
      <c r="D236" s="49">
        <v>1822038.5</v>
      </c>
      <c r="E236" s="36">
        <v>1040</v>
      </c>
      <c r="F236" s="49">
        <v>445800</v>
      </c>
      <c r="G236" s="36">
        <v>1330</v>
      </c>
      <c r="H236" s="49">
        <v>341500</v>
      </c>
      <c r="I236" s="36">
        <v>1315</v>
      </c>
      <c r="J236" s="49">
        <v>334500</v>
      </c>
      <c r="K236" s="36">
        <v>23020</v>
      </c>
      <c r="L236" s="49">
        <v>700238.5</v>
      </c>
      <c r="M236" s="25">
        <v>0.24</v>
      </c>
      <c r="N236" s="25">
        <v>0.19</v>
      </c>
      <c r="O236" s="25">
        <v>0.18</v>
      </c>
      <c r="P236" s="25">
        <v>0.38</v>
      </c>
      <c r="R236" s="166"/>
    </row>
    <row r="237" spans="1:18" x14ac:dyDescent="0.35">
      <c r="A237" s="35" t="s">
        <v>151</v>
      </c>
      <c r="B237" s="24" t="s">
        <v>243</v>
      </c>
      <c r="C237" s="36">
        <v>31360</v>
      </c>
      <c r="D237" s="49">
        <v>1720990.5</v>
      </c>
      <c r="E237" s="36">
        <v>930</v>
      </c>
      <c r="F237" s="49">
        <v>385581</v>
      </c>
      <c r="G237" s="36">
        <v>885</v>
      </c>
      <c r="H237" s="49">
        <v>225250</v>
      </c>
      <c r="I237" s="36">
        <v>1040</v>
      </c>
      <c r="J237" s="49">
        <v>268302.5</v>
      </c>
      <c r="K237" s="36">
        <v>28505</v>
      </c>
      <c r="L237" s="49">
        <v>841857</v>
      </c>
      <c r="M237" s="25">
        <v>0.22</v>
      </c>
      <c r="N237" s="25">
        <v>0.13</v>
      </c>
      <c r="O237" s="25">
        <v>0.16</v>
      </c>
      <c r="P237" s="25">
        <v>0.49</v>
      </c>
      <c r="R237" s="166"/>
    </row>
    <row r="238" spans="1:18" x14ac:dyDescent="0.35">
      <c r="A238" s="35" t="s">
        <v>151</v>
      </c>
      <c r="B238" s="24" t="s">
        <v>244</v>
      </c>
      <c r="C238" s="36">
        <v>30415</v>
      </c>
      <c r="D238" s="49">
        <v>1967566.9</v>
      </c>
      <c r="E238" s="36">
        <v>960</v>
      </c>
      <c r="F238" s="49">
        <v>426510.6</v>
      </c>
      <c r="G238" s="36">
        <v>1560</v>
      </c>
      <c r="H238" s="49">
        <v>422205.25</v>
      </c>
      <c r="I238" s="36">
        <v>1280</v>
      </c>
      <c r="J238" s="49">
        <v>351899.15</v>
      </c>
      <c r="K238" s="36">
        <v>26615</v>
      </c>
      <c r="L238" s="49">
        <v>766951.9</v>
      </c>
      <c r="M238" s="25">
        <v>0.22</v>
      </c>
      <c r="N238" s="25">
        <v>0.21</v>
      </c>
      <c r="O238" s="25">
        <v>0.18</v>
      </c>
      <c r="P238" s="25">
        <v>0.39</v>
      </c>
      <c r="R238" s="166"/>
    </row>
    <row r="239" spans="1:18" x14ac:dyDescent="0.35">
      <c r="A239" s="35" t="s">
        <v>151</v>
      </c>
      <c r="B239" s="24" t="s">
        <v>245</v>
      </c>
      <c r="C239" s="36">
        <v>28285</v>
      </c>
      <c r="D239" s="49">
        <v>2111219.9500000002</v>
      </c>
      <c r="E239" s="36">
        <v>1050</v>
      </c>
      <c r="F239" s="49">
        <v>512355.7</v>
      </c>
      <c r="G239" s="36">
        <v>1455</v>
      </c>
      <c r="H239" s="49">
        <v>431828.45</v>
      </c>
      <c r="I239" s="36">
        <v>1365</v>
      </c>
      <c r="J239" s="49">
        <v>408196.2</v>
      </c>
      <c r="K239" s="36">
        <v>24415</v>
      </c>
      <c r="L239" s="49">
        <v>758839.6</v>
      </c>
      <c r="M239" s="25">
        <v>0.24</v>
      </c>
      <c r="N239" s="25">
        <v>0.2</v>
      </c>
      <c r="O239" s="25">
        <v>0.19</v>
      </c>
      <c r="P239" s="25">
        <v>0.36</v>
      </c>
      <c r="R239" s="166"/>
    </row>
    <row r="240" spans="1:18" x14ac:dyDescent="0.35">
      <c r="A240" s="35" t="s">
        <v>151</v>
      </c>
      <c r="B240" s="24" t="s">
        <v>246</v>
      </c>
      <c r="C240" s="36">
        <v>31265</v>
      </c>
      <c r="D240" s="49">
        <v>2172779.1</v>
      </c>
      <c r="E240" s="36">
        <v>860</v>
      </c>
      <c r="F240" s="49">
        <v>450105.65</v>
      </c>
      <c r="G240" s="36">
        <v>1180</v>
      </c>
      <c r="H240" s="49">
        <v>378574.95</v>
      </c>
      <c r="I240" s="36">
        <v>1265</v>
      </c>
      <c r="J240" s="49">
        <v>402161.8</v>
      </c>
      <c r="K240" s="36">
        <v>27960</v>
      </c>
      <c r="L240" s="49">
        <v>941936.7</v>
      </c>
      <c r="M240" s="25">
        <v>0.21</v>
      </c>
      <c r="N240" s="25">
        <v>0.17</v>
      </c>
      <c r="O240" s="25">
        <v>0.19</v>
      </c>
      <c r="P240" s="25">
        <v>0.43</v>
      </c>
      <c r="R240" s="166"/>
    </row>
    <row r="241" spans="1:18" x14ac:dyDescent="0.35">
      <c r="A241" s="35" t="s">
        <v>151</v>
      </c>
      <c r="B241" s="24" t="s">
        <v>247</v>
      </c>
      <c r="C241" s="36">
        <v>158070</v>
      </c>
      <c r="D241" s="49">
        <v>11418713.199999999</v>
      </c>
      <c r="E241" s="36">
        <v>6470</v>
      </c>
      <c r="F241" s="49">
        <v>2875852.95</v>
      </c>
      <c r="G241" s="36">
        <v>8295</v>
      </c>
      <c r="H241" s="49">
        <v>2288358.65</v>
      </c>
      <c r="I241" s="36">
        <v>7420</v>
      </c>
      <c r="J241" s="49">
        <v>2057809.65</v>
      </c>
      <c r="K241" s="36">
        <v>135885</v>
      </c>
      <c r="L241" s="49">
        <v>4196691.95</v>
      </c>
      <c r="M241" s="25">
        <v>0.25</v>
      </c>
      <c r="N241" s="25">
        <v>0.2</v>
      </c>
      <c r="O241" s="25">
        <v>0.18</v>
      </c>
      <c r="P241" s="25">
        <v>0.37</v>
      </c>
      <c r="R241" s="166"/>
    </row>
    <row r="242" spans="1:18" x14ac:dyDescent="0.35">
      <c r="A242" s="35" t="s">
        <v>152</v>
      </c>
      <c r="B242" s="24" t="s">
        <v>240</v>
      </c>
      <c r="C242" s="36">
        <v>125</v>
      </c>
      <c r="D242" s="49">
        <v>46200</v>
      </c>
      <c r="E242" s="36">
        <v>125</v>
      </c>
      <c r="F242" s="49">
        <v>46200</v>
      </c>
      <c r="G242" s="36">
        <v>0</v>
      </c>
      <c r="H242" s="49">
        <v>0</v>
      </c>
      <c r="I242" s="36">
        <v>0</v>
      </c>
      <c r="J242" s="49">
        <v>0</v>
      </c>
      <c r="K242" s="36">
        <v>0</v>
      </c>
      <c r="L242" s="49">
        <v>0</v>
      </c>
      <c r="M242" s="25">
        <v>1</v>
      </c>
      <c r="N242" s="25">
        <v>0</v>
      </c>
      <c r="O242" s="25">
        <v>0</v>
      </c>
      <c r="P242" s="25">
        <v>0</v>
      </c>
      <c r="R242" s="166"/>
    </row>
    <row r="243" spans="1:18" x14ac:dyDescent="0.35">
      <c r="A243" s="35" t="s">
        <v>152</v>
      </c>
      <c r="B243" s="24" t="s">
        <v>241</v>
      </c>
      <c r="C243" s="36">
        <v>2055</v>
      </c>
      <c r="D243" s="49">
        <v>270044.25</v>
      </c>
      <c r="E243" s="36">
        <v>200</v>
      </c>
      <c r="F243" s="49">
        <v>86400</v>
      </c>
      <c r="G243" s="36">
        <v>360</v>
      </c>
      <c r="H243" s="49">
        <v>92000</v>
      </c>
      <c r="I243" s="36">
        <v>180</v>
      </c>
      <c r="J243" s="49">
        <v>46250</v>
      </c>
      <c r="K243" s="36">
        <v>1315</v>
      </c>
      <c r="L243" s="49">
        <v>45394.25</v>
      </c>
      <c r="M243" s="25">
        <v>0.32</v>
      </c>
      <c r="N243" s="25">
        <v>0.34</v>
      </c>
      <c r="O243" s="25">
        <v>0.17</v>
      </c>
      <c r="P243" s="25">
        <v>0.17</v>
      </c>
      <c r="R243" s="166"/>
    </row>
    <row r="244" spans="1:18" x14ac:dyDescent="0.35">
      <c r="A244" s="35" t="s">
        <v>152</v>
      </c>
      <c r="B244" s="24" t="s">
        <v>242</v>
      </c>
      <c r="C244" s="36">
        <v>5445</v>
      </c>
      <c r="D244" s="49">
        <v>359743.5</v>
      </c>
      <c r="E244" s="36">
        <v>200</v>
      </c>
      <c r="F244" s="49">
        <v>86400</v>
      </c>
      <c r="G244" s="36">
        <v>245</v>
      </c>
      <c r="H244" s="49">
        <v>63250</v>
      </c>
      <c r="I244" s="36">
        <v>275</v>
      </c>
      <c r="J244" s="49">
        <v>69750</v>
      </c>
      <c r="K244" s="36">
        <v>4725</v>
      </c>
      <c r="L244" s="49">
        <v>140343.5</v>
      </c>
      <c r="M244" s="25">
        <v>0.24</v>
      </c>
      <c r="N244" s="25">
        <v>0.18</v>
      </c>
      <c r="O244" s="25">
        <v>0.19</v>
      </c>
      <c r="P244" s="25">
        <v>0.39</v>
      </c>
      <c r="R244" s="166"/>
    </row>
    <row r="245" spans="1:18" x14ac:dyDescent="0.35">
      <c r="A245" s="35" t="s">
        <v>152</v>
      </c>
      <c r="B245" s="24" t="s">
        <v>243</v>
      </c>
      <c r="C245" s="36">
        <v>6420</v>
      </c>
      <c r="D245" s="49">
        <v>347029.75</v>
      </c>
      <c r="E245" s="36">
        <v>180</v>
      </c>
      <c r="F245" s="49">
        <v>78345</v>
      </c>
      <c r="G245" s="36">
        <v>200</v>
      </c>
      <c r="H245" s="49">
        <v>50397.5</v>
      </c>
      <c r="I245" s="36">
        <v>205</v>
      </c>
      <c r="J245" s="49">
        <v>52000</v>
      </c>
      <c r="K245" s="36">
        <v>5830</v>
      </c>
      <c r="L245" s="49">
        <v>166287.25</v>
      </c>
      <c r="M245" s="25">
        <v>0.23</v>
      </c>
      <c r="N245" s="25">
        <v>0.15</v>
      </c>
      <c r="O245" s="25">
        <v>0.15</v>
      </c>
      <c r="P245" s="25">
        <v>0.48</v>
      </c>
      <c r="R245" s="166"/>
    </row>
    <row r="246" spans="1:18" x14ac:dyDescent="0.35">
      <c r="A246" s="35" t="s">
        <v>152</v>
      </c>
      <c r="B246" s="24" t="s">
        <v>244</v>
      </c>
      <c r="C246" s="36">
        <v>6080</v>
      </c>
      <c r="D246" s="49">
        <v>380078.9</v>
      </c>
      <c r="E246" s="36">
        <v>165</v>
      </c>
      <c r="F246" s="49">
        <v>72206.399999999994</v>
      </c>
      <c r="G246" s="36">
        <v>310</v>
      </c>
      <c r="H246" s="49">
        <v>83701.25</v>
      </c>
      <c r="I246" s="36">
        <v>285</v>
      </c>
      <c r="J246" s="49">
        <v>76886.25</v>
      </c>
      <c r="K246" s="36">
        <v>5320</v>
      </c>
      <c r="L246" s="49">
        <v>147285</v>
      </c>
      <c r="M246" s="25">
        <v>0.19</v>
      </c>
      <c r="N246" s="25">
        <v>0.22</v>
      </c>
      <c r="O246" s="25">
        <v>0.2</v>
      </c>
      <c r="P246" s="25">
        <v>0.39</v>
      </c>
      <c r="R246" s="166"/>
    </row>
    <row r="247" spans="1:18" x14ac:dyDescent="0.35">
      <c r="A247" s="35" t="s">
        <v>152</v>
      </c>
      <c r="B247" s="24" t="s">
        <v>245</v>
      </c>
      <c r="C247" s="36">
        <v>5615</v>
      </c>
      <c r="D247" s="49">
        <v>423776.45</v>
      </c>
      <c r="E247" s="36">
        <v>225</v>
      </c>
      <c r="F247" s="49">
        <v>112825.8</v>
      </c>
      <c r="G247" s="36">
        <v>285</v>
      </c>
      <c r="H247" s="49">
        <v>84528.5</v>
      </c>
      <c r="I247" s="36">
        <v>260</v>
      </c>
      <c r="J247" s="49">
        <v>77112.25</v>
      </c>
      <c r="K247" s="36">
        <v>4850</v>
      </c>
      <c r="L247" s="49">
        <v>149309.9</v>
      </c>
      <c r="M247" s="25">
        <v>0.27</v>
      </c>
      <c r="N247" s="25">
        <v>0.2</v>
      </c>
      <c r="O247" s="25">
        <v>0.18</v>
      </c>
      <c r="P247" s="25">
        <v>0.35</v>
      </c>
      <c r="R247" s="166"/>
    </row>
    <row r="248" spans="1:18" x14ac:dyDescent="0.35">
      <c r="A248" s="35" t="s">
        <v>152</v>
      </c>
      <c r="B248" s="24" t="s">
        <v>246</v>
      </c>
      <c r="C248" s="36">
        <v>6000</v>
      </c>
      <c r="D248" s="49">
        <v>424293.4</v>
      </c>
      <c r="E248" s="36">
        <v>165</v>
      </c>
      <c r="F248" s="49">
        <v>85936.25</v>
      </c>
      <c r="G248" s="36">
        <v>220</v>
      </c>
      <c r="H248" s="49">
        <v>70298.55</v>
      </c>
      <c r="I248" s="36">
        <v>270</v>
      </c>
      <c r="J248" s="49">
        <v>86768.45</v>
      </c>
      <c r="K248" s="36">
        <v>5350</v>
      </c>
      <c r="L248" s="49">
        <v>181290.15</v>
      </c>
      <c r="M248" s="25">
        <v>0.2</v>
      </c>
      <c r="N248" s="25">
        <v>0.17</v>
      </c>
      <c r="O248" s="25">
        <v>0.2</v>
      </c>
      <c r="P248" s="25">
        <v>0.43</v>
      </c>
      <c r="R248" s="166"/>
    </row>
    <row r="249" spans="1:18" x14ac:dyDescent="0.35">
      <c r="A249" s="35" t="s">
        <v>152</v>
      </c>
      <c r="B249" s="24" t="s">
        <v>247</v>
      </c>
      <c r="C249" s="36">
        <v>31735</v>
      </c>
      <c r="D249" s="49">
        <v>2251166.25</v>
      </c>
      <c r="E249" s="36">
        <v>1260</v>
      </c>
      <c r="F249" s="49">
        <v>568313.44999999995</v>
      </c>
      <c r="G249" s="36">
        <v>1615</v>
      </c>
      <c r="H249" s="49">
        <v>444175.8</v>
      </c>
      <c r="I249" s="36">
        <v>1475</v>
      </c>
      <c r="J249" s="49">
        <v>408766.95</v>
      </c>
      <c r="K249" s="36">
        <v>27390</v>
      </c>
      <c r="L249" s="49">
        <v>829910.05</v>
      </c>
      <c r="M249" s="25">
        <v>0.25</v>
      </c>
      <c r="N249" s="25">
        <v>0.2</v>
      </c>
      <c r="O249" s="25">
        <v>0.18</v>
      </c>
      <c r="P249" s="25">
        <v>0.37</v>
      </c>
      <c r="R249" s="166"/>
    </row>
    <row r="250" spans="1:18" x14ac:dyDescent="0.35">
      <c r="A250" s="35" t="s">
        <v>153</v>
      </c>
      <c r="B250" s="24" t="s">
        <v>240</v>
      </c>
      <c r="C250" s="36">
        <v>295</v>
      </c>
      <c r="D250" s="49">
        <v>112800</v>
      </c>
      <c r="E250" s="36">
        <v>295</v>
      </c>
      <c r="F250" s="49">
        <v>112800</v>
      </c>
      <c r="G250" s="36">
        <v>0</v>
      </c>
      <c r="H250" s="49">
        <v>0</v>
      </c>
      <c r="I250" s="36">
        <v>0</v>
      </c>
      <c r="J250" s="49">
        <v>0</v>
      </c>
      <c r="K250" s="36">
        <v>0</v>
      </c>
      <c r="L250" s="49">
        <v>0</v>
      </c>
      <c r="M250" s="25">
        <v>1</v>
      </c>
      <c r="N250" s="25">
        <v>0</v>
      </c>
      <c r="O250" s="25">
        <v>0</v>
      </c>
      <c r="P250" s="25">
        <v>0</v>
      </c>
      <c r="R250" s="166"/>
    </row>
    <row r="251" spans="1:18" x14ac:dyDescent="0.35">
      <c r="A251" s="35" t="s">
        <v>153</v>
      </c>
      <c r="B251" s="24" t="s">
        <v>241</v>
      </c>
      <c r="C251" s="36">
        <v>3890</v>
      </c>
      <c r="D251" s="49">
        <v>559260.75</v>
      </c>
      <c r="E251" s="36">
        <v>400</v>
      </c>
      <c r="F251" s="49">
        <v>168600</v>
      </c>
      <c r="G251" s="36">
        <v>790</v>
      </c>
      <c r="H251" s="49">
        <v>202250</v>
      </c>
      <c r="I251" s="36">
        <v>440</v>
      </c>
      <c r="J251" s="49">
        <v>112000</v>
      </c>
      <c r="K251" s="36">
        <v>2260</v>
      </c>
      <c r="L251" s="49">
        <v>76410.75</v>
      </c>
      <c r="M251" s="25">
        <v>0.3</v>
      </c>
      <c r="N251" s="25">
        <v>0.36</v>
      </c>
      <c r="O251" s="25">
        <v>0.2</v>
      </c>
      <c r="P251" s="25">
        <v>0.14000000000000001</v>
      </c>
      <c r="R251" s="166"/>
    </row>
    <row r="252" spans="1:18" x14ac:dyDescent="0.35">
      <c r="A252" s="35" t="s">
        <v>153</v>
      </c>
      <c r="B252" s="24" t="s">
        <v>242</v>
      </c>
      <c r="C252" s="36">
        <v>10530</v>
      </c>
      <c r="D252" s="49">
        <v>685145.75</v>
      </c>
      <c r="E252" s="36">
        <v>360</v>
      </c>
      <c r="F252" s="49">
        <v>150300</v>
      </c>
      <c r="G252" s="36">
        <v>475</v>
      </c>
      <c r="H252" s="49">
        <v>120250</v>
      </c>
      <c r="I252" s="36">
        <v>540</v>
      </c>
      <c r="J252" s="49">
        <v>137500</v>
      </c>
      <c r="K252" s="36">
        <v>9155</v>
      </c>
      <c r="L252" s="49">
        <v>277095.75</v>
      </c>
      <c r="M252" s="25">
        <v>0.22</v>
      </c>
      <c r="N252" s="25">
        <v>0.18</v>
      </c>
      <c r="O252" s="25">
        <v>0.2</v>
      </c>
      <c r="P252" s="25">
        <v>0.4</v>
      </c>
      <c r="R252" s="166"/>
    </row>
    <row r="253" spans="1:18" x14ac:dyDescent="0.35">
      <c r="A253" s="35" t="s">
        <v>153</v>
      </c>
      <c r="B253" s="24" t="s">
        <v>243</v>
      </c>
      <c r="C253" s="36">
        <v>12485</v>
      </c>
      <c r="D253" s="49">
        <v>673892.25</v>
      </c>
      <c r="E253" s="36">
        <v>360</v>
      </c>
      <c r="F253" s="49">
        <v>152148</v>
      </c>
      <c r="G253" s="36">
        <v>340</v>
      </c>
      <c r="H253" s="49">
        <v>86195</v>
      </c>
      <c r="I253" s="36">
        <v>425</v>
      </c>
      <c r="J253" s="49">
        <v>108522.5</v>
      </c>
      <c r="K253" s="36">
        <v>11365</v>
      </c>
      <c r="L253" s="49">
        <v>327026.75</v>
      </c>
      <c r="M253" s="25">
        <v>0.23</v>
      </c>
      <c r="N253" s="25">
        <v>0.13</v>
      </c>
      <c r="O253" s="25">
        <v>0.16</v>
      </c>
      <c r="P253" s="25">
        <v>0.49</v>
      </c>
      <c r="R253" s="166"/>
    </row>
    <row r="254" spans="1:18" x14ac:dyDescent="0.35">
      <c r="A254" s="35" t="s">
        <v>153</v>
      </c>
      <c r="B254" s="24" t="s">
        <v>244</v>
      </c>
      <c r="C254" s="36">
        <v>12195</v>
      </c>
      <c r="D254" s="49">
        <v>777332.75</v>
      </c>
      <c r="E254" s="36">
        <v>395</v>
      </c>
      <c r="F254" s="49">
        <v>177079.2</v>
      </c>
      <c r="G254" s="36">
        <v>615</v>
      </c>
      <c r="H254" s="49">
        <v>164157.85</v>
      </c>
      <c r="I254" s="36">
        <v>460</v>
      </c>
      <c r="J254" s="49">
        <v>124169.4</v>
      </c>
      <c r="K254" s="36">
        <v>10725</v>
      </c>
      <c r="L254" s="49">
        <v>311926.3</v>
      </c>
      <c r="M254" s="25">
        <v>0.23</v>
      </c>
      <c r="N254" s="25">
        <v>0.21</v>
      </c>
      <c r="O254" s="25">
        <v>0.16</v>
      </c>
      <c r="P254" s="25">
        <v>0.4</v>
      </c>
      <c r="R254" s="166"/>
    </row>
    <row r="255" spans="1:18" x14ac:dyDescent="0.35">
      <c r="A255" s="35" t="s">
        <v>153</v>
      </c>
      <c r="B255" s="24" t="s">
        <v>245</v>
      </c>
      <c r="C255" s="36">
        <v>11605</v>
      </c>
      <c r="D255" s="49">
        <v>843294.35</v>
      </c>
      <c r="E255" s="36">
        <v>445</v>
      </c>
      <c r="F255" s="49">
        <v>230666.2</v>
      </c>
      <c r="G255" s="36">
        <v>515</v>
      </c>
      <c r="H255" s="49">
        <v>154330.25</v>
      </c>
      <c r="I255" s="36">
        <v>495</v>
      </c>
      <c r="J255" s="49">
        <v>147395.54999999999</v>
      </c>
      <c r="K255" s="36">
        <v>10150</v>
      </c>
      <c r="L255" s="49">
        <v>310902.34999999998</v>
      </c>
      <c r="M255" s="25">
        <v>0.27</v>
      </c>
      <c r="N255" s="25">
        <v>0.18</v>
      </c>
      <c r="O255" s="25">
        <v>0.17</v>
      </c>
      <c r="P255" s="25">
        <v>0.37</v>
      </c>
      <c r="R255" s="166"/>
    </row>
    <row r="256" spans="1:18" x14ac:dyDescent="0.35">
      <c r="A256" s="35" t="s">
        <v>153</v>
      </c>
      <c r="B256" s="24" t="s">
        <v>246</v>
      </c>
      <c r="C256" s="36">
        <v>12735</v>
      </c>
      <c r="D256" s="49">
        <v>849860.2</v>
      </c>
      <c r="E256" s="36">
        <v>335</v>
      </c>
      <c r="F256" s="49">
        <v>175552.75</v>
      </c>
      <c r="G256" s="36">
        <v>440</v>
      </c>
      <c r="H256" s="49">
        <v>138789.4</v>
      </c>
      <c r="I256" s="36">
        <v>470</v>
      </c>
      <c r="J256" s="49">
        <v>147771.75</v>
      </c>
      <c r="K256" s="36">
        <v>11490</v>
      </c>
      <c r="L256" s="49">
        <v>387746.3</v>
      </c>
      <c r="M256" s="25">
        <v>0.21</v>
      </c>
      <c r="N256" s="25">
        <v>0.16</v>
      </c>
      <c r="O256" s="25">
        <v>0.17</v>
      </c>
      <c r="P256" s="25">
        <v>0.46</v>
      </c>
      <c r="R256" s="166"/>
    </row>
    <row r="257" spans="1:18" x14ac:dyDescent="0.35">
      <c r="A257" s="35" t="s">
        <v>153</v>
      </c>
      <c r="B257" s="24" t="s">
        <v>247</v>
      </c>
      <c r="C257" s="36">
        <v>63735</v>
      </c>
      <c r="D257" s="49">
        <v>4501586.05</v>
      </c>
      <c r="E257" s="36">
        <v>2590</v>
      </c>
      <c r="F257" s="49">
        <v>1167146.1499999999</v>
      </c>
      <c r="G257" s="36">
        <v>3170</v>
      </c>
      <c r="H257" s="49">
        <v>865972.5</v>
      </c>
      <c r="I257" s="36">
        <v>2825</v>
      </c>
      <c r="J257" s="49">
        <v>777359.2</v>
      </c>
      <c r="K257" s="36">
        <v>55145</v>
      </c>
      <c r="L257" s="49">
        <v>1691108.2</v>
      </c>
      <c r="M257" s="25">
        <v>0.26</v>
      </c>
      <c r="N257" s="25">
        <v>0.19</v>
      </c>
      <c r="O257" s="25">
        <v>0.17</v>
      </c>
      <c r="P257" s="25">
        <v>0.38</v>
      </c>
      <c r="R257" s="166"/>
    </row>
    <row r="258" spans="1:18" x14ac:dyDescent="0.35">
      <c r="A258" s="35" t="s">
        <v>154</v>
      </c>
      <c r="B258" s="24" t="s">
        <v>240</v>
      </c>
      <c r="C258" s="36">
        <v>420</v>
      </c>
      <c r="D258" s="49">
        <v>159600</v>
      </c>
      <c r="E258" s="36">
        <v>420</v>
      </c>
      <c r="F258" s="49">
        <v>159600</v>
      </c>
      <c r="G258" s="36">
        <v>0</v>
      </c>
      <c r="H258" s="49">
        <v>0</v>
      </c>
      <c r="I258" s="36">
        <v>0</v>
      </c>
      <c r="J258" s="49">
        <v>0</v>
      </c>
      <c r="K258" s="36">
        <v>0</v>
      </c>
      <c r="L258" s="49">
        <v>0</v>
      </c>
      <c r="M258" s="25">
        <v>1</v>
      </c>
      <c r="N258" s="25">
        <v>0</v>
      </c>
      <c r="O258" s="25">
        <v>0</v>
      </c>
      <c r="P258" s="25">
        <v>0</v>
      </c>
      <c r="R258" s="166"/>
    </row>
    <row r="259" spans="1:18" x14ac:dyDescent="0.35">
      <c r="A259" s="35" t="s">
        <v>154</v>
      </c>
      <c r="B259" s="24" t="s">
        <v>241</v>
      </c>
      <c r="C259" s="36">
        <v>6370</v>
      </c>
      <c r="D259" s="49">
        <v>870851.25</v>
      </c>
      <c r="E259" s="36">
        <v>530</v>
      </c>
      <c r="F259" s="49">
        <v>230100</v>
      </c>
      <c r="G259" s="36">
        <v>1240</v>
      </c>
      <c r="H259" s="49">
        <v>319500</v>
      </c>
      <c r="I259" s="36">
        <v>760</v>
      </c>
      <c r="J259" s="49">
        <v>194750</v>
      </c>
      <c r="K259" s="36">
        <v>3835</v>
      </c>
      <c r="L259" s="49">
        <v>126501.25</v>
      </c>
      <c r="M259" s="25">
        <v>0.26</v>
      </c>
      <c r="N259" s="25">
        <v>0.37</v>
      </c>
      <c r="O259" s="25">
        <v>0.22</v>
      </c>
      <c r="P259" s="25">
        <v>0.15</v>
      </c>
      <c r="R259" s="166"/>
    </row>
    <row r="260" spans="1:18" x14ac:dyDescent="0.35">
      <c r="A260" s="35" t="s">
        <v>154</v>
      </c>
      <c r="B260" s="24" t="s">
        <v>242</v>
      </c>
      <c r="C260" s="36">
        <v>16370</v>
      </c>
      <c r="D260" s="49">
        <v>1104327</v>
      </c>
      <c r="E260" s="36">
        <v>595</v>
      </c>
      <c r="F260" s="49">
        <v>256500</v>
      </c>
      <c r="G260" s="36">
        <v>800</v>
      </c>
      <c r="H260" s="49">
        <v>204750</v>
      </c>
      <c r="I260" s="36">
        <v>880</v>
      </c>
      <c r="J260" s="49">
        <v>223500</v>
      </c>
      <c r="K260" s="36">
        <v>14095</v>
      </c>
      <c r="L260" s="49">
        <v>419577</v>
      </c>
      <c r="M260" s="25">
        <v>0.23</v>
      </c>
      <c r="N260" s="25">
        <v>0.19</v>
      </c>
      <c r="O260" s="25">
        <v>0.2</v>
      </c>
      <c r="P260" s="25">
        <v>0.38</v>
      </c>
      <c r="R260" s="166"/>
    </row>
    <row r="261" spans="1:18" x14ac:dyDescent="0.35">
      <c r="A261" s="35" t="s">
        <v>154</v>
      </c>
      <c r="B261" s="24" t="s">
        <v>243</v>
      </c>
      <c r="C261" s="36">
        <v>18410</v>
      </c>
      <c r="D261" s="49">
        <v>1024393</v>
      </c>
      <c r="E261" s="36">
        <v>530</v>
      </c>
      <c r="F261" s="49">
        <v>225645</v>
      </c>
      <c r="G261" s="36">
        <v>550</v>
      </c>
      <c r="H261" s="49">
        <v>141825</v>
      </c>
      <c r="I261" s="36">
        <v>650</v>
      </c>
      <c r="J261" s="49">
        <v>168827.5</v>
      </c>
      <c r="K261" s="36">
        <v>16685</v>
      </c>
      <c r="L261" s="49">
        <v>488095.5</v>
      </c>
      <c r="M261" s="25">
        <v>0.22</v>
      </c>
      <c r="N261" s="25">
        <v>0.14000000000000001</v>
      </c>
      <c r="O261" s="25">
        <v>0.16</v>
      </c>
      <c r="P261" s="25">
        <v>0.48</v>
      </c>
      <c r="R261" s="166"/>
    </row>
    <row r="262" spans="1:18" x14ac:dyDescent="0.35">
      <c r="A262" s="35" t="s">
        <v>154</v>
      </c>
      <c r="B262" s="24" t="s">
        <v>244</v>
      </c>
      <c r="C262" s="36">
        <v>18125</v>
      </c>
      <c r="D262" s="49">
        <v>1191388.45</v>
      </c>
      <c r="E262" s="36">
        <v>590</v>
      </c>
      <c r="F262" s="49">
        <v>262233.45</v>
      </c>
      <c r="G262" s="36">
        <v>920</v>
      </c>
      <c r="H262" s="49">
        <v>251063.3</v>
      </c>
      <c r="I262" s="36">
        <v>785</v>
      </c>
      <c r="J262" s="49">
        <v>212908</v>
      </c>
      <c r="K262" s="36">
        <v>15830</v>
      </c>
      <c r="L262" s="49">
        <v>465183.7</v>
      </c>
      <c r="M262" s="25">
        <v>0.22</v>
      </c>
      <c r="N262" s="25">
        <v>0.21</v>
      </c>
      <c r="O262" s="25">
        <v>0.18</v>
      </c>
      <c r="P262" s="25">
        <v>0.39</v>
      </c>
      <c r="R262" s="166"/>
    </row>
    <row r="263" spans="1:18" x14ac:dyDescent="0.35">
      <c r="A263" s="35" t="s">
        <v>154</v>
      </c>
      <c r="B263" s="24" t="s">
        <v>245</v>
      </c>
      <c r="C263" s="36">
        <v>17340</v>
      </c>
      <c r="D263" s="49">
        <v>1293361.55</v>
      </c>
      <c r="E263" s="36">
        <v>640</v>
      </c>
      <c r="F263" s="49">
        <v>313366.84999999998</v>
      </c>
      <c r="G263" s="36">
        <v>840</v>
      </c>
      <c r="H263" s="49">
        <v>248211.35</v>
      </c>
      <c r="I263" s="36">
        <v>870</v>
      </c>
      <c r="J263" s="49">
        <v>259087.35</v>
      </c>
      <c r="K263" s="36">
        <v>14990</v>
      </c>
      <c r="L263" s="49">
        <v>472696</v>
      </c>
      <c r="M263" s="25">
        <v>0.24</v>
      </c>
      <c r="N263" s="25">
        <v>0.19</v>
      </c>
      <c r="O263" s="25">
        <v>0.2</v>
      </c>
      <c r="P263" s="25">
        <v>0.37</v>
      </c>
      <c r="R263" s="166"/>
    </row>
    <row r="264" spans="1:18" x14ac:dyDescent="0.35">
      <c r="A264" s="35" t="s">
        <v>154</v>
      </c>
      <c r="B264" s="24" t="s">
        <v>246</v>
      </c>
      <c r="C264" s="36">
        <v>19040</v>
      </c>
      <c r="D264" s="49">
        <v>1323559.25</v>
      </c>
      <c r="E264" s="36">
        <v>510</v>
      </c>
      <c r="F264" s="49">
        <v>276053.05</v>
      </c>
      <c r="G264" s="36">
        <v>740</v>
      </c>
      <c r="H264" s="49">
        <v>237250.2</v>
      </c>
      <c r="I264" s="36">
        <v>740</v>
      </c>
      <c r="J264" s="49">
        <v>239591.15</v>
      </c>
      <c r="K264" s="36">
        <v>17055</v>
      </c>
      <c r="L264" s="49">
        <v>570664.85</v>
      </c>
      <c r="M264" s="25">
        <v>0.21</v>
      </c>
      <c r="N264" s="25">
        <v>0.18</v>
      </c>
      <c r="O264" s="25">
        <v>0.18</v>
      </c>
      <c r="P264" s="25">
        <v>0.43</v>
      </c>
      <c r="R264" s="166"/>
    </row>
    <row r="265" spans="1:18" x14ac:dyDescent="0.35">
      <c r="A265" s="35" t="s">
        <v>154</v>
      </c>
      <c r="B265" s="24" t="s">
        <v>247</v>
      </c>
      <c r="C265" s="36">
        <v>96075</v>
      </c>
      <c r="D265" s="49">
        <v>6967480.5</v>
      </c>
      <c r="E265" s="36">
        <v>3815</v>
      </c>
      <c r="F265" s="49">
        <v>1723498.35</v>
      </c>
      <c r="G265" s="36">
        <v>5085</v>
      </c>
      <c r="H265" s="49">
        <v>1402599.85</v>
      </c>
      <c r="I265" s="36">
        <v>4685</v>
      </c>
      <c r="J265" s="49">
        <v>1298664</v>
      </c>
      <c r="K265" s="36">
        <v>82490</v>
      </c>
      <c r="L265" s="49">
        <v>2542718.2999999998</v>
      </c>
      <c r="M265" s="25">
        <v>0.25</v>
      </c>
      <c r="N265" s="25">
        <v>0.2</v>
      </c>
      <c r="O265" s="25">
        <v>0.19</v>
      </c>
      <c r="P265" s="25">
        <v>0.36</v>
      </c>
      <c r="R265" s="166"/>
    </row>
    <row r="266" spans="1:18" x14ac:dyDescent="0.35">
      <c r="A266" s="35" t="s">
        <v>155</v>
      </c>
      <c r="B266" s="24" t="s">
        <v>240</v>
      </c>
      <c r="C266" s="36">
        <v>5</v>
      </c>
      <c r="D266" s="49">
        <v>2400</v>
      </c>
      <c r="E266" s="36">
        <v>5</v>
      </c>
      <c r="F266" s="49">
        <v>2400</v>
      </c>
      <c r="G266" s="36">
        <v>0</v>
      </c>
      <c r="H266" s="49">
        <v>0</v>
      </c>
      <c r="I266" s="36">
        <v>0</v>
      </c>
      <c r="J266" s="49">
        <v>0</v>
      </c>
      <c r="K266" s="36">
        <v>0</v>
      </c>
      <c r="L266" s="49">
        <v>0</v>
      </c>
      <c r="M266" s="25">
        <v>1</v>
      </c>
      <c r="N266" s="25">
        <v>0</v>
      </c>
      <c r="O266" s="25">
        <v>0</v>
      </c>
      <c r="P266" s="25">
        <v>0</v>
      </c>
      <c r="R266" s="166"/>
    </row>
    <row r="267" spans="1:18" x14ac:dyDescent="0.35">
      <c r="A267" s="35" t="s">
        <v>155</v>
      </c>
      <c r="B267" s="24" t="s">
        <v>241</v>
      </c>
      <c r="C267" s="36">
        <v>125</v>
      </c>
      <c r="D267" s="49">
        <v>14062</v>
      </c>
      <c r="E267" s="36">
        <v>10</v>
      </c>
      <c r="F267" s="49">
        <v>3000</v>
      </c>
      <c r="G267" s="36">
        <v>25</v>
      </c>
      <c r="H267" s="49">
        <v>6500</v>
      </c>
      <c r="I267" s="36">
        <v>10</v>
      </c>
      <c r="J267" s="49">
        <v>2250</v>
      </c>
      <c r="K267" s="36">
        <v>85</v>
      </c>
      <c r="L267" s="49">
        <v>2312</v>
      </c>
      <c r="M267" s="25">
        <v>0.21</v>
      </c>
      <c r="N267" s="25">
        <v>0.46</v>
      </c>
      <c r="O267" s="25">
        <v>0.16</v>
      </c>
      <c r="P267" s="25">
        <v>0.16</v>
      </c>
      <c r="R267" s="166"/>
    </row>
    <row r="268" spans="1:18" x14ac:dyDescent="0.35">
      <c r="A268" s="35" t="s">
        <v>155</v>
      </c>
      <c r="B268" s="24" t="s">
        <v>242</v>
      </c>
      <c r="C268" s="36">
        <v>250</v>
      </c>
      <c r="D268" s="49">
        <v>15352.5</v>
      </c>
      <c r="E268" s="36">
        <v>10</v>
      </c>
      <c r="F268" s="49">
        <v>3600</v>
      </c>
      <c r="G268" s="36">
        <v>5</v>
      </c>
      <c r="H268" s="49">
        <v>2000</v>
      </c>
      <c r="I268" s="36">
        <v>15</v>
      </c>
      <c r="J268" s="49">
        <v>3250</v>
      </c>
      <c r="K268" s="36">
        <v>220</v>
      </c>
      <c r="L268" s="49">
        <v>6502.5</v>
      </c>
      <c r="M268" s="25">
        <v>0.23</v>
      </c>
      <c r="N268" s="25">
        <v>0.13</v>
      </c>
      <c r="O268" s="25">
        <v>0.21</v>
      </c>
      <c r="P268" s="25">
        <v>0.42</v>
      </c>
      <c r="R268" s="166"/>
    </row>
    <row r="269" spans="1:18" x14ac:dyDescent="0.35">
      <c r="A269" s="35" t="s">
        <v>155</v>
      </c>
      <c r="B269" s="24" t="s">
        <v>243</v>
      </c>
      <c r="C269" s="36">
        <v>395</v>
      </c>
      <c r="D269" s="49">
        <v>20670.5</v>
      </c>
      <c r="E269" s="36">
        <v>15</v>
      </c>
      <c r="F269" s="49">
        <v>5454</v>
      </c>
      <c r="G269" s="36">
        <v>10</v>
      </c>
      <c r="H269" s="49">
        <v>2517.5</v>
      </c>
      <c r="I269" s="36">
        <v>10</v>
      </c>
      <c r="J269" s="49">
        <v>2525</v>
      </c>
      <c r="K269" s="36">
        <v>365</v>
      </c>
      <c r="L269" s="49">
        <v>10174</v>
      </c>
      <c r="M269" s="25">
        <v>0.26</v>
      </c>
      <c r="N269" s="25">
        <v>0.12</v>
      </c>
      <c r="O269" s="25">
        <v>0.12</v>
      </c>
      <c r="P269" s="25">
        <v>0.49</v>
      </c>
      <c r="R269" s="166"/>
    </row>
    <row r="270" spans="1:18" x14ac:dyDescent="0.35">
      <c r="A270" s="35" t="s">
        <v>155</v>
      </c>
      <c r="B270" s="24" t="s">
        <v>244</v>
      </c>
      <c r="C270" s="36">
        <v>410</v>
      </c>
      <c r="D270" s="49">
        <v>25243.05</v>
      </c>
      <c r="E270" s="36">
        <v>10</v>
      </c>
      <c r="F270" s="49">
        <v>4817.75</v>
      </c>
      <c r="G270" s="36">
        <v>20</v>
      </c>
      <c r="H270" s="49">
        <v>5812.55</v>
      </c>
      <c r="I270" s="36">
        <v>15</v>
      </c>
      <c r="J270" s="49">
        <v>4267.25</v>
      </c>
      <c r="K270" s="36">
        <v>360</v>
      </c>
      <c r="L270" s="49">
        <v>10345.5</v>
      </c>
      <c r="M270" s="25">
        <v>0.19</v>
      </c>
      <c r="N270" s="25">
        <v>0.23</v>
      </c>
      <c r="O270" s="25">
        <v>0.17</v>
      </c>
      <c r="P270" s="25">
        <v>0.41</v>
      </c>
      <c r="R270" s="166"/>
    </row>
    <row r="271" spans="1:18" x14ac:dyDescent="0.35">
      <c r="A271" s="35" t="s">
        <v>155</v>
      </c>
      <c r="B271" s="24" t="s">
        <v>245</v>
      </c>
      <c r="C271" s="36">
        <v>430</v>
      </c>
      <c r="D271" s="49">
        <v>29221</v>
      </c>
      <c r="E271" s="36">
        <v>15</v>
      </c>
      <c r="F271" s="49">
        <v>7938.85</v>
      </c>
      <c r="G271" s="36">
        <v>15</v>
      </c>
      <c r="H271" s="49">
        <v>4955.8</v>
      </c>
      <c r="I271" s="36">
        <v>10</v>
      </c>
      <c r="J271" s="49">
        <v>3241.7</v>
      </c>
      <c r="K271" s="36">
        <v>390</v>
      </c>
      <c r="L271" s="49">
        <v>13084.65</v>
      </c>
      <c r="M271" s="25">
        <v>0.27</v>
      </c>
      <c r="N271" s="25">
        <v>0.17</v>
      </c>
      <c r="O271" s="25">
        <v>0.11</v>
      </c>
      <c r="P271" s="25">
        <v>0.45</v>
      </c>
      <c r="R271" s="166"/>
    </row>
    <row r="272" spans="1:18" x14ac:dyDescent="0.35">
      <c r="A272" s="35" t="s">
        <v>155</v>
      </c>
      <c r="B272" s="24" t="s">
        <v>246</v>
      </c>
      <c r="C272" s="36">
        <v>590</v>
      </c>
      <c r="D272" s="49">
        <v>41163.75</v>
      </c>
      <c r="E272" s="36">
        <v>20</v>
      </c>
      <c r="F272" s="49">
        <v>11555.05</v>
      </c>
      <c r="G272" s="36">
        <v>20</v>
      </c>
      <c r="H272" s="49">
        <v>6289</v>
      </c>
      <c r="I272" s="36">
        <v>15</v>
      </c>
      <c r="J272" s="49">
        <v>5974.55</v>
      </c>
      <c r="K272" s="36">
        <v>535</v>
      </c>
      <c r="L272" s="49">
        <v>17345.150000000001</v>
      </c>
      <c r="M272" s="25">
        <v>0.28000000000000003</v>
      </c>
      <c r="N272" s="25">
        <v>0.15</v>
      </c>
      <c r="O272" s="25">
        <v>0.15</v>
      </c>
      <c r="P272" s="25">
        <v>0.42</v>
      </c>
      <c r="R272" s="166"/>
    </row>
    <row r="273" spans="1:18" x14ac:dyDescent="0.35">
      <c r="A273" s="35" t="s">
        <v>155</v>
      </c>
      <c r="B273" s="24" t="s">
        <v>247</v>
      </c>
      <c r="C273" s="36">
        <v>2210</v>
      </c>
      <c r="D273" s="49">
        <v>148112.79999999999</v>
      </c>
      <c r="E273" s="36">
        <v>80</v>
      </c>
      <c r="F273" s="49">
        <v>38765.65</v>
      </c>
      <c r="G273" s="36">
        <v>100</v>
      </c>
      <c r="H273" s="49">
        <v>28074.85</v>
      </c>
      <c r="I273" s="36">
        <v>75</v>
      </c>
      <c r="J273" s="49">
        <v>21508.5</v>
      </c>
      <c r="K273" s="36">
        <v>1955</v>
      </c>
      <c r="L273" s="49">
        <v>59763.8</v>
      </c>
      <c r="M273" s="25">
        <v>0.26</v>
      </c>
      <c r="N273" s="25">
        <v>0.19</v>
      </c>
      <c r="O273" s="25">
        <v>0.15</v>
      </c>
      <c r="P273" s="25">
        <v>0.4</v>
      </c>
      <c r="R273" s="166"/>
    </row>
    <row r="274" spans="1:18" x14ac:dyDescent="0.35">
      <c r="A274" s="35" t="s">
        <v>156</v>
      </c>
      <c r="B274" s="24" t="s">
        <v>240</v>
      </c>
      <c r="C274" s="36">
        <v>60</v>
      </c>
      <c r="D274" s="49">
        <v>23400</v>
      </c>
      <c r="E274" s="36">
        <v>60</v>
      </c>
      <c r="F274" s="49">
        <v>23400</v>
      </c>
      <c r="G274" s="36">
        <v>0</v>
      </c>
      <c r="H274" s="49">
        <v>0</v>
      </c>
      <c r="I274" s="36">
        <v>0</v>
      </c>
      <c r="J274" s="49">
        <v>0</v>
      </c>
      <c r="K274" s="36">
        <v>0</v>
      </c>
      <c r="L274" s="49">
        <v>0</v>
      </c>
      <c r="M274" s="25">
        <v>1</v>
      </c>
      <c r="N274" s="25">
        <v>0</v>
      </c>
      <c r="O274" s="25">
        <v>0</v>
      </c>
      <c r="P274" s="25">
        <v>0</v>
      </c>
      <c r="R274" s="166"/>
    </row>
    <row r="275" spans="1:18" x14ac:dyDescent="0.35">
      <c r="A275" s="35" t="s">
        <v>156</v>
      </c>
      <c r="B275" s="24" t="s">
        <v>241</v>
      </c>
      <c r="C275" s="36">
        <v>1145</v>
      </c>
      <c r="D275" s="49">
        <v>145356</v>
      </c>
      <c r="E275" s="36">
        <v>130</v>
      </c>
      <c r="F275" s="49">
        <v>56100</v>
      </c>
      <c r="G275" s="36">
        <v>175</v>
      </c>
      <c r="H275" s="49">
        <v>44250</v>
      </c>
      <c r="I275" s="36">
        <v>70</v>
      </c>
      <c r="J275" s="49">
        <v>17500</v>
      </c>
      <c r="K275" s="36">
        <v>770</v>
      </c>
      <c r="L275" s="49">
        <v>27506</v>
      </c>
      <c r="M275" s="25">
        <v>0.39</v>
      </c>
      <c r="N275" s="25">
        <v>0.3</v>
      </c>
      <c r="O275" s="25">
        <v>0.12</v>
      </c>
      <c r="P275" s="25">
        <v>0.19</v>
      </c>
      <c r="R275" s="166"/>
    </row>
    <row r="276" spans="1:18" x14ac:dyDescent="0.35">
      <c r="A276" s="35" t="s">
        <v>156</v>
      </c>
      <c r="B276" s="24" t="s">
        <v>242</v>
      </c>
      <c r="C276" s="36">
        <v>4050</v>
      </c>
      <c r="D276" s="49">
        <v>272051.25</v>
      </c>
      <c r="E276" s="36">
        <v>175</v>
      </c>
      <c r="F276" s="49">
        <v>77700</v>
      </c>
      <c r="G276" s="36">
        <v>190</v>
      </c>
      <c r="H276" s="49">
        <v>47500</v>
      </c>
      <c r="I276" s="36">
        <v>125</v>
      </c>
      <c r="J276" s="49">
        <v>32250</v>
      </c>
      <c r="K276" s="36">
        <v>3560</v>
      </c>
      <c r="L276" s="49">
        <v>114601.25</v>
      </c>
      <c r="M276" s="25">
        <v>0.28999999999999998</v>
      </c>
      <c r="N276" s="25">
        <v>0.17</v>
      </c>
      <c r="O276" s="25">
        <v>0.12</v>
      </c>
      <c r="P276" s="25">
        <v>0.42</v>
      </c>
      <c r="R276" s="166"/>
    </row>
    <row r="277" spans="1:18" x14ac:dyDescent="0.35">
      <c r="A277" s="35" t="s">
        <v>156</v>
      </c>
      <c r="B277" s="24" t="s">
        <v>243</v>
      </c>
      <c r="C277" s="36">
        <v>4995</v>
      </c>
      <c r="D277" s="49">
        <v>291851</v>
      </c>
      <c r="E277" s="36">
        <v>165</v>
      </c>
      <c r="F277" s="49">
        <v>74340</v>
      </c>
      <c r="G277" s="36">
        <v>185</v>
      </c>
      <c r="H277" s="49">
        <v>49387.5</v>
      </c>
      <c r="I277" s="36">
        <v>120</v>
      </c>
      <c r="J277" s="49">
        <v>30020</v>
      </c>
      <c r="K277" s="36">
        <v>4525</v>
      </c>
      <c r="L277" s="49">
        <v>138103.5</v>
      </c>
      <c r="M277" s="25">
        <v>0.25</v>
      </c>
      <c r="N277" s="25">
        <v>0.17</v>
      </c>
      <c r="O277" s="25">
        <v>0.1</v>
      </c>
      <c r="P277" s="25">
        <v>0.47</v>
      </c>
      <c r="R277" s="166"/>
    </row>
    <row r="278" spans="1:18" x14ac:dyDescent="0.35">
      <c r="A278" s="35" t="s">
        <v>156</v>
      </c>
      <c r="B278" s="24" t="s">
        <v>244</v>
      </c>
      <c r="C278" s="36">
        <v>3970</v>
      </c>
      <c r="D278" s="49">
        <v>255948.35</v>
      </c>
      <c r="E278" s="36">
        <v>120</v>
      </c>
      <c r="F278" s="49">
        <v>56407.199999999997</v>
      </c>
      <c r="G278" s="36">
        <v>210</v>
      </c>
      <c r="H278" s="49">
        <v>56731.7</v>
      </c>
      <c r="I278" s="36">
        <v>140</v>
      </c>
      <c r="J278" s="49">
        <v>37824.5</v>
      </c>
      <c r="K278" s="36">
        <v>3500</v>
      </c>
      <c r="L278" s="49">
        <v>104984.95</v>
      </c>
      <c r="M278" s="25">
        <v>0.22</v>
      </c>
      <c r="N278" s="25">
        <v>0.22</v>
      </c>
      <c r="O278" s="25">
        <v>0.15</v>
      </c>
      <c r="P278" s="25">
        <v>0.41</v>
      </c>
      <c r="R278" s="166"/>
    </row>
    <row r="279" spans="1:18" x14ac:dyDescent="0.35">
      <c r="A279" s="35" t="s">
        <v>156</v>
      </c>
      <c r="B279" s="24" t="s">
        <v>245</v>
      </c>
      <c r="C279" s="36">
        <v>2420</v>
      </c>
      <c r="D279" s="49">
        <v>209576.85</v>
      </c>
      <c r="E279" s="36">
        <v>110</v>
      </c>
      <c r="F279" s="49">
        <v>56734.5</v>
      </c>
      <c r="G279" s="36">
        <v>150</v>
      </c>
      <c r="H279" s="49">
        <v>44451.8</v>
      </c>
      <c r="I279" s="36">
        <v>135</v>
      </c>
      <c r="J279" s="49">
        <v>40740.800000000003</v>
      </c>
      <c r="K279" s="36">
        <v>2025</v>
      </c>
      <c r="L279" s="49">
        <v>67649.75</v>
      </c>
      <c r="M279" s="25">
        <v>0.27</v>
      </c>
      <c r="N279" s="25">
        <v>0.21</v>
      </c>
      <c r="O279" s="25">
        <v>0.19</v>
      </c>
      <c r="P279" s="25">
        <v>0.32</v>
      </c>
      <c r="R279" s="166"/>
    </row>
    <row r="280" spans="1:18" x14ac:dyDescent="0.35">
      <c r="A280" s="35" t="s">
        <v>156</v>
      </c>
      <c r="B280" s="24" t="s">
        <v>246</v>
      </c>
      <c r="C280" s="36">
        <v>1500</v>
      </c>
      <c r="D280" s="49">
        <v>115388.8</v>
      </c>
      <c r="E280" s="36">
        <v>50</v>
      </c>
      <c r="F280" s="49">
        <v>28172.7</v>
      </c>
      <c r="G280" s="36">
        <v>65</v>
      </c>
      <c r="H280" s="49">
        <v>20674.7</v>
      </c>
      <c r="I280" s="36">
        <v>60</v>
      </c>
      <c r="J280" s="49">
        <v>18552.55</v>
      </c>
      <c r="K280" s="36">
        <v>1330</v>
      </c>
      <c r="L280" s="49">
        <v>47988.85</v>
      </c>
      <c r="M280" s="25">
        <v>0.24</v>
      </c>
      <c r="N280" s="25">
        <v>0.18</v>
      </c>
      <c r="O280" s="25">
        <v>0.16</v>
      </c>
      <c r="P280" s="25">
        <v>0.42</v>
      </c>
      <c r="R280" s="166"/>
    </row>
    <row r="281" spans="1:18" x14ac:dyDescent="0.35">
      <c r="A281" s="35" t="s">
        <v>156</v>
      </c>
      <c r="B281" s="24" t="s">
        <v>247</v>
      </c>
      <c r="C281" s="36">
        <v>18145</v>
      </c>
      <c r="D281" s="49">
        <v>1313572.25</v>
      </c>
      <c r="E281" s="36">
        <v>815</v>
      </c>
      <c r="F281" s="49">
        <v>372854.4</v>
      </c>
      <c r="G281" s="36">
        <v>970</v>
      </c>
      <c r="H281" s="49">
        <v>262995.7</v>
      </c>
      <c r="I281" s="36">
        <v>650</v>
      </c>
      <c r="J281" s="49">
        <v>176887.85</v>
      </c>
      <c r="K281" s="36">
        <v>15715</v>
      </c>
      <c r="L281" s="49">
        <v>500834.3</v>
      </c>
      <c r="M281" s="25">
        <v>0.28000000000000003</v>
      </c>
      <c r="N281" s="25">
        <v>0.2</v>
      </c>
      <c r="O281" s="25">
        <v>0.13</v>
      </c>
      <c r="P281" s="25">
        <v>0.38</v>
      </c>
      <c r="R281" s="166"/>
    </row>
    <row r="282" spans="1:18" x14ac:dyDescent="0.35">
      <c r="A282" s="35" t="s">
        <v>351</v>
      </c>
      <c r="B282" s="24" t="s">
        <v>240</v>
      </c>
      <c r="C282" s="36">
        <v>15</v>
      </c>
      <c r="D282" s="49">
        <v>6300</v>
      </c>
      <c r="E282" s="36">
        <v>15</v>
      </c>
      <c r="F282" s="49">
        <v>6300</v>
      </c>
      <c r="G282" s="36">
        <v>0</v>
      </c>
      <c r="H282" s="49">
        <v>0</v>
      </c>
      <c r="I282" s="36">
        <v>0</v>
      </c>
      <c r="J282" s="49">
        <v>0</v>
      </c>
      <c r="K282" s="36">
        <v>0</v>
      </c>
      <c r="L282" s="49">
        <v>0</v>
      </c>
      <c r="M282" s="25">
        <v>1</v>
      </c>
      <c r="N282" s="25">
        <v>0</v>
      </c>
      <c r="O282" s="25">
        <v>0</v>
      </c>
      <c r="P282" s="25">
        <v>0</v>
      </c>
      <c r="R282" s="166"/>
    </row>
    <row r="283" spans="1:18" x14ac:dyDescent="0.35">
      <c r="A283" s="35" t="s">
        <v>351</v>
      </c>
      <c r="B283" s="24" t="s">
        <v>241</v>
      </c>
      <c r="C283" s="36">
        <v>90</v>
      </c>
      <c r="D283" s="49">
        <v>34035</v>
      </c>
      <c r="E283" s="36">
        <v>35</v>
      </c>
      <c r="F283" s="49">
        <v>12900</v>
      </c>
      <c r="G283" s="36">
        <v>20</v>
      </c>
      <c r="H283" s="49">
        <v>4750</v>
      </c>
      <c r="I283" s="36">
        <v>5</v>
      </c>
      <c r="J283" s="49">
        <v>1000</v>
      </c>
      <c r="K283" s="36">
        <v>30</v>
      </c>
      <c r="L283" s="49">
        <v>15385</v>
      </c>
      <c r="M283" s="25">
        <v>0.38</v>
      </c>
      <c r="N283" s="25">
        <v>0.14000000000000001</v>
      </c>
      <c r="O283" s="25">
        <v>0.03</v>
      </c>
      <c r="P283" s="25">
        <v>0.45</v>
      </c>
      <c r="R283" s="166"/>
    </row>
    <row r="284" spans="1:18" x14ac:dyDescent="0.35">
      <c r="A284" s="35" t="s">
        <v>351</v>
      </c>
      <c r="B284" s="24" t="s">
        <v>242</v>
      </c>
      <c r="C284" s="36">
        <v>215</v>
      </c>
      <c r="D284" s="49">
        <v>113355.25</v>
      </c>
      <c r="E284" s="36">
        <v>20</v>
      </c>
      <c r="F284" s="49">
        <v>8100</v>
      </c>
      <c r="G284" s="36">
        <v>25</v>
      </c>
      <c r="H284" s="49">
        <v>6250</v>
      </c>
      <c r="I284" s="36">
        <v>15</v>
      </c>
      <c r="J284" s="49">
        <v>3750</v>
      </c>
      <c r="K284" s="36">
        <v>155</v>
      </c>
      <c r="L284" s="49">
        <v>95255.25</v>
      </c>
      <c r="M284" s="25">
        <v>7.0000000000000007E-2</v>
      </c>
      <c r="N284" s="25">
        <v>0.06</v>
      </c>
      <c r="O284" s="25">
        <v>0.03</v>
      </c>
      <c r="P284" s="25">
        <v>0.84</v>
      </c>
      <c r="R284" s="166"/>
    </row>
    <row r="285" spans="1:18" x14ac:dyDescent="0.35">
      <c r="A285" s="35" t="s">
        <v>351</v>
      </c>
      <c r="B285" s="24" t="s">
        <v>243</v>
      </c>
      <c r="C285" s="36">
        <v>330</v>
      </c>
      <c r="D285" s="49">
        <v>346945</v>
      </c>
      <c r="E285" s="36">
        <v>25</v>
      </c>
      <c r="F285" s="49">
        <v>9372</v>
      </c>
      <c r="G285" s="36">
        <v>20</v>
      </c>
      <c r="H285" s="49">
        <v>5037.5</v>
      </c>
      <c r="I285" s="36">
        <v>20</v>
      </c>
      <c r="J285" s="49">
        <v>4785</v>
      </c>
      <c r="K285" s="36">
        <v>265</v>
      </c>
      <c r="L285" s="49">
        <v>327750.5</v>
      </c>
      <c r="M285" s="25">
        <v>0.03</v>
      </c>
      <c r="N285" s="25">
        <v>0.01</v>
      </c>
      <c r="O285" s="25">
        <v>0.01</v>
      </c>
      <c r="P285" s="25">
        <v>0.94</v>
      </c>
      <c r="R285" s="166"/>
    </row>
    <row r="286" spans="1:18" x14ac:dyDescent="0.35">
      <c r="A286" s="35" t="s">
        <v>351</v>
      </c>
      <c r="B286" s="24" t="s">
        <v>244</v>
      </c>
      <c r="C286" s="36">
        <v>340</v>
      </c>
      <c r="D286" s="49">
        <v>273017.05</v>
      </c>
      <c r="E286" s="36">
        <v>45</v>
      </c>
      <c r="F286" s="49">
        <v>15495.45</v>
      </c>
      <c r="G286" s="36">
        <v>40</v>
      </c>
      <c r="H286" s="49">
        <v>10554.5</v>
      </c>
      <c r="I286" s="36">
        <v>25</v>
      </c>
      <c r="J286" s="49">
        <v>6630.65</v>
      </c>
      <c r="K286" s="36">
        <v>230</v>
      </c>
      <c r="L286" s="49">
        <v>240336.45</v>
      </c>
      <c r="M286" s="25">
        <v>0.06</v>
      </c>
      <c r="N286" s="25">
        <v>0.04</v>
      </c>
      <c r="O286" s="25">
        <v>0.02</v>
      </c>
      <c r="P286" s="25">
        <v>0.88</v>
      </c>
      <c r="R286" s="166"/>
    </row>
    <row r="287" spans="1:18" x14ac:dyDescent="0.35">
      <c r="A287" s="35" t="s">
        <v>351</v>
      </c>
      <c r="B287" s="24" t="s">
        <v>245</v>
      </c>
      <c r="C287" s="36">
        <v>190</v>
      </c>
      <c r="D287" s="49">
        <v>296960.3</v>
      </c>
      <c r="E287" s="36">
        <v>10</v>
      </c>
      <c r="F287" s="49">
        <v>4735.05</v>
      </c>
      <c r="G287" s="36">
        <v>30</v>
      </c>
      <c r="H287" s="49">
        <v>8425.4500000000007</v>
      </c>
      <c r="I287" s="36">
        <v>30</v>
      </c>
      <c r="J287" s="49">
        <v>8197.5</v>
      </c>
      <c r="K287" s="36">
        <v>120</v>
      </c>
      <c r="L287" s="49">
        <v>275602.3</v>
      </c>
      <c r="M287" s="25">
        <v>0.02</v>
      </c>
      <c r="N287" s="25">
        <v>0.03</v>
      </c>
      <c r="O287" s="25">
        <v>0.03</v>
      </c>
      <c r="P287" s="25">
        <v>0.93</v>
      </c>
      <c r="R287" s="166"/>
    </row>
    <row r="288" spans="1:18" x14ac:dyDescent="0.35">
      <c r="A288" s="35" t="s">
        <v>351</v>
      </c>
      <c r="B288" s="24" t="s">
        <v>246</v>
      </c>
      <c r="C288" s="36">
        <v>135</v>
      </c>
      <c r="D288" s="49">
        <v>370145.5</v>
      </c>
      <c r="E288" s="36">
        <v>10</v>
      </c>
      <c r="F288" s="49">
        <v>4657.05</v>
      </c>
      <c r="G288" s="36">
        <v>15</v>
      </c>
      <c r="H288" s="49">
        <v>4343.05</v>
      </c>
      <c r="I288" s="36">
        <v>25</v>
      </c>
      <c r="J288" s="49">
        <v>7767.65</v>
      </c>
      <c r="K288" s="36">
        <v>85</v>
      </c>
      <c r="L288" s="49">
        <v>353377.75</v>
      </c>
      <c r="M288" s="25">
        <v>0.01</v>
      </c>
      <c r="N288" s="25">
        <v>0.01</v>
      </c>
      <c r="O288" s="25">
        <v>0.02</v>
      </c>
      <c r="P288" s="25">
        <v>0.95</v>
      </c>
      <c r="R288" s="166"/>
    </row>
    <row r="289" spans="1:18" x14ac:dyDescent="0.35">
      <c r="A289" s="35" t="s">
        <v>351</v>
      </c>
      <c r="B289" s="24" t="s">
        <v>247</v>
      </c>
      <c r="C289" s="36">
        <v>1310</v>
      </c>
      <c r="D289" s="49">
        <v>1440758.1</v>
      </c>
      <c r="E289" s="36">
        <v>155</v>
      </c>
      <c r="F289" s="49">
        <v>61559.55</v>
      </c>
      <c r="G289" s="36">
        <v>145</v>
      </c>
      <c r="H289" s="49">
        <v>39360.5</v>
      </c>
      <c r="I289" s="36">
        <v>115</v>
      </c>
      <c r="J289" s="49">
        <v>32130.799999999999</v>
      </c>
      <c r="K289" s="36">
        <v>890</v>
      </c>
      <c r="L289" s="49">
        <v>1307707.25</v>
      </c>
      <c r="M289" s="25">
        <v>0.04</v>
      </c>
      <c r="N289" s="25">
        <v>0.03</v>
      </c>
      <c r="O289" s="25">
        <v>0.02</v>
      </c>
      <c r="P289" s="25">
        <v>0.91</v>
      </c>
      <c r="R289" s="166"/>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3"/>
  <sheetViews>
    <sheetView zoomScale="80" zoomScaleNormal="80" workbookViewId="0"/>
  </sheetViews>
  <sheetFormatPr defaultColWidth="10.6640625" defaultRowHeight="15.5" x14ac:dyDescent="0.35"/>
  <cols>
    <col min="1" max="1" width="150.6640625" customWidth="1"/>
  </cols>
  <sheetData>
    <row r="1" spans="1:1" ht="19.5" x14ac:dyDescent="0.45">
      <c r="A1" s="5" t="s">
        <v>311</v>
      </c>
    </row>
    <row r="2" spans="1:1" x14ac:dyDescent="0.35">
      <c r="A2" t="s">
        <v>312</v>
      </c>
    </row>
    <row r="3" spans="1:1" ht="31" x14ac:dyDescent="0.35">
      <c r="A3" s="3" t="s">
        <v>313</v>
      </c>
    </row>
  </sheetData>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CDEA9-C8A5-46C1-869C-5E3B08216EF7}">
  <dimension ref="A1:C76"/>
  <sheetViews>
    <sheetView workbookViewId="0"/>
  </sheetViews>
  <sheetFormatPr defaultRowHeight="15.5" x14ac:dyDescent="0.35"/>
  <cols>
    <col min="1" max="1" width="16.5" customWidth="1"/>
    <col min="2" max="2" width="72.1640625" customWidth="1"/>
    <col min="3" max="3" width="31.4140625" customWidth="1"/>
  </cols>
  <sheetData>
    <row r="1" spans="1:3" ht="21" x14ac:dyDescent="0.5">
      <c r="A1" s="122" t="s">
        <v>368</v>
      </c>
    </row>
    <row r="2" spans="1:3" x14ac:dyDescent="0.35">
      <c r="A2" s="123" t="s">
        <v>303</v>
      </c>
    </row>
    <row r="3" spans="1:3" x14ac:dyDescent="0.35">
      <c r="A3" s="123" t="s">
        <v>300</v>
      </c>
    </row>
    <row r="4" spans="1:3" x14ac:dyDescent="0.35">
      <c r="A4" s="124" t="s">
        <v>369</v>
      </c>
      <c r="B4" s="125" t="s">
        <v>370</v>
      </c>
      <c r="C4" s="136" t="s">
        <v>371</v>
      </c>
    </row>
    <row r="5" spans="1:3" ht="31" x14ac:dyDescent="0.35">
      <c r="A5" s="126" t="s">
        <v>372</v>
      </c>
      <c r="B5" s="127" t="s">
        <v>263</v>
      </c>
      <c r="C5" s="128" t="s">
        <v>451</v>
      </c>
    </row>
    <row r="6" spans="1:3" ht="62" x14ac:dyDescent="0.35">
      <c r="A6" s="126" t="s">
        <v>373</v>
      </c>
      <c r="B6" s="127" t="s">
        <v>449</v>
      </c>
      <c r="C6" s="128" t="s">
        <v>452</v>
      </c>
    </row>
    <row r="7" spans="1:3" ht="46.5" x14ac:dyDescent="0.35">
      <c r="A7" s="126" t="s">
        <v>374</v>
      </c>
      <c r="B7" s="127" t="s">
        <v>264</v>
      </c>
      <c r="C7" s="128" t="s">
        <v>453</v>
      </c>
    </row>
    <row r="8" spans="1:3" ht="77.5" x14ac:dyDescent="0.35">
      <c r="A8" s="126" t="s">
        <v>375</v>
      </c>
      <c r="B8" s="127" t="s">
        <v>265</v>
      </c>
      <c r="C8" s="128" t="s">
        <v>454</v>
      </c>
    </row>
    <row r="9" spans="1:3" ht="31" x14ac:dyDescent="0.35">
      <c r="A9" s="126" t="s">
        <v>376</v>
      </c>
      <c r="B9" s="127" t="s">
        <v>266</v>
      </c>
      <c r="C9" s="128" t="s">
        <v>455</v>
      </c>
    </row>
    <row r="10" spans="1:3" ht="31" x14ac:dyDescent="0.35">
      <c r="A10" s="126" t="s">
        <v>377</v>
      </c>
      <c r="B10" s="127" t="s">
        <v>267</v>
      </c>
      <c r="C10" s="128" t="s">
        <v>455</v>
      </c>
    </row>
    <row r="11" spans="1:3" ht="31" x14ac:dyDescent="0.35">
      <c r="A11" s="126" t="s">
        <v>378</v>
      </c>
      <c r="B11" s="127" t="s">
        <v>268</v>
      </c>
      <c r="C11" s="128" t="s">
        <v>455</v>
      </c>
    </row>
    <row r="12" spans="1:3" ht="46.5" x14ac:dyDescent="0.35">
      <c r="A12" s="126" t="s">
        <v>456</v>
      </c>
      <c r="B12" s="127" t="s">
        <v>269</v>
      </c>
      <c r="C12" s="128" t="s">
        <v>457</v>
      </c>
    </row>
    <row r="13" spans="1:3" ht="31" x14ac:dyDescent="0.35">
      <c r="A13" s="126" t="s">
        <v>379</v>
      </c>
      <c r="B13" s="127" t="s">
        <v>270</v>
      </c>
      <c r="C13" s="128" t="s">
        <v>457</v>
      </c>
    </row>
    <row r="14" spans="1:3" ht="62" x14ac:dyDescent="0.35">
      <c r="A14" s="126" t="s">
        <v>380</v>
      </c>
      <c r="B14" s="127" t="s">
        <v>271</v>
      </c>
      <c r="C14" s="128" t="s">
        <v>457</v>
      </c>
    </row>
    <row r="15" spans="1:3" ht="62" x14ac:dyDescent="0.35">
      <c r="A15" s="126" t="s">
        <v>381</v>
      </c>
      <c r="B15" s="127" t="s">
        <v>272</v>
      </c>
      <c r="C15" s="128" t="s">
        <v>457</v>
      </c>
    </row>
    <row r="16" spans="1:3" ht="46.5" x14ac:dyDescent="0.35">
      <c r="A16" s="126" t="s">
        <v>382</v>
      </c>
      <c r="B16" s="127" t="s">
        <v>273</v>
      </c>
      <c r="C16" s="128">
        <v>2</v>
      </c>
    </row>
    <row r="17" spans="1:3" ht="46.5" x14ac:dyDescent="0.35">
      <c r="A17" s="126" t="s">
        <v>383</v>
      </c>
      <c r="B17" s="127" t="s">
        <v>274</v>
      </c>
      <c r="C17" s="128">
        <v>2</v>
      </c>
    </row>
    <row r="18" spans="1:3" ht="46.5" x14ac:dyDescent="0.35">
      <c r="A18" s="126" t="s">
        <v>384</v>
      </c>
      <c r="B18" s="127" t="s">
        <v>275</v>
      </c>
      <c r="C18" s="128">
        <v>2</v>
      </c>
    </row>
    <row r="19" spans="1:3" ht="31" x14ac:dyDescent="0.35">
      <c r="A19" s="126" t="s">
        <v>385</v>
      </c>
      <c r="B19" s="127" t="s">
        <v>276</v>
      </c>
      <c r="C19" s="128">
        <v>2</v>
      </c>
    </row>
    <row r="20" spans="1:3" ht="62" x14ac:dyDescent="0.35">
      <c r="A20" s="126" t="s">
        <v>386</v>
      </c>
      <c r="B20" s="127" t="s">
        <v>277</v>
      </c>
      <c r="C20" s="128">
        <v>3</v>
      </c>
    </row>
    <row r="21" spans="1:3" ht="46.5" x14ac:dyDescent="0.35">
      <c r="A21" s="126" t="s">
        <v>387</v>
      </c>
      <c r="B21" s="127" t="s">
        <v>513</v>
      </c>
      <c r="C21" s="128">
        <v>3</v>
      </c>
    </row>
    <row r="22" spans="1:3" x14ac:dyDescent="0.35">
      <c r="A22" s="126" t="s">
        <v>388</v>
      </c>
      <c r="B22" s="127" t="s">
        <v>278</v>
      </c>
      <c r="C22" s="129">
        <v>4</v>
      </c>
    </row>
    <row r="23" spans="1:3" ht="31" x14ac:dyDescent="0.35">
      <c r="A23" s="126" t="s">
        <v>389</v>
      </c>
      <c r="B23" s="127" t="s">
        <v>279</v>
      </c>
      <c r="C23" s="129">
        <v>4</v>
      </c>
    </row>
    <row r="24" spans="1:3" ht="93" x14ac:dyDescent="0.35">
      <c r="A24" s="126" t="s">
        <v>390</v>
      </c>
      <c r="B24" s="127" t="s">
        <v>458</v>
      </c>
      <c r="C24" s="129" t="s">
        <v>459</v>
      </c>
    </row>
    <row r="25" spans="1:3" ht="77.5" x14ac:dyDescent="0.35">
      <c r="A25" s="126" t="s">
        <v>391</v>
      </c>
      <c r="B25" s="127" t="s">
        <v>460</v>
      </c>
      <c r="C25" s="129" t="s">
        <v>459</v>
      </c>
    </row>
    <row r="26" spans="1:3" ht="31" x14ac:dyDescent="0.35">
      <c r="A26" s="126" t="s">
        <v>392</v>
      </c>
      <c r="B26" s="127" t="s">
        <v>461</v>
      </c>
      <c r="C26" s="129" t="s">
        <v>459</v>
      </c>
    </row>
    <row r="27" spans="1:3" ht="77.5" x14ac:dyDescent="0.35">
      <c r="A27" s="126" t="s">
        <v>393</v>
      </c>
      <c r="B27" s="127" t="s">
        <v>280</v>
      </c>
      <c r="C27" s="129">
        <v>9</v>
      </c>
    </row>
    <row r="28" spans="1:3" ht="31" x14ac:dyDescent="0.35">
      <c r="A28" s="126" t="s">
        <v>394</v>
      </c>
      <c r="B28" s="127" t="s">
        <v>281</v>
      </c>
      <c r="C28" s="129">
        <v>9</v>
      </c>
    </row>
    <row r="29" spans="1:3" ht="62" x14ac:dyDescent="0.35">
      <c r="A29" s="126" t="s">
        <v>395</v>
      </c>
      <c r="B29" s="127" t="s">
        <v>282</v>
      </c>
      <c r="C29" s="129">
        <v>9</v>
      </c>
    </row>
    <row r="30" spans="1:3" ht="108.5" x14ac:dyDescent="0.35">
      <c r="A30" s="126" t="s">
        <v>396</v>
      </c>
      <c r="B30" s="127" t="s">
        <v>283</v>
      </c>
      <c r="C30" s="129">
        <v>10</v>
      </c>
    </row>
    <row r="31" spans="1:3" ht="62" x14ac:dyDescent="0.35">
      <c r="A31" s="126" t="s">
        <v>397</v>
      </c>
      <c r="B31" s="127" t="s">
        <v>284</v>
      </c>
      <c r="C31" s="129">
        <v>10</v>
      </c>
    </row>
    <row r="32" spans="1:3" ht="46.5" x14ac:dyDescent="0.35">
      <c r="A32" s="126" t="s">
        <v>398</v>
      </c>
      <c r="B32" s="127" t="s">
        <v>285</v>
      </c>
      <c r="C32" s="129" t="s">
        <v>462</v>
      </c>
    </row>
    <row r="33" spans="1:3" ht="31" x14ac:dyDescent="0.35">
      <c r="A33" s="126" t="s">
        <v>399</v>
      </c>
      <c r="B33" s="127" t="s">
        <v>286</v>
      </c>
      <c r="C33" s="129">
        <v>11</v>
      </c>
    </row>
    <row r="34" spans="1:3" x14ac:dyDescent="0.35">
      <c r="A34" s="126" t="s">
        <v>400</v>
      </c>
      <c r="B34" s="127" t="s">
        <v>287</v>
      </c>
      <c r="C34" s="129" t="s">
        <v>463</v>
      </c>
    </row>
    <row r="35" spans="1:3" ht="31" x14ac:dyDescent="0.35">
      <c r="A35" s="126" t="s">
        <v>401</v>
      </c>
      <c r="B35" s="127" t="s">
        <v>288</v>
      </c>
      <c r="C35" s="129">
        <v>11</v>
      </c>
    </row>
    <row r="36" spans="1:3" ht="31" x14ac:dyDescent="0.35">
      <c r="A36" s="126" t="s">
        <v>402</v>
      </c>
      <c r="B36" s="127" t="s">
        <v>289</v>
      </c>
      <c r="C36" s="129" t="s">
        <v>464</v>
      </c>
    </row>
    <row r="37" spans="1:3" ht="46.5" x14ac:dyDescent="0.35">
      <c r="A37" s="126" t="s">
        <v>403</v>
      </c>
      <c r="B37" s="127" t="s">
        <v>290</v>
      </c>
      <c r="C37" s="129">
        <v>12</v>
      </c>
    </row>
    <row r="38" spans="1:3" ht="62" x14ac:dyDescent="0.35">
      <c r="A38" s="126" t="s">
        <v>404</v>
      </c>
      <c r="B38" s="127" t="s">
        <v>291</v>
      </c>
      <c r="C38" s="129">
        <v>13</v>
      </c>
    </row>
    <row r="39" spans="1:3" x14ac:dyDescent="0.35">
      <c r="A39" s="126" t="s">
        <v>405</v>
      </c>
      <c r="B39" s="127" t="s">
        <v>292</v>
      </c>
      <c r="C39" s="129">
        <v>13</v>
      </c>
    </row>
    <row r="40" spans="1:3" ht="46.5" x14ac:dyDescent="0.35">
      <c r="A40" s="126" t="s">
        <v>406</v>
      </c>
      <c r="B40" s="127" t="s">
        <v>293</v>
      </c>
      <c r="C40" s="129">
        <v>13</v>
      </c>
    </row>
    <row r="41" spans="1:3" ht="62" x14ac:dyDescent="0.35">
      <c r="A41" s="126" t="s">
        <v>407</v>
      </c>
      <c r="B41" s="127" t="s">
        <v>294</v>
      </c>
      <c r="C41" s="129">
        <v>13</v>
      </c>
    </row>
    <row r="42" spans="1:3" ht="31" x14ac:dyDescent="0.35">
      <c r="A42" s="126" t="s">
        <v>408</v>
      </c>
      <c r="B42" s="127" t="s">
        <v>295</v>
      </c>
      <c r="C42" s="129">
        <v>13</v>
      </c>
    </row>
    <row r="43" spans="1:3" ht="46.5" x14ac:dyDescent="0.35">
      <c r="A43" s="126" t="s">
        <v>409</v>
      </c>
      <c r="B43" s="127" t="s">
        <v>296</v>
      </c>
      <c r="C43" s="129">
        <v>14</v>
      </c>
    </row>
    <row r="44" spans="1:3" ht="46.5" x14ac:dyDescent="0.35">
      <c r="A44" s="126" t="s">
        <v>410</v>
      </c>
      <c r="B44" s="127" t="s">
        <v>419</v>
      </c>
      <c r="C44" s="129">
        <v>15</v>
      </c>
    </row>
    <row r="45" spans="1:3" ht="46.5" x14ac:dyDescent="0.35">
      <c r="A45" s="126" t="s">
        <v>411</v>
      </c>
      <c r="B45" s="127" t="s">
        <v>421</v>
      </c>
      <c r="C45" s="129">
        <v>15</v>
      </c>
    </row>
    <row r="46" spans="1:3" ht="62" x14ac:dyDescent="0.35">
      <c r="A46" s="126" t="s">
        <v>412</v>
      </c>
      <c r="B46" s="127" t="s">
        <v>423</v>
      </c>
      <c r="C46" s="129">
        <v>15</v>
      </c>
    </row>
    <row r="47" spans="1:3" ht="46.5" x14ac:dyDescent="0.35">
      <c r="A47" s="126" t="s">
        <v>413</v>
      </c>
      <c r="B47" s="131" t="s">
        <v>425</v>
      </c>
      <c r="C47" s="129">
        <v>15</v>
      </c>
    </row>
    <row r="48" spans="1:3" ht="62" x14ac:dyDescent="0.35">
      <c r="A48" s="126" t="s">
        <v>414</v>
      </c>
      <c r="B48" s="127" t="s">
        <v>427</v>
      </c>
      <c r="C48" s="129">
        <v>15</v>
      </c>
    </row>
    <row r="49" spans="1:3" ht="32" customHeight="1" x14ac:dyDescent="0.35">
      <c r="A49" s="126" t="s">
        <v>415</v>
      </c>
      <c r="B49" s="127" t="s">
        <v>429</v>
      </c>
      <c r="C49" s="129">
        <v>15</v>
      </c>
    </row>
    <row r="50" spans="1:3" ht="93" x14ac:dyDescent="0.35">
      <c r="A50" s="126" t="s">
        <v>416</v>
      </c>
      <c r="B50" s="127" t="s">
        <v>431</v>
      </c>
      <c r="C50" s="129">
        <v>15</v>
      </c>
    </row>
    <row r="51" spans="1:3" ht="31" x14ac:dyDescent="0.35">
      <c r="A51" s="126" t="s">
        <v>417</v>
      </c>
      <c r="B51" s="127" t="s">
        <v>450</v>
      </c>
      <c r="C51" s="129">
        <v>15</v>
      </c>
    </row>
    <row r="52" spans="1:3" ht="77.5" x14ac:dyDescent="0.35">
      <c r="A52" s="126" t="s">
        <v>418</v>
      </c>
      <c r="B52" s="127" t="s">
        <v>432</v>
      </c>
      <c r="C52" s="129">
        <v>15</v>
      </c>
    </row>
    <row r="53" spans="1:3" ht="62" x14ac:dyDescent="0.35">
      <c r="A53" s="126" t="s">
        <v>420</v>
      </c>
      <c r="B53" s="127" t="s">
        <v>433</v>
      </c>
      <c r="C53" s="129">
        <v>15</v>
      </c>
    </row>
    <row r="54" spans="1:3" ht="46.5" x14ac:dyDescent="0.35">
      <c r="A54" s="126" t="s">
        <v>422</v>
      </c>
      <c r="B54" s="127" t="s">
        <v>434</v>
      </c>
      <c r="C54" s="129">
        <v>15</v>
      </c>
    </row>
    <row r="55" spans="1:3" ht="31" x14ac:dyDescent="0.35">
      <c r="A55" s="126" t="s">
        <v>424</v>
      </c>
      <c r="B55" s="127" t="s">
        <v>435</v>
      </c>
      <c r="C55" s="129">
        <v>16</v>
      </c>
    </row>
    <row r="56" spans="1:3" ht="46.5" x14ac:dyDescent="0.35">
      <c r="A56" s="126" t="s">
        <v>426</v>
      </c>
      <c r="B56" s="127" t="s">
        <v>436</v>
      </c>
      <c r="C56" s="129">
        <v>16</v>
      </c>
    </row>
    <row r="57" spans="1:3" ht="46.5" x14ac:dyDescent="0.35">
      <c r="A57" s="126" t="s">
        <v>428</v>
      </c>
      <c r="B57" s="127" t="s">
        <v>437</v>
      </c>
      <c r="C57" s="129">
        <v>16</v>
      </c>
    </row>
    <row r="58" spans="1:3" ht="31" x14ac:dyDescent="0.35">
      <c r="A58" s="126" t="s">
        <v>430</v>
      </c>
      <c r="B58" s="127" t="s">
        <v>297</v>
      </c>
      <c r="C58" s="129">
        <v>17</v>
      </c>
    </row>
    <row r="59" spans="1:3" ht="46.5" x14ac:dyDescent="0.35">
      <c r="A59" s="132" t="s">
        <v>465</v>
      </c>
      <c r="B59" s="150" t="s">
        <v>298</v>
      </c>
      <c r="C59" s="133">
        <v>17</v>
      </c>
    </row>
    <row r="60" spans="1:3" ht="131" customHeight="1" x14ac:dyDescent="0.35">
      <c r="A60" s="134" t="s">
        <v>466</v>
      </c>
      <c r="B60" s="150" t="s">
        <v>514</v>
      </c>
      <c r="C60" s="135">
        <v>10</v>
      </c>
    </row>
    <row r="61" spans="1:3" x14ac:dyDescent="0.35">
      <c r="A61" s="123"/>
      <c r="B61" s="127"/>
      <c r="C61" s="130"/>
    </row>
    <row r="62" spans="1:3" x14ac:dyDescent="0.35">
      <c r="A62" s="123"/>
      <c r="B62" s="127"/>
      <c r="C62" s="130"/>
    </row>
    <row r="63" spans="1:3" x14ac:dyDescent="0.35">
      <c r="A63" s="123"/>
      <c r="B63" s="127"/>
      <c r="C63" s="130"/>
    </row>
    <row r="64" spans="1:3" x14ac:dyDescent="0.35">
      <c r="A64" s="123"/>
      <c r="B64" s="127"/>
      <c r="C64" s="130"/>
    </row>
    <row r="65" spans="1:3" x14ac:dyDescent="0.35">
      <c r="A65" s="123"/>
      <c r="B65" s="127"/>
      <c r="C65" s="130"/>
    </row>
    <row r="66" spans="1:3" x14ac:dyDescent="0.35">
      <c r="A66" s="123"/>
      <c r="B66" s="127"/>
      <c r="C66" s="130"/>
    </row>
    <row r="67" spans="1:3" x14ac:dyDescent="0.35">
      <c r="A67" s="123"/>
      <c r="B67" s="127"/>
      <c r="C67" s="130"/>
    </row>
    <row r="68" spans="1:3" x14ac:dyDescent="0.35">
      <c r="A68" s="123"/>
      <c r="B68" s="127"/>
      <c r="C68" s="130"/>
    </row>
    <row r="69" spans="1:3" x14ac:dyDescent="0.35">
      <c r="A69" s="123"/>
      <c r="B69" s="127"/>
      <c r="C69" s="130"/>
    </row>
    <row r="70" spans="1:3" x14ac:dyDescent="0.35">
      <c r="A70" s="123"/>
      <c r="B70" s="127"/>
      <c r="C70" s="130"/>
    </row>
    <row r="71" spans="1:3" x14ac:dyDescent="0.35">
      <c r="A71" s="123"/>
      <c r="B71" s="127"/>
      <c r="C71" s="130"/>
    </row>
    <row r="72" spans="1:3" x14ac:dyDescent="0.35">
      <c r="A72" s="123"/>
      <c r="B72" s="127"/>
      <c r="C72" s="130"/>
    </row>
    <row r="73" spans="1:3" x14ac:dyDescent="0.35">
      <c r="A73" s="123"/>
      <c r="B73" s="127"/>
      <c r="C73" s="130"/>
    </row>
    <row r="74" spans="1:3" x14ac:dyDescent="0.35">
      <c r="A74" s="123"/>
      <c r="B74" s="127"/>
      <c r="C74" s="130"/>
    </row>
    <row r="75" spans="1:3" x14ac:dyDescent="0.35">
      <c r="A75" s="123"/>
      <c r="B75" s="127"/>
      <c r="C75" s="130"/>
    </row>
    <row r="76" spans="1:3" x14ac:dyDescent="0.35">
      <c r="A76" s="123"/>
      <c r="B76" s="127"/>
      <c r="C76" s="130"/>
    </row>
  </sheetData>
  <pageMargins left="0.7" right="0.7" top="0.75" bottom="0.75" header="0.3" footer="0.3"/>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3"/>
  <sheetViews>
    <sheetView zoomScale="80" zoomScaleNormal="80" workbookViewId="0"/>
  </sheetViews>
  <sheetFormatPr defaultColWidth="10.6640625" defaultRowHeight="15.5" x14ac:dyDescent="0.35"/>
  <cols>
    <col min="1" max="1" width="150.6640625" customWidth="1"/>
  </cols>
  <sheetData>
    <row r="1" spans="1:1" ht="19.5" x14ac:dyDescent="0.45">
      <c r="A1" s="5" t="s">
        <v>314</v>
      </c>
    </row>
    <row r="2" spans="1:1" x14ac:dyDescent="0.35">
      <c r="A2" t="s">
        <v>312</v>
      </c>
    </row>
    <row r="3" spans="1:1" ht="46.5" x14ac:dyDescent="0.35">
      <c r="A3" s="3" t="s">
        <v>315</v>
      </c>
    </row>
  </sheetData>
  <pageMargins left="0.7" right="0.7" top="0.75" bottom="0.75" header="0.3" footer="0.3"/>
  <pageSetup paperSize="9"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3"/>
  <sheetViews>
    <sheetView zoomScale="90" zoomScaleNormal="90" workbookViewId="0"/>
  </sheetViews>
  <sheetFormatPr defaultColWidth="10.6640625" defaultRowHeight="15.5" x14ac:dyDescent="0.35"/>
  <cols>
    <col min="1" max="1" width="150.6640625" customWidth="1"/>
  </cols>
  <sheetData>
    <row r="1" spans="1:1" ht="19.5" x14ac:dyDescent="0.45">
      <c r="A1" s="5" t="s">
        <v>316</v>
      </c>
    </row>
    <row r="2" spans="1:1" x14ac:dyDescent="0.35">
      <c r="A2" t="s">
        <v>312</v>
      </c>
    </row>
    <row r="3" spans="1:1" ht="31" x14ac:dyDescent="0.35">
      <c r="A3" s="3" t="s">
        <v>317</v>
      </c>
    </row>
  </sheetData>
  <pageMargins left="0.7" right="0.7" top="0.75" bottom="0.75" header="0.3" footer="0.3"/>
  <pageSetup paperSize="9"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10"/>
  <sheetViews>
    <sheetView workbookViewId="0"/>
  </sheetViews>
  <sheetFormatPr defaultColWidth="10.6640625" defaultRowHeight="15.5" x14ac:dyDescent="0.35"/>
  <cols>
    <col min="1" max="2" width="16.6640625" customWidth="1"/>
  </cols>
  <sheetData>
    <row r="1" spans="1:1" ht="19.5" x14ac:dyDescent="0.45">
      <c r="A1" s="5" t="s">
        <v>14</v>
      </c>
    </row>
    <row r="2" spans="1:1" x14ac:dyDescent="0.35">
      <c r="A2" s="3" t="s">
        <v>249</v>
      </c>
    </row>
    <row r="3" spans="1:1" x14ac:dyDescent="0.35">
      <c r="A3" s="4" t="s">
        <v>247</v>
      </c>
    </row>
    <row r="4" spans="1:1" x14ac:dyDescent="0.35">
      <c r="A4" s="4" t="s">
        <v>240</v>
      </c>
    </row>
    <row r="5" spans="1:1" x14ac:dyDescent="0.35">
      <c r="A5" s="4" t="s">
        <v>241</v>
      </c>
    </row>
    <row r="6" spans="1:1" x14ac:dyDescent="0.35">
      <c r="A6" s="4" t="s">
        <v>242</v>
      </c>
    </row>
    <row r="7" spans="1:1" x14ac:dyDescent="0.35">
      <c r="A7" s="4" t="s">
        <v>243</v>
      </c>
    </row>
    <row r="8" spans="1:1" x14ac:dyDescent="0.35">
      <c r="A8" s="4" t="s">
        <v>244</v>
      </c>
    </row>
    <row r="9" spans="1:1" x14ac:dyDescent="0.35">
      <c r="A9" s="4" t="s">
        <v>245</v>
      </c>
    </row>
    <row r="10" spans="1:1" x14ac:dyDescent="0.35">
      <c r="A10" s="4" t="s">
        <v>246</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8"/>
  <sheetViews>
    <sheetView workbookViewId="0"/>
  </sheetViews>
  <sheetFormatPr defaultColWidth="10.6640625" defaultRowHeight="15.5" x14ac:dyDescent="0.35"/>
  <cols>
    <col min="1" max="1" width="32.6640625" customWidth="1"/>
    <col min="2" max="10" width="16.6640625" customWidth="1"/>
  </cols>
  <sheetData>
    <row r="1" spans="1:10" ht="19.5" x14ac:dyDescent="0.45">
      <c r="A1" s="90" t="s">
        <v>467</v>
      </c>
    </row>
    <row r="2" spans="1:10" x14ac:dyDescent="0.35">
      <c r="A2" t="s">
        <v>350</v>
      </c>
    </row>
    <row r="3" spans="1:10" x14ac:dyDescent="0.35">
      <c r="A3" t="s">
        <v>300</v>
      </c>
    </row>
    <row r="4" spans="1:10" s="157" customFormat="1" ht="62" x14ac:dyDescent="0.35">
      <c r="A4" s="154" t="s">
        <v>438</v>
      </c>
      <c r="B4" s="155" t="s">
        <v>250</v>
      </c>
      <c r="C4" s="155" t="s">
        <v>17</v>
      </c>
      <c r="D4" s="155" t="s">
        <v>173</v>
      </c>
      <c r="E4" s="155" t="s">
        <v>251</v>
      </c>
      <c r="F4" s="155" t="s">
        <v>252</v>
      </c>
      <c r="G4" s="155" t="s">
        <v>174</v>
      </c>
      <c r="H4" s="155" t="s">
        <v>18</v>
      </c>
      <c r="I4" s="155" t="s">
        <v>19</v>
      </c>
      <c r="J4" s="156" t="s">
        <v>20</v>
      </c>
    </row>
    <row r="5" spans="1:10" x14ac:dyDescent="0.35">
      <c r="A5" s="27" t="s">
        <v>21</v>
      </c>
      <c r="B5" s="108">
        <v>537215</v>
      </c>
      <c r="C5" s="28">
        <v>1</v>
      </c>
      <c r="D5" s="108">
        <v>533035</v>
      </c>
      <c r="E5" s="108">
        <v>351345</v>
      </c>
      <c r="F5" s="108">
        <v>163970</v>
      </c>
      <c r="G5" s="108">
        <v>17715</v>
      </c>
      <c r="H5" s="28">
        <v>0.66</v>
      </c>
      <c r="I5" s="28">
        <v>0.31</v>
      </c>
      <c r="J5" s="29">
        <v>0.03</v>
      </c>
    </row>
    <row r="6" spans="1:10" x14ac:dyDescent="0.35">
      <c r="A6" s="10" t="s">
        <v>22</v>
      </c>
      <c r="B6" s="55">
        <v>9900</v>
      </c>
      <c r="C6" s="25">
        <v>0.02</v>
      </c>
      <c r="D6" s="55">
        <v>3365</v>
      </c>
      <c r="E6" s="55">
        <v>2730</v>
      </c>
      <c r="F6" s="55">
        <v>620</v>
      </c>
      <c r="G6" s="55">
        <v>10</v>
      </c>
      <c r="H6" s="25">
        <v>0.81</v>
      </c>
      <c r="I6" s="25">
        <v>0.18</v>
      </c>
      <c r="J6" s="26">
        <v>0</v>
      </c>
    </row>
    <row r="7" spans="1:10" x14ac:dyDescent="0.35">
      <c r="A7" s="10" t="s">
        <v>23</v>
      </c>
      <c r="B7" s="55">
        <v>4025</v>
      </c>
      <c r="C7" s="25">
        <v>0.01</v>
      </c>
      <c r="D7" s="55">
        <v>8335</v>
      </c>
      <c r="E7" s="55">
        <v>5175</v>
      </c>
      <c r="F7" s="55">
        <v>3020</v>
      </c>
      <c r="G7" s="55">
        <v>140</v>
      </c>
      <c r="H7" s="25">
        <v>0.62</v>
      </c>
      <c r="I7" s="25">
        <v>0.36</v>
      </c>
      <c r="J7" s="26">
        <v>0.02</v>
      </c>
    </row>
    <row r="8" spans="1:10" x14ac:dyDescent="0.35">
      <c r="A8" s="10" t="s">
        <v>24</v>
      </c>
      <c r="B8" s="55">
        <v>2585</v>
      </c>
      <c r="C8" s="25">
        <v>0</v>
      </c>
      <c r="D8" s="55">
        <v>3210</v>
      </c>
      <c r="E8" s="55">
        <v>1865</v>
      </c>
      <c r="F8" s="55">
        <v>1240</v>
      </c>
      <c r="G8" s="55">
        <v>105</v>
      </c>
      <c r="H8" s="25">
        <v>0.57999999999999996</v>
      </c>
      <c r="I8" s="25">
        <v>0.39</v>
      </c>
      <c r="J8" s="26">
        <v>0.03</v>
      </c>
    </row>
    <row r="9" spans="1:10" x14ac:dyDescent="0.35">
      <c r="A9" s="10" t="s">
        <v>25</v>
      </c>
      <c r="B9" s="55">
        <v>2970</v>
      </c>
      <c r="C9" s="25">
        <v>0.01</v>
      </c>
      <c r="D9" s="55">
        <v>3025</v>
      </c>
      <c r="E9" s="55">
        <v>1735</v>
      </c>
      <c r="F9" s="55">
        <v>1195</v>
      </c>
      <c r="G9" s="55">
        <v>95</v>
      </c>
      <c r="H9" s="25">
        <v>0.56999999999999995</v>
      </c>
      <c r="I9" s="25">
        <v>0.4</v>
      </c>
      <c r="J9" s="26">
        <v>0.03</v>
      </c>
    </row>
    <row r="10" spans="1:10" x14ac:dyDescent="0.35">
      <c r="A10" s="10" t="s">
        <v>26</v>
      </c>
      <c r="B10" s="55">
        <v>8650</v>
      </c>
      <c r="C10" s="25">
        <v>0.02</v>
      </c>
      <c r="D10" s="55">
        <v>3890</v>
      </c>
      <c r="E10" s="55">
        <v>2250</v>
      </c>
      <c r="F10" s="55">
        <v>1385</v>
      </c>
      <c r="G10" s="55">
        <v>260</v>
      </c>
      <c r="H10" s="25">
        <v>0.57999999999999996</v>
      </c>
      <c r="I10" s="25">
        <v>0.36</v>
      </c>
      <c r="J10" s="26">
        <v>7.0000000000000007E-2</v>
      </c>
    </row>
    <row r="11" spans="1:10" x14ac:dyDescent="0.35">
      <c r="A11" s="10" t="s">
        <v>27</v>
      </c>
      <c r="B11" s="55">
        <v>18610</v>
      </c>
      <c r="C11" s="25">
        <v>0.03</v>
      </c>
      <c r="D11" s="55">
        <v>21280</v>
      </c>
      <c r="E11" s="55">
        <v>13550</v>
      </c>
      <c r="F11" s="55">
        <v>6985</v>
      </c>
      <c r="G11" s="55">
        <v>745</v>
      </c>
      <c r="H11" s="25">
        <v>0.64</v>
      </c>
      <c r="I11" s="25">
        <v>0.33</v>
      </c>
      <c r="J11" s="26">
        <v>0.04</v>
      </c>
    </row>
    <row r="12" spans="1:10" x14ac:dyDescent="0.35">
      <c r="A12" s="10" t="s">
        <v>28</v>
      </c>
      <c r="B12" s="55">
        <v>24935</v>
      </c>
      <c r="C12" s="25">
        <v>0.05</v>
      </c>
      <c r="D12" s="55">
        <v>20725</v>
      </c>
      <c r="E12" s="55">
        <v>15210</v>
      </c>
      <c r="F12" s="55">
        <v>4770</v>
      </c>
      <c r="G12" s="55">
        <v>745</v>
      </c>
      <c r="H12" s="25">
        <v>0.73</v>
      </c>
      <c r="I12" s="25">
        <v>0.23</v>
      </c>
      <c r="J12" s="26">
        <v>0.04</v>
      </c>
    </row>
    <row r="13" spans="1:10" x14ac:dyDescent="0.35">
      <c r="A13" s="10" t="s">
        <v>29</v>
      </c>
      <c r="B13" s="55">
        <v>7730</v>
      </c>
      <c r="C13" s="25">
        <v>0.01</v>
      </c>
      <c r="D13" s="55">
        <v>13275</v>
      </c>
      <c r="E13" s="55">
        <v>8820</v>
      </c>
      <c r="F13" s="55">
        <v>3770</v>
      </c>
      <c r="G13" s="55">
        <v>685</v>
      </c>
      <c r="H13" s="25">
        <v>0.66</v>
      </c>
      <c r="I13" s="25">
        <v>0.28000000000000003</v>
      </c>
      <c r="J13" s="26">
        <v>0.05</v>
      </c>
    </row>
    <row r="14" spans="1:10" x14ac:dyDescent="0.35">
      <c r="A14" s="10" t="s">
        <v>30</v>
      </c>
      <c r="B14" s="55">
        <v>10220</v>
      </c>
      <c r="C14" s="25">
        <v>0.02</v>
      </c>
      <c r="D14" s="55">
        <v>7580</v>
      </c>
      <c r="E14" s="55">
        <v>5375</v>
      </c>
      <c r="F14" s="55">
        <v>1900</v>
      </c>
      <c r="G14" s="55">
        <v>305</v>
      </c>
      <c r="H14" s="25">
        <v>0.71</v>
      </c>
      <c r="I14" s="25">
        <v>0.25</v>
      </c>
      <c r="J14" s="26">
        <v>0.04</v>
      </c>
    </row>
    <row r="15" spans="1:10" x14ac:dyDescent="0.35">
      <c r="A15" s="10" t="s">
        <v>31</v>
      </c>
      <c r="B15" s="55">
        <v>7035</v>
      </c>
      <c r="C15" s="25">
        <v>0.01</v>
      </c>
      <c r="D15" s="55">
        <v>6655</v>
      </c>
      <c r="E15" s="55">
        <v>4630</v>
      </c>
      <c r="F15" s="55">
        <v>1690</v>
      </c>
      <c r="G15" s="55">
        <v>335</v>
      </c>
      <c r="H15" s="25">
        <v>0.7</v>
      </c>
      <c r="I15" s="25">
        <v>0.25</v>
      </c>
      <c r="J15" s="26">
        <v>0.05</v>
      </c>
    </row>
    <row r="16" spans="1:10" x14ac:dyDescent="0.35">
      <c r="A16" s="10" t="s">
        <v>32</v>
      </c>
      <c r="B16" s="55">
        <v>7740</v>
      </c>
      <c r="C16" s="25">
        <v>0.01</v>
      </c>
      <c r="D16" s="55">
        <v>6995</v>
      </c>
      <c r="E16" s="55">
        <v>4800</v>
      </c>
      <c r="F16" s="55">
        <v>1735</v>
      </c>
      <c r="G16" s="55">
        <v>455</v>
      </c>
      <c r="H16" s="25">
        <v>0.69</v>
      </c>
      <c r="I16" s="25">
        <v>0.25</v>
      </c>
      <c r="J16" s="26">
        <v>7.0000000000000007E-2</v>
      </c>
    </row>
    <row r="17" spans="1:10" x14ac:dyDescent="0.35">
      <c r="A17" s="10" t="s">
        <v>33</v>
      </c>
      <c r="B17" s="55">
        <v>11470</v>
      </c>
      <c r="C17" s="25">
        <v>0.02</v>
      </c>
      <c r="D17" s="55">
        <v>8250</v>
      </c>
      <c r="E17" s="55">
        <v>5140</v>
      </c>
      <c r="F17" s="55">
        <v>2725</v>
      </c>
      <c r="G17" s="55">
        <v>385</v>
      </c>
      <c r="H17" s="25">
        <v>0.62</v>
      </c>
      <c r="I17" s="25">
        <v>0.33</v>
      </c>
      <c r="J17" s="26">
        <v>0.05</v>
      </c>
    </row>
    <row r="18" spans="1:10" x14ac:dyDescent="0.35">
      <c r="A18" s="10" t="s">
        <v>34</v>
      </c>
      <c r="B18" s="55">
        <v>4875</v>
      </c>
      <c r="C18" s="25">
        <v>0.01</v>
      </c>
      <c r="D18" s="55">
        <v>6695</v>
      </c>
      <c r="E18" s="55">
        <v>4490</v>
      </c>
      <c r="F18" s="55">
        <v>1845</v>
      </c>
      <c r="G18" s="55">
        <v>360</v>
      </c>
      <c r="H18" s="25">
        <v>0.67</v>
      </c>
      <c r="I18" s="25">
        <v>0.28000000000000003</v>
      </c>
      <c r="J18" s="26">
        <v>0.05</v>
      </c>
    </row>
    <row r="19" spans="1:10" x14ac:dyDescent="0.35">
      <c r="A19" s="10" t="s">
        <v>35</v>
      </c>
      <c r="B19" s="55">
        <v>7380</v>
      </c>
      <c r="C19" s="25">
        <v>0.01</v>
      </c>
      <c r="D19" s="55">
        <v>7885</v>
      </c>
      <c r="E19" s="55">
        <v>5170</v>
      </c>
      <c r="F19" s="55">
        <v>2240</v>
      </c>
      <c r="G19" s="55">
        <v>475</v>
      </c>
      <c r="H19" s="25">
        <v>0.66</v>
      </c>
      <c r="I19" s="25">
        <v>0.28000000000000003</v>
      </c>
      <c r="J19" s="26">
        <v>0.06</v>
      </c>
    </row>
    <row r="20" spans="1:10" x14ac:dyDescent="0.35">
      <c r="A20" s="10" t="s">
        <v>36</v>
      </c>
      <c r="B20" s="55">
        <v>13760</v>
      </c>
      <c r="C20" s="25">
        <v>0.03</v>
      </c>
      <c r="D20" s="55">
        <v>7965</v>
      </c>
      <c r="E20" s="55">
        <v>5315</v>
      </c>
      <c r="F20" s="55">
        <v>2310</v>
      </c>
      <c r="G20" s="55">
        <v>340</v>
      </c>
      <c r="H20" s="25">
        <v>0.67</v>
      </c>
      <c r="I20" s="25">
        <v>0.28999999999999998</v>
      </c>
      <c r="J20" s="26">
        <v>0.04</v>
      </c>
    </row>
    <row r="21" spans="1:10" x14ac:dyDescent="0.35">
      <c r="A21" s="10" t="s">
        <v>37</v>
      </c>
      <c r="B21" s="55">
        <v>5670</v>
      </c>
      <c r="C21" s="25">
        <v>0.01</v>
      </c>
      <c r="D21" s="55">
        <v>9490</v>
      </c>
      <c r="E21" s="55">
        <v>5345</v>
      </c>
      <c r="F21" s="55">
        <v>4020</v>
      </c>
      <c r="G21" s="55">
        <v>120</v>
      </c>
      <c r="H21" s="25">
        <v>0.56000000000000005</v>
      </c>
      <c r="I21" s="25">
        <v>0.42</v>
      </c>
      <c r="J21" s="26">
        <v>0.01</v>
      </c>
    </row>
    <row r="22" spans="1:10" x14ac:dyDescent="0.35">
      <c r="A22" s="10" t="s">
        <v>38</v>
      </c>
      <c r="B22" s="55">
        <v>5735</v>
      </c>
      <c r="C22" s="25">
        <v>0.01</v>
      </c>
      <c r="D22" s="55">
        <v>6155</v>
      </c>
      <c r="E22" s="55">
        <v>3795</v>
      </c>
      <c r="F22" s="55">
        <v>2290</v>
      </c>
      <c r="G22" s="55">
        <v>70</v>
      </c>
      <c r="H22" s="25">
        <v>0.62</v>
      </c>
      <c r="I22" s="25">
        <v>0.37</v>
      </c>
      <c r="J22" s="26">
        <v>0.01</v>
      </c>
    </row>
    <row r="23" spans="1:10" x14ac:dyDescent="0.35">
      <c r="A23" s="10" t="s">
        <v>39</v>
      </c>
      <c r="B23" s="55">
        <v>6830</v>
      </c>
      <c r="C23" s="25">
        <v>0.01</v>
      </c>
      <c r="D23" s="55">
        <v>6310</v>
      </c>
      <c r="E23" s="55">
        <v>3950</v>
      </c>
      <c r="F23" s="55">
        <v>2275</v>
      </c>
      <c r="G23" s="55">
        <v>80</v>
      </c>
      <c r="H23" s="25">
        <v>0.63</v>
      </c>
      <c r="I23" s="25">
        <v>0.36</v>
      </c>
      <c r="J23" s="26">
        <v>0.01</v>
      </c>
    </row>
    <row r="24" spans="1:10" x14ac:dyDescent="0.35">
      <c r="A24" s="10" t="s">
        <v>40</v>
      </c>
      <c r="B24" s="55">
        <v>25580</v>
      </c>
      <c r="C24" s="25">
        <v>0.05</v>
      </c>
      <c r="D24" s="55">
        <v>10925</v>
      </c>
      <c r="E24" s="55">
        <v>8595</v>
      </c>
      <c r="F24" s="55">
        <v>2175</v>
      </c>
      <c r="G24" s="55">
        <v>155</v>
      </c>
      <c r="H24" s="25">
        <v>0.79</v>
      </c>
      <c r="I24" s="25">
        <v>0.2</v>
      </c>
      <c r="J24" s="26">
        <v>0.01</v>
      </c>
    </row>
    <row r="25" spans="1:10" x14ac:dyDescent="0.35">
      <c r="A25" s="10" t="s">
        <v>41</v>
      </c>
      <c r="B25" s="55">
        <v>8765</v>
      </c>
      <c r="C25" s="25">
        <v>0.02</v>
      </c>
      <c r="D25" s="55">
        <v>16590</v>
      </c>
      <c r="E25" s="55">
        <v>13460</v>
      </c>
      <c r="F25" s="55">
        <v>2955</v>
      </c>
      <c r="G25" s="55">
        <v>180</v>
      </c>
      <c r="H25" s="25">
        <v>0.81</v>
      </c>
      <c r="I25" s="25">
        <v>0.18</v>
      </c>
      <c r="J25" s="26">
        <v>0.01</v>
      </c>
    </row>
    <row r="26" spans="1:10" x14ac:dyDescent="0.35">
      <c r="A26" s="10" t="s">
        <v>42</v>
      </c>
      <c r="B26" s="55">
        <v>9805</v>
      </c>
      <c r="C26" s="25">
        <v>0.02</v>
      </c>
      <c r="D26" s="55">
        <v>11335</v>
      </c>
      <c r="E26" s="55">
        <v>8490</v>
      </c>
      <c r="F26" s="55">
        <v>2720</v>
      </c>
      <c r="G26" s="55">
        <v>120</v>
      </c>
      <c r="H26" s="25">
        <v>0.75</v>
      </c>
      <c r="I26" s="25">
        <v>0.24</v>
      </c>
      <c r="J26" s="26">
        <v>0.01</v>
      </c>
    </row>
    <row r="27" spans="1:10" x14ac:dyDescent="0.35">
      <c r="A27" s="10" t="s">
        <v>43</v>
      </c>
      <c r="B27" s="55">
        <v>7980</v>
      </c>
      <c r="C27" s="25">
        <v>0.01</v>
      </c>
      <c r="D27" s="55">
        <v>12980</v>
      </c>
      <c r="E27" s="55">
        <v>8885</v>
      </c>
      <c r="F27" s="55">
        <v>3865</v>
      </c>
      <c r="G27" s="55">
        <v>230</v>
      </c>
      <c r="H27" s="25">
        <v>0.68</v>
      </c>
      <c r="I27" s="25">
        <v>0.3</v>
      </c>
      <c r="J27" s="26">
        <v>0.02</v>
      </c>
    </row>
    <row r="28" spans="1:10" x14ac:dyDescent="0.35">
      <c r="A28" s="10" t="s">
        <v>44</v>
      </c>
      <c r="B28" s="55">
        <v>5190</v>
      </c>
      <c r="C28" s="25">
        <v>0.01</v>
      </c>
      <c r="D28" s="55">
        <v>7260</v>
      </c>
      <c r="E28" s="55">
        <v>5195</v>
      </c>
      <c r="F28" s="55">
        <v>1935</v>
      </c>
      <c r="G28" s="55">
        <v>130</v>
      </c>
      <c r="H28" s="25">
        <v>0.72</v>
      </c>
      <c r="I28" s="25">
        <v>0.27</v>
      </c>
      <c r="J28" s="26">
        <v>0.02</v>
      </c>
    </row>
    <row r="29" spans="1:10" x14ac:dyDescent="0.35">
      <c r="A29" s="10" t="s">
        <v>45</v>
      </c>
      <c r="B29" s="55">
        <v>13610</v>
      </c>
      <c r="C29" s="25">
        <v>0.03</v>
      </c>
      <c r="D29" s="55">
        <v>6525</v>
      </c>
      <c r="E29" s="55">
        <v>4035</v>
      </c>
      <c r="F29" s="55">
        <v>2215</v>
      </c>
      <c r="G29" s="55">
        <v>275</v>
      </c>
      <c r="H29" s="25">
        <v>0.62</v>
      </c>
      <c r="I29" s="25">
        <v>0.34</v>
      </c>
      <c r="J29" s="26">
        <v>0.04</v>
      </c>
    </row>
    <row r="30" spans="1:10" x14ac:dyDescent="0.35">
      <c r="A30" s="10" t="s">
        <v>46</v>
      </c>
      <c r="B30" s="55">
        <v>5985</v>
      </c>
      <c r="C30" s="25">
        <v>0.01</v>
      </c>
      <c r="D30" s="55">
        <v>8075</v>
      </c>
      <c r="E30" s="55">
        <v>4755</v>
      </c>
      <c r="F30" s="55">
        <v>3160</v>
      </c>
      <c r="G30" s="55">
        <v>160</v>
      </c>
      <c r="H30" s="25">
        <v>0.59</v>
      </c>
      <c r="I30" s="25">
        <v>0.39</v>
      </c>
      <c r="J30" s="26">
        <v>0.02</v>
      </c>
    </row>
    <row r="31" spans="1:10" x14ac:dyDescent="0.35">
      <c r="A31" s="10" t="s">
        <v>47</v>
      </c>
      <c r="B31" s="55">
        <v>10080</v>
      </c>
      <c r="C31" s="25">
        <v>0.02</v>
      </c>
      <c r="D31" s="55">
        <v>6975</v>
      </c>
      <c r="E31" s="55">
        <v>4540</v>
      </c>
      <c r="F31" s="55">
        <v>2280</v>
      </c>
      <c r="G31" s="55">
        <v>155</v>
      </c>
      <c r="H31" s="25">
        <v>0.65</v>
      </c>
      <c r="I31" s="25">
        <v>0.33</v>
      </c>
      <c r="J31" s="26">
        <v>0.02</v>
      </c>
    </row>
    <row r="32" spans="1:10" x14ac:dyDescent="0.35">
      <c r="A32" s="10" t="s">
        <v>48</v>
      </c>
      <c r="B32" s="55">
        <v>13520</v>
      </c>
      <c r="C32" s="25">
        <v>0.03</v>
      </c>
      <c r="D32" s="55">
        <v>9295</v>
      </c>
      <c r="E32" s="55">
        <v>5465</v>
      </c>
      <c r="F32" s="55">
        <v>3600</v>
      </c>
      <c r="G32" s="55">
        <v>230</v>
      </c>
      <c r="H32" s="25">
        <v>0.59</v>
      </c>
      <c r="I32" s="25">
        <v>0.39</v>
      </c>
      <c r="J32" s="26">
        <v>0.02</v>
      </c>
    </row>
    <row r="33" spans="1:10" x14ac:dyDescent="0.35">
      <c r="A33" s="10" t="s">
        <v>49</v>
      </c>
      <c r="B33" s="55">
        <v>5525</v>
      </c>
      <c r="C33" s="25">
        <v>0.01</v>
      </c>
      <c r="D33" s="55">
        <v>10025</v>
      </c>
      <c r="E33" s="55">
        <v>5785</v>
      </c>
      <c r="F33" s="55">
        <v>4005</v>
      </c>
      <c r="G33" s="55">
        <v>235</v>
      </c>
      <c r="H33" s="25">
        <v>0.57999999999999996</v>
      </c>
      <c r="I33" s="25">
        <v>0.4</v>
      </c>
      <c r="J33" s="26">
        <v>0.02</v>
      </c>
    </row>
    <row r="34" spans="1:10" x14ac:dyDescent="0.35">
      <c r="A34" s="10" t="s">
        <v>50</v>
      </c>
      <c r="B34" s="55">
        <v>4745</v>
      </c>
      <c r="C34" s="25">
        <v>0.01</v>
      </c>
      <c r="D34" s="55">
        <v>9405</v>
      </c>
      <c r="E34" s="55">
        <v>5760</v>
      </c>
      <c r="F34" s="55">
        <v>3445</v>
      </c>
      <c r="G34" s="55">
        <v>200</v>
      </c>
      <c r="H34" s="25">
        <v>0.61</v>
      </c>
      <c r="I34" s="25">
        <v>0.37</v>
      </c>
      <c r="J34" s="26">
        <v>0.02</v>
      </c>
    </row>
    <row r="35" spans="1:10" x14ac:dyDescent="0.35">
      <c r="A35" s="10" t="s">
        <v>51</v>
      </c>
      <c r="B35" s="55">
        <v>5475</v>
      </c>
      <c r="C35" s="25">
        <v>0.01</v>
      </c>
      <c r="D35" s="55">
        <v>7820</v>
      </c>
      <c r="E35" s="55">
        <v>5220</v>
      </c>
      <c r="F35" s="55">
        <v>2440</v>
      </c>
      <c r="G35" s="55">
        <v>160</v>
      </c>
      <c r="H35" s="25">
        <v>0.67</v>
      </c>
      <c r="I35" s="25">
        <v>0.31</v>
      </c>
      <c r="J35" s="26">
        <v>0.02</v>
      </c>
    </row>
    <row r="36" spans="1:10" x14ac:dyDescent="0.35">
      <c r="A36" s="10" t="s">
        <v>52</v>
      </c>
      <c r="B36" s="55">
        <v>17485</v>
      </c>
      <c r="C36" s="25">
        <v>0.03</v>
      </c>
      <c r="D36" s="55">
        <v>16235</v>
      </c>
      <c r="E36" s="55">
        <v>12650</v>
      </c>
      <c r="F36" s="55">
        <v>2220</v>
      </c>
      <c r="G36" s="55">
        <v>1365</v>
      </c>
      <c r="H36" s="25">
        <v>0.78</v>
      </c>
      <c r="I36" s="25">
        <v>0.14000000000000001</v>
      </c>
      <c r="J36" s="26">
        <v>0.08</v>
      </c>
    </row>
    <row r="37" spans="1:10" x14ac:dyDescent="0.35">
      <c r="A37" s="10" t="s">
        <v>53</v>
      </c>
      <c r="B37" s="55">
        <v>6735</v>
      </c>
      <c r="C37" s="25">
        <v>0.01</v>
      </c>
      <c r="D37" s="55">
        <v>8530</v>
      </c>
      <c r="E37" s="55">
        <v>6555</v>
      </c>
      <c r="F37" s="55">
        <v>1715</v>
      </c>
      <c r="G37" s="55">
        <v>260</v>
      </c>
      <c r="H37" s="25">
        <v>0.77</v>
      </c>
      <c r="I37" s="25">
        <v>0.2</v>
      </c>
      <c r="J37" s="26">
        <v>0.03</v>
      </c>
    </row>
    <row r="38" spans="1:10" x14ac:dyDescent="0.35">
      <c r="A38" s="10" t="s">
        <v>54</v>
      </c>
      <c r="B38" s="55">
        <v>7205</v>
      </c>
      <c r="C38" s="25">
        <v>0.01</v>
      </c>
      <c r="D38" s="55">
        <v>7565</v>
      </c>
      <c r="E38" s="55">
        <v>5185</v>
      </c>
      <c r="F38" s="55">
        <v>1760</v>
      </c>
      <c r="G38" s="55">
        <v>620</v>
      </c>
      <c r="H38" s="25">
        <v>0.69</v>
      </c>
      <c r="I38" s="25">
        <v>0.23</v>
      </c>
      <c r="J38" s="26">
        <v>0.08</v>
      </c>
    </row>
    <row r="39" spans="1:10" x14ac:dyDescent="0.35">
      <c r="A39" s="10" t="s">
        <v>55</v>
      </c>
      <c r="B39" s="55">
        <v>5270</v>
      </c>
      <c r="C39" s="25">
        <v>0.01</v>
      </c>
      <c r="D39" s="55">
        <v>5195</v>
      </c>
      <c r="E39" s="55">
        <v>3460</v>
      </c>
      <c r="F39" s="55">
        <v>1295</v>
      </c>
      <c r="G39" s="55">
        <v>435</v>
      </c>
      <c r="H39" s="25">
        <v>0.67</v>
      </c>
      <c r="I39" s="25">
        <v>0.25</v>
      </c>
      <c r="J39" s="26">
        <v>0.08</v>
      </c>
    </row>
    <row r="40" spans="1:10" x14ac:dyDescent="0.35">
      <c r="A40" s="10" t="s">
        <v>56</v>
      </c>
      <c r="B40" s="55">
        <v>5295</v>
      </c>
      <c r="C40" s="25">
        <v>0.01</v>
      </c>
      <c r="D40" s="55">
        <v>4070</v>
      </c>
      <c r="E40" s="55">
        <v>2695</v>
      </c>
      <c r="F40" s="55">
        <v>985</v>
      </c>
      <c r="G40" s="55">
        <v>395</v>
      </c>
      <c r="H40" s="25">
        <v>0.66</v>
      </c>
      <c r="I40" s="25">
        <v>0.24</v>
      </c>
      <c r="J40" s="26">
        <v>0.1</v>
      </c>
    </row>
    <row r="41" spans="1:10" x14ac:dyDescent="0.35">
      <c r="A41" s="10" t="s">
        <v>57</v>
      </c>
      <c r="B41" s="55">
        <v>5710</v>
      </c>
      <c r="C41" s="25">
        <v>0.01</v>
      </c>
      <c r="D41" s="55">
        <v>5435</v>
      </c>
      <c r="E41" s="55">
        <v>3480</v>
      </c>
      <c r="F41" s="55">
        <v>1280</v>
      </c>
      <c r="G41" s="55">
        <v>675</v>
      </c>
      <c r="H41" s="25">
        <v>0.64</v>
      </c>
      <c r="I41" s="25">
        <v>0.24</v>
      </c>
      <c r="J41" s="26">
        <v>0.12</v>
      </c>
    </row>
    <row r="42" spans="1:10" x14ac:dyDescent="0.35">
      <c r="A42" s="10" t="s">
        <v>58</v>
      </c>
      <c r="B42" s="55">
        <v>4165</v>
      </c>
      <c r="C42" s="25">
        <v>0.01</v>
      </c>
      <c r="D42" s="55">
        <v>3645</v>
      </c>
      <c r="E42" s="55">
        <v>2340</v>
      </c>
      <c r="F42" s="55">
        <v>940</v>
      </c>
      <c r="G42" s="55">
        <v>360</v>
      </c>
      <c r="H42" s="25">
        <v>0.64</v>
      </c>
      <c r="I42" s="25">
        <v>0.26</v>
      </c>
      <c r="J42" s="26">
        <v>0.1</v>
      </c>
    </row>
    <row r="43" spans="1:10" x14ac:dyDescent="0.35">
      <c r="A43" s="10" t="s">
        <v>59</v>
      </c>
      <c r="B43" s="55">
        <v>7220</v>
      </c>
      <c r="C43" s="25">
        <v>0.01</v>
      </c>
      <c r="D43" s="55">
        <v>4335</v>
      </c>
      <c r="E43" s="55">
        <v>2890</v>
      </c>
      <c r="F43" s="55">
        <v>1010</v>
      </c>
      <c r="G43" s="55">
        <v>435</v>
      </c>
      <c r="H43" s="25">
        <v>0.67</v>
      </c>
      <c r="I43" s="25">
        <v>0.23</v>
      </c>
      <c r="J43" s="26">
        <v>0.1</v>
      </c>
    </row>
    <row r="44" spans="1:10" x14ac:dyDescent="0.35">
      <c r="A44" s="10" t="s">
        <v>60</v>
      </c>
      <c r="B44" s="55">
        <v>9055</v>
      </c>
      <c r="C44" s="25">
        <v>0.02</v>
      </c>
      <c r="D44" s="55">
        <v>5080</v>
      </c>
      <c r="E44" s="55">
        <v>3515</v>
      </c>
      <c r="F44" s="55">
        <v>1265</v>
      </c>
      <c r="G44" s="55">
        <v>300</v>
      </c>
      <c r="H44" s="25">
        <v>0.69</v>
      </c>
      <c r="I44" s="25">
        <v>0.25</v>
      </c>
      <c r="J44" s="26">
        <v>0.06</v>
      </c>
    </row>
    <row r="45" spans="1:10" x14ac:dyDescent="0.35">
      <c r="A45" s="10" t="s">
        <v>61</v>
      </c>
      <c r="B45" s="55">
        <v>5875</v>
      </c>
      <c r="C45" s="25">
        <v>0.01</v>
      </c>
      <c r="D45" s="55">
        <v>5680</v>
      </c>
      <c r="E45" s="55">
        <v>3735</v>
      </c>
      <c r="F45" s="55">
        <v>1655</v>
      </c>
      <c r="G45" s="55">
        <v>290</v>
      </c>
      <c r="H45" s="25">
        <v>0.66</v>
      </c>
      <c r="I45" s="25">
        <v>0.28999999999999998</v>
      </c>
      <c r="J45" s="26">
        <v>0.05</v>
      </c>
    </row>
    <row r="46" spans="1:10" x14ac:dyDescent="0.35">
      <c r="A46" s="10" t="s">
        <v>62</v>
      </c>
      <c r="B46" s="55">
        <v>5220</v>
      </c>
      <c r="C46" s="25">
        <v>0.01</v>
      </c>
      <c r="D46" s="55">
        <v>5210</v>
      </c>
      <c r="E46" s="55">
        <v>2890</v>
      </c>
      <c r="F46" s="55">
        <v>2020</v>
      </c>
      <c r="G46" s="55">
        <v>305</v>
      </c>
      <c r="H46" s="25">
        <v>0.55000000000000004</v>
      </c>
      <c r="I46" s="25">
        <v>0.39</v>
      </c>
      <c r="J46" s="26">
        <v>0.06</v>
      </c>
    </row>
    <row r="47" spans="1:10" x14ac:dyDescent="0.35">
      <c r="A47" s="10" t="s">
        <v>63</v>
      </c>
      <c r="B47" s="55">
        <v>6480</v>
      </c>
      <c r="C47" s="25">
        <v>0.01</v>
      </c>
      <c r="D47" s="55">
        <v>7330</v>
      </c>
      <c r="E47" s="55">
        <v>4315</v>
      </c>
      <c r="F47" s="55">
        <v>2500</v>
      </c>
      <c r="G47" s="55">
        <v>515</v>
      </c>
      <c r="H47" s="25">
        <v>0.59</v>
      </c>
      <c r="I47" s="25">
        <v>0.34</v>
      </c>
      <c r="J47" s="26">
        <v>7.0000000000000007E-2</v>
      </c>
    </row>
    <row r="48" spans="1:10" x14ac:dyDescent="0.35">
      <c r="A48" s="10" t="s">
        <v>64</v>
      </c>
      <c r="B48" s="55">
        <v>16350</v>
      </c>
      <c r="C48" s="25">
        <v>0.03</v>
      </c>
      <c r="D48" s="55">
        <v>6830</v>
      </c>
      <c r="E48" s="55">
        <v>4380</v>
      </c>
      <c r="F48" s="55">
        <v>2210</v>
      </c>
      <c r="G48" s="55">
        <v>245</v>
      </c>
      <c r="H48" s="25">
        <v>0.64</v>
      </c>
      <c r="I48" s="25">
        <v>0.32</v>
      </c>
      <c r="J48" s="26">
        <v>0.04</v>
      </c>
    </row>
    <row r="49" spans="1:10" x14ac:dyDescent="0.35">
      <c r="A49" s="10" t="s">
        <v>65</v>
      </c>
      <c r="B49" s="55">
        <v>7300</v>
      </c>
      <c r="C49" s="25">
        <v>0.01</v>
      </c>
      <c r="D49" s="55">
        <v>9240</v>
      </c>
      <c r="E49" s="55">
        <v>7635</v>
      </c>
      <c r="F49" s="55">
        <v>1490</v>
      </c>
      <c r="G49" s="55">
        <v>115</v>
      </c>
      <c r="H49" s="25">
        <v>0.83</v>
      </c>
      <c r="I49" s="25">
        <v>0.16</v>
      </c>
      <c r="J49" s="26">
        <v>0.01</v>
      </c>
    </row>
    <row r="50" spans="1:10" x14ac:dyDescent="0.35">
      <c r="A50" s="10" t="s">
        <v>66</v>
      </c>
      <c r="B50" s="55">
        <v>6850</v>
      </c>
      <c r="C50" s="25">
        <v>0.01</v>
      </c>
      <c r="D50" s="55">
        <v>12715</v>
      </c>
      <c r="E50" s="55">
        <v>9785</v>
      </c>
      <c r="F50" s="55">
        <v>2590</v>
      </c>
      <c r="G50" s="55">
        <v>335</v>
      </c>
      <c r="H50" s="25">
        <v>0.77</v>
      </c>
      <c r="I50" s="25">
        <v>0.2</v>
      </c>
      <c r="J50" s="26">
        <v>0.03</v>
      </c>
    </row>
    <row r="51" spans="1:10" x14ac:dyDescent="0.35">
      <c r="A51" s="10" t="s">
        <v>67</v>
      </c>
      <c r="B51" s="55">
        <v>5855</v>
      </c>
      <c r="C51" s="25">
        <v>0.01</v>
      </c>
      <c r="D51" s="55">
        <v>10950</v>
      </c>
      <c r="E51" s="55">
        <v>7760</v>
      </c>
      <c r="F51" s="55">
        <v>2855</v>
      </c>
      <c r="G51" s="55">
        <v>335</v>
      </c>
      <c r="H51" s="25">
        <v>0.71</v>
      </c>
      <c r="I51" s="25">
        <v>0.26</v>
      </c>
      <c r="J51" s="26">
        <v>0.03</v>
      </c>
    </row>
    <row r="52" spans="1:10" x14ac:dyDescent="0.35">
      <c r="A52" s="10" t="s">
        <v>68</v>
      </c>
      <c r="B52" s="55">
        <v>5055</v>
      </c>
      <c r="C52" s="25">
        <v>0.01</v>
      </c>
      <c r="D52" s="55">
        <v>7335</v>
      </c>
      <c r="E52" s="55">
        <v>5220</v>
      </c>
      <c r="F52" s="55">
        <v>1875</v>
      </c>
      <c r="G52" s="55">
        <v>240</v>
      </c>
      <c r="H52" s="25">
        <v>0.71</v>
      </c>
      <c r="I52" s="25">
        <v>0.26</v>
      </c>
      <c r="J52" s="26">
        <v>0.03</v>
      </c>
    </row>
    <row r="53" spans="1:10" x14ac:dyDescent="0.35">
      <c r="A53" s="10" t="s">
        <v>69</v>
      </c>
      <c r="B53" s="55">
        <v>10925</v>
      </c>
      <c r="C53" s="25">
        <v>0.02</v>
      </c>
      <c r="D53" s="55">
        <v>5605</v>
      </c>
      <c r="E53" s="55">
        <v>3665</v>
      </c>
      <c r="F53" s="55">
        <v>1690</v>
      </c>
      <c r="G53" s="55">
        <v>250</v>
      </c>
      <c r="H53" s="25">
        <v>0.65</v>
      </c>
      <c r="I53" s="25">
        <v>0.3</v>
      </c>
      <c r="J53" s="26">
        <v>0.04</v>
      </c>
    </row>
    <row r="54" spans="1:10" x14ac:dyDescent="0.35">
      <c r="A54" s="10" t="s">
        <v>70</v>
      </c>
      <c r="B54" s="55">
        <v>4320</v>
      </c>
      <c r="C54" s="25">
        <v>0.01</v>
      </c>
      <c r="D54" s="55">
        <v>3580</v>
      </c>
      <c r="E54" s="55">
        <v>1840</v>
      </c>
      <c r="F54" s="55">
        <v>1670</v>
      </c>
      <c r="G54" s="55">
        <v>70</v>
      </c>
      <c r="H54" s="25">
        <v>0.51</v>
      </c>
      <c r="I54" s="25">
        <v>0.47</v>
      </c>
      <c r="J54" s="26">
        <v>0.02</v>
      </c>
    </row>
    <row r="55" spans="1:10" x14ac:dyDescent="0.35">
      <c r="A55" s="10" t="s">
        <v>71</v>
      </c>
      <c r="B55" s="55">
        <v>5910</v>
      </c>
      <c r="C55" s="25">
        <v>0.01</v>
      </c>
      <c r="D55" s="55">
        <v>4845</v>
      </c>
      <c r="E55" s="55">
        <v>2300</v>
      </c>
      <c r="F55" s="55">
        <v>2465</v>
      </c>
      <c r="G55" s="55">
        <v>80</v>
      </c>
      <c r="H55" s="25">
        <v>0.47</v>
      </c>
      <c r="I55" s="25">
        <v>0.51</v>
      </c>
      <c r="J55" s="26">
        <v>0.02</v>
      </c>
    </row>
    <row r="56" spans="1:10" x14ac:dyDescent="0.35">
      <c r="A56" s="10" t="s">
        <v>72</v>
      </c>
      <c r="B56" s="55">
        <v>6360</v>
      </c>
      <c r="C56" s="25">
        <v>0.01</v>
      </c>
      <c r="D56" s="55">
        <v>4270</v>
      </c>
      <c r="E56" s="55">
        <v>2390</v>
      </c>
      <c r="F56" s="55">
        <v>1800</v>
      </c>
      <c r="G56" s="55">
        <v>80</v>
      </c>
      <c r="H56" s="25">
        <v>0.56000000000000005</v>
      </c>
      <c r="I56" s="25">
        <v>0.42</v>
      </c>
      <c r="J56" s="26">
        <v>0.02</v>
      </c>
    </row>
    <row r="57" spans="1:10" x14ac:dyDescent="0.35">
      <c r="A57" s="10" t="s">
        <v>73</v>
      </c>
      <c r="B57" s="55">
        <v>5200</v>
      </c>
      <c r="C57" s="25">
        <v>0.01</v>
      </c>
      <c r="D57" s="55">
        <v>11085</v>
      </c>
      <c r="E57" s="55">
        <v>6250</v>
      </c>
      <c r="F57" s="55">
        <v>4685</v>
      </c>
      <c r="G57" s="55">
        <v>150</v>
      </c>
      <c r="H57" s="25">
        <v>0.56000000000000005</v>
      </c>
      <c r="I57" s="25">
        <v>0.42</v>
      </c>
      <c r="J57" s="26">
        <v>0.01</v>
      </c>
    </row>
    <row r="58" spans="1:10" x14ac:dyDescent="0.35">
      <c r="A58" s="10" t="s">
        <v>74</v>
      </c>
      <c r="B58" s="55">
        <v>4080</v>
      </c>
      <c r="C58" s="25">
        <v>0.01</v>
      </c>
      <c r="D58" s="55">
        <v>7960</v>
      </c>
      <c r="E58" s="55">
        <v>4520</v>
      </c>
      <c r="F58" s="55">
        <v>3345</v>
      </c>
      <c r="G58" s="55">
        <v>95</v>
      </c>
      <c r="H58" s="25">
        <v>0.56999999999999995</v>
      </c>
      <c r="I58" s="25">
        <v>0.42</v>
      </c>
      <c r="J58" s="26">
        <v>0.01</v>
      </c>
    </row>
    <row r="59" spans="1:10" x14ac:dyDescent="0.35">
      <c r="A59" s="10" t="s">
        <v>75</v>
      </c>
      <c r="B59" s="55">
        <v>4470</v>
      </c>
      <c r="C59" s="25">
        <v>0.01</v>
      </c>
      <c r="D59" s="55">
        <v>6255</v>
      </c>
      <c r="E59" s="55">
        <v>3240</v>
      </c>
      <c r="F59" s="55">
        <v>2920</v>
      </c>
      <c r="G59" s="55">
        <v>95</v>
      </c>
      <c r="H59" s="25">
        <v>0.52</v>
      </c>
      <c r="I59" s="25">
        <v>0.47</v>
      </c>
      <c r="J59" s="26">
        <v>0.02</v>
      </c>
    </row>
    <row r="60" spans="1:10" x14ac:dyDescent="0.35">
      <c r="A60" s="10" t="s">
        <v>76</v>
      </c>
      <c r="B60" s="55">
        <v>5400</v>
      </c>
      <c r="C60" s="25">
        <v>0.01</v>
      </c>
      <c r="D60" s="55">
        <v>7015</v>
      </c>
      <c r="E60" s="55">
        <v>3885</v>
      </c>
      <c r="F60" s="55">
        <v>2965</v>
      </c>
      <c r="G60" s="55">
        <v>165</v>
      </c>
      <c r="H60" s="25">
        <v>0.55000000000000004</v>
      </c>
      <c r="I60" s="25">
        <v>0.42</v>
      </c>
      <c r="J60" s="26">
        <v>0.02</v>
      </c>
    </row>
    <row r="61" spans="1:10" x14ac:dyDescent="0.35">
      <c r="A61" s="10" t="s">
        <v>77</v>
      </c>
      <c r="B61" s="55">
        <v>4860</v>
      </c>
      <c r="C61" s="25">
        <v>0.01</v>
      </c>
      <c r="D61" s="55">
        <v>5615</v>
      </c>
      <c r="E61" s="55">
        <v>3330</v>
      </c>
      <c r="F61" s="55">
        <v>2135</v>
      </c>
      <c r="G61" s="55">
        <v>145</v>
      </c>
      <c r="H61" s="25">
        <v>0.59</v>
      </c>
      <c r="I61" s="25">
        <v>0.38</v>
      </c>
      <c r="J61" s="26">
        <v>0.03</v>
      </c>
    </row>
    <row r="62" spans="1:10" x14ac:dyDescent="0.35">
      <c r="A62" s="10" t="s">
        <v>78</v>
      </c>
      <c r="B62" s="55">
        <v>4705</v>
      </c>
      <c r="C62" s="25">
        <v>0.01</v>
      </c>
      <c r="D62" s="55">
        <v>5745</v>
      </c>
      <c r="E62" s="55">
        <v>3340</v>
      </c>
      <c r="F62" s="55">
        <v>2315</v>
      </c>
      <c r="G62" s="55">
        <v>90</v>
      </c>
      <c r="H62" s="25">
        <v>0.57999999999999996</v>
      </c>
      <c r="I62" s="25">
        <v>0.4</v>
      </c>
      <c r="J62" s="26">
        <v>0.02</v>
      </c>
    </row>
    <row r="63" spans="1:10" x14ac:dyDescent="0.35">
      <c r="A63" s="10" t="s">
        <v>79</v>
      </c>
      <c r="B63" s="55">
        <v>3980</v>
      </c>
      <c r="C63" s="25">
        <v>0.01</v>
      </c>
      <c r="D63" s="55">
        <v>4720</v>
      </c>
      <c r="E63" s="55">
        <v>2720</v>
      </c>
      <c r="F63" s="55">
        <v>1805</v>
      </c>
      <c r="G63" s="55">
        <v>195</v>
      </c>
      <c r="H63" s="25">
        <v>0.57999999999999996</v>
      </c>
      <c r="I63" s="25">
        <v>0.38</v>
      </c>
      <c r="J63" s="26">
        <v>0.04</v>
      </c>
    </row>
    <row r="64" spans="1:10" x14ac:dyDescent="0.35">
      <c r="A64" s="10" t="s">
        <v>80</v>
      </c>
      <c r="B64" s="55">
        <v>3970</v>
      </c>
      <c r="C64" s="25">
        <v>0.01</v>
      </c>
      <c r="D64" s="55">
        <v>4395</v>
      </c>
      <c r="E64" s="55">
        <v>2640</v>
      </c>
      <c r="F64" s="55">
        <v>1695</v>
      </c>
      <c r="G64" s="55">
        <v>60</v>
      </c>
      <c r="H64" s="25">
        <v>0.6</v>
      </c>
      <c r="I64" s="25">
        <v>0.39</v>
      </c>
      <c r="J64" s="26">
        <v>0.01</v>
      </c>
    </row>
    <row r="65" spans="1:10" x14ac:dyDescent="0.35">
      <c r="A65" s="10" t="s">
        <v>81</v>
      </c>
      <c r="B65" s="55">
        <v>3730</v>
      </c>
      <c r="C65" s="25">
        <v>0.01</v>
      </c>
      <c r="D65" s="55">
        <v>3930</v>
      </c>
      <c r="E65" s="55">
        <v>2230</v>
      </c>
      <c r="F65" s="55">
        <v>1655</v>
      </c>
      <c r="G65" s="55">
        <v>45</v>
      </c>
      <c r="H65" s="25">
        <v>0.56999999999999995</v>
      </c>
      <c r="I65" s="25">
        <v>0.42</v>
      </c>
      <c r="J65" s="26">
        <v>0.01</v>
      </c>
    </row>
    <row r="66" spans="1:10" x14ac:dyDescent="0.35">
      <c r="A66" s="10" t="s">
        <v>82</v>
      </c>
      <c r="B66" s="55">
        <v>2900</v>
      </c>
      <c r="C66" s="25">
        <v>0.01</v>
      </c>
      <c r="D66" s="55">
        <v>2890</v>
      </c>
      <c r="E66" s="55">
        <v>1720</v>
      </c>
      <c r="F66" s="55">
        <v>1140</v>
      </c>
      <c r="G66" s="55">
        <v>30</v>
      </c>
      <c r="H66" s="25">
        <v>0.6</v>
      </c>
      <c r="I66" s="25">
        <v>0.39</v>
      </c>
      <c r="J66" s="26">
        <v>0.01</v>
      </c>
    </row>
    <row r="67" spans="1:10" x14ac:dyDescent="0.35">
      <c r="A67" s="10" t="s">
        <v>83</v>
      </c>
      <c r="B67" s="55">
        <v>4350</v>
      </c>
      <c r="C67" s="25">
        <v>0.01</v>
      </c>
      <c r="D67" s="55">
        <v>4135</v>
      </c>
      <c r="E67" s="55">
        <v>2505</v>
      </c>
      <c r="F67" s="55">
        <v>1600</v>
      </c>
      <c r="G67" s="55">
        <v>30</v>
      </c>
      <c r="H67" s="25">
        <v>0.61</v>
      </c>
      <c r="I67" s="25">
        <v>0.39</v>
      </c>
      <c r="J67" s="26">
        <v>0.01</v>
      </c>
    </row>
    <row r="68" spans="1:10" x14ac:dyDescent="0.35">
      <c r="A68" s="10" t="s">
        <v>84</v>
      </c>
      <c r="B68" s="55">
        <v>5240</v>
      </c>
      <c r="C68" s="25">
        <v>0.01</v>
      </c>
      <c r="D68" s="55">
        <v>4135</v>
      </c>
      <c r="E68" s="55">
        <v>2175</v>
      </c>
      <c r="F68" s="55">
        <v>1920</v>
      </c>
      <c r="G68" s="55">
        <v>40</v>
      </c>
      <c r="H68" s="25">
        <v>0.53</v>
      </c>
      <c r="I68" s="25">
        <v>0.46</v>
      </c>
      <c r="J68" s="26">
        <v>0.01</v>
      </c>
    </row>
    <row r="69" spans="1:10" x14ac:dyDescent="0.35">
      <c r="A69" s="10" t="s">
        <v>85</v>
      </c>
      <c r="B69" s="55">
        <v>5570</v>
      </c>
      <c r="C69" s="25">
        <v>0.01</v>
      </c>
      <c r="D69" s="55">
        <v>5595</v>
      </c>
      <c r="E69" s="55">
        <v>3740</v>
      </c>
      <c r="F69" s="55">
        <v>1660</v>
      </c>
      <c r="G69" s="55">
        <v>195</v>
      </c>
      <c r="H69" s="25">
        <v>0.67</v>
      </c>
      <c r="I69" s="25">
        <v>0.3</v>
      </c>
      <c r="J69" s="26">
        <v>0.04</v>
      </c>
    </row>
    <row r="70" spans="1:10" x14ac:dyDescent="0.35">
      <c r="A70" s="10" t="s">
        <v>86</v>
      </c>
      <c r="B70" s="55">
        <v>4520</v>
      </c>
      <c r="C70" s="25">
        <v>0.01</v>
      </c>
      <c r="D70" s="55">
        <v>5310</v>
      </c>
      <c r="E70" s="55">
        <v>3415</v>
      </c>
      <c r="F70" s="55">
        <v>1835</v>
      </c>
      <c r="G70" s="55">
        <v>55</v>
      </c>
      <c r="H70" s="25">
        <v>0.64</v>
      </c>
      <c r="I70" s="25">
        <v>0.35</v>
      </c>
      <c r="J70" s="26">
        <v>0.01</v>
      </c>
    </row>
    <row r="71" spans="1:10" x14ac:dyDescent="0.35">
      <c r="A71" s="10" t="s">
        <v>87</v>
      </c>
      <c r="B71" s="55">
        <v>4650</v>
      </c>
      <c r="C71" s="25">
        <v>0.01</v>
      </c>
      <c r="D71" s="55">
        <v>4200</v>
      </c>
      <c r="E71" s="55">
        <v>2620</v>
      </c>
      <c r="F71" s="55">
        <v>1535</v>
      </c>
      <c r="G71" s="55">
        <v>45</v>
      </c>
      <c r="H71" s="25">
        <v>0.62</v>
      </c>
      <c r="I71" s="25">
        <v>0.37</v>
      </c>
      <c r="J71" s="26">
        <v>0.01</v>
      </c>
    </row>
    <row r="72" spans="1:10" x14ac:dyDescent="0.35">
      <c r="A72" s="10" t="s">
        <v>88</v>
      </c>
      <c r="B72" s="55">
        <v>4965</v>
      </c>
      <c r="C72" s="25">
        <v>0.01</v>
      </c>
      <c r="D72" s="55">
        <v>4435</v>
      </c>
      <c r="E72" s="55">
        <v>2840</v>
      </c>
      <c r="F72" s="55">
        <v>1505</v>
      </c>
      <c r="G72" s="55">
        <v>90</v>
      </c>
      <c r="H72" s="25">
        <v>0.64</v>
      </c>
      <c r="I72" s="25">
        <v>0.34</v>
      </c>
      <c r="J72" s="26">
        <v>0.02</v>
      </c>
    </row>
    <row r="73" spans="1:10" x14ac:dyDescent="0.35">
      <c r="A73" s="10" t="s">
        <v>89</v>
      </c>
      <c r="B73" s="55">
        <v>4175</v>
      </c>
      <c r="C73" s="25">
        <v>0.01</v>
      </c>
      <c r="D73" s="55">
        <v>4870</v>
      </c>
      <c r="E73" s="55">
        <v>3220</v>
      </c>
      <c r="F73" s="55">
        <v>1600</v>
      </c>
      <c r="G73" s="55">
        <v>50</v>
      </c>
      <c r="H73" s="25">
        <v>0.66</v>
      </c>
      <c r="I73" s="25">
        <v>0.33</v>
      </c>
      <c r="J73" s="26">
        <v>0.01</v>
      </c>
    </row>
    <row r="74" spans="1:10" x14ac:dyDescent="0.35">
      <c r="A74" s="10" t="s">
        <v>90</v>
      </c>
      <c r="B74" s="55">
        <v>4045</v>
      </c>
      <c r="C74" s="25">
        <v>0.01</v>
      </c>
      <c r="D74" s="55">
        <v>4495</v>
      </c>
      <c r="E74" s="55">
        <v>2890</v>
      </c>
      <c r="F74" s="55">
        <v>1545</v>
      </c>
      <c r="G74" s="55">
        <v>55</v>
      </c>
      <c r="H74" s="25">
        <v>0.64</v>
      </c>
      <c r="I74" s="25">
        <v>0.34</v>
      </c>
      <c r="J74" s="26">
        <v>0.01</v>
      </c>
    </row>
    <row r="75" spans="1:10" x14ac:dyDescent="0.35">
      <c r="A75" s="10" t="s">
        <v>91</v>
      </c>
      <c r="B75" s="55">
        <v>3600</v>
      </c>
      <c r="C75" s="25">
        <v>0.01</v>
      </c>
      <c r="D75" s="55">
        <v>3525</v>
      </c>
      <c r="E75" s="55">
        <v>2380</v>
      </c>
      <c r="F75" s="55">
        <v>1105</v>
      </c>
      <c r="G75" s="55">
        <v>40</v>
      </c>
      <c r="H75" s="25">
        <v>0.68</v>
      </c>
      <c r="I75" s="25">
        <v>0.31</v>
      </c>
      <c r="J75" s="26">
        <v>0.01</v>
      </c>
    </row>
    <row r="76" spans="1:10" x14ac:dyDescent="0.35">
      <c r="A76" s="10" t="s">
        <v>92</v>
      </c>
      <c r="B76" s="55">
        <v>3495</v>
      </c>
      <c r="C76" s="25">
        <v>0.01</v>
      </c>
      <c r="D76" s="55">
        <v>3785</v>
      </c>
      <c r="E76" s="55">
        <v>2475</v>
      </c>
      <c r="F76" s="55">
        <v>1200</v>
      </c>
      <c r="G76" s="55">
        <v>110</v>
      </c>
      <c r="H76" s="25">
        <v>0.65</v>
      </c>
      <c r="I76" s="25">
        <v>0.32</v>
      </c>
      <c r="J76" s="26">
        <v>0.03</v>
      </c>
    </row>
    <row r="77" spans="1:10" x14ac:dyDescent="0.35">
      <c r="A77" s="10" t="s">
        <v>93</v>
      </c>
      <c r="B77" s="55">
        <v>3660</v>
      </c>
      <c r="C77" s="25">
        <v>0.01</v>
      </c>
      <c r="D77" s="55">
        <v>3380</v>
      </c>
      <c r="E77" s="55">
        <v>2235</v>
      </c>
      <c r="F77" s="55">
        <v>1070</v>
      </c>
      <c r="G77" s="55">
        <v>75</v>
      </c>
      <c r="H77" s="25">
        <v>0.66</v>
      </c>
      <c r="I77" s="25">
        <v>0.32</v>
      </c>
      <c r="J77" s="26">
        <v>0.02</v>
      </c>
    </row>
    <row r="78" spans="1:10" x14ac:dyDescent="0.35">
      <c r="A78" s="10" t="s">
        <v>94</v>
      </c>
      <c r="B78" s="55">
        <v>2785</v>
      </c>
      <c r="C78" s="25">
        <v>0.01</v>
      </c>
      <c r="D78" s="55">
        <v>2555</v>
      </c>
      <c r="E78" s="55">
        <v>1675</v>
      </c>
      <c r="F78" s="55">
        <v>830</v>
      </c>
      <c r="G78" s="55">
        <v>50</v>
      </c>
      <c r="H78" s="25">
        <v>0.66</v>
      </c>
      <c r="I78" s="25">
        <v>0.32</v>
      </c>
      <c r="J78" s="26">
        <v>0.02</v>
      </c>
    </row>
    <row r="79" spans="1:10" x14ac:dyDescent="0.35">
      <c r="A79" s="10" t="s">
        <v>95</v>
      </c>
      <c r="B79" s="55">
        <v>3950</v>
      </c>
      <c r="C79" s="25">
        <v>0.01</v>
      </c>
      <c r="D79" s="55">
        <v>3415</v>
      </c>
      <c r="E79" s="55">
        <v>2325</v>
      </c>
      <c r="F79" s="55">
        <v>1035</v>
      </c>
      <c r="G79" s="55">
        <v>55</v>
      </c>
      <c r="H79" s="25">
        <v>0.68</v>
      </c>
      <c r="I79" s="25">
        <v>0.3</v>
      </c>
      <c r="J79" s="26">
        <v>0.02</v>
      </c>
    </row>
    <row r="80" spans="1:10" x14ac:dyDescent="0.35">
      <c r="A80" s="10" t="s">
        <v>96</v>
      </c>
      <c r="B80" s="55">
        <v>4225</v>
      </c>
      <c r="C80" s="25">
        <v>0.01</v>
      </c>
      <c r="D80" s="55">
        <v>4120</v>
      </c>
      <c r="E80" s="55">
        <v>2535</v>
      </c>
      <c r="F80" s="55">
        <v>1530</v>
      </c>
      <c r="G80" s="55">
        <v>55</v>
      </c>
      <c r="H80" s="25">
        <v>0.61</v>
      </c>
      <c r="I80" s="25">
        <v>0.37</v>
      </c>
      <c r="J80" s="26">
        <v>0.01</v>
      </c>
    </row>
    <row r="81" spans="1:10" x14ac:dyDescent="0.35">
      <c r="A81" s="10" t="s">
        <v>97</v>
      </c>
      <c r="B81" s="55">
        <v>3665</v>
      </c>
      <c r="C81" s="25">
        <v>0.01</v>
      </c>
      <c r="D81" s="55">
        <v>3530</v>
      </c>
      <c r="E81" s="55">
        <v>2230</v>
      </c>
      <c r="F81" s="55">
        <v>1240</v>
      </c>
      <c r="G81" s="55">
        <v>60</v>
      </c>
      <c r="H81" s="25">
        <v>0.63</v>
      </c>
      <c r="I81" s="25">
        <v>0.35</v>
      </c>
      <c r="J81" s="26">
        <v>0.02</v>
      </c>
    </row>
    <row r="82" spans="1:10" x14ac:dyDescent="0.35">
      <c r="A82" s="13" t="s">
        <v>98</v>
      </c>
      <c r="B82" s="109">
        <v>19480</v>
      </c>
      <c r="C82" s="14">
        <v>0.04</v>
      </c>
      <c r="D82" s="109">
        <v>17935</v>
      </c>
      <c r="E82" s="109">
        <v>11505</v>
      </c>
      <c r="F82" s="109">
        <v>6080</v>
      </c>
      <c r="G82" s="109">
        <v>350</v>
      </c>
      <c r="H82" s="14">
        <v>0.64</v>
      </c>
      <c r="I82" s="14">
        <v>0.34</v>
      </c>
      <c r="J82" s="15">
        <v>0.02</v>
      </c>
    </row>
    <row r="83" spans="1:10" x14ac:dyDescent="0.35">
      <c r="A83" s="21" t="s">
        <v>99</v>
      </c>
      <c r="B83" s="110">
        <v>128075</v>
      </c>
      <c r="C83" s="22">
        <v>0.24</v>
      </c>
      <c r="D83" s="110">
        <v>120675</v>
      </c>
      <c r="E83" s="110">
        <v>80095</v>
      </c>
      <c r="F83" s="110">
        <v>35375</v>
      </c>
      <c r="G83" s="110">
        <v>5205</v>
      </c>
      <c r="H83" s="22">
        <v>0.66</v>
      </c>
      <c r="I83" s="22">
        <v>0.28999999999999998</v>
      </c>
      <c r="J83" s="23">
        <v>0.04</v>
      </c>
    </row>
    <row r="84" spans="1:10" x14ac:dyDescent="0.35">
      <c r="A84" s="21" t="s">
        <v>100</v>
      </c>
      <c r="B84" s="110">
        <v>118605</v>
      </c>
      <c r="C84" s="22">
        <v>0.22</v>
      </c>
      <c r="D84" s="110">
        <v>112445</v>
      </c>
      <c r="E84" s="110">
        <v>76955</v>
      </c>
      <c r="F84" s="110">
        <v>33480</v>
      </c>
      <c r="G84" s="110">
        <v>2015</v>
      </c>
      <c r="H84" s="22">
        <v>0.68</v>
      </c>
      <c r="I84" s="22">
        <v>0.3</v>
      </c>
      <c r="J84" s="23">
        <v>0.02</v>
      </c>
    </row>
    <row r="85" spans="1:10" x14ac:dyDescent="0.35">
      <c r="A85" s="21" t="s">
        <v>101</v>
      </c>
      <c r="B85" s="110">
        <v>84240</v>
      </c>
      <c r="C85" s="22">
        <v>0.16</v>
      </c>
      <c r="D85" s="110">
        <v>83000</v>
      </c>
      <c r="E85" s="110">
        <v>57485</v>
      </c>
      <c r="F85" s="110">
        <v>20015</v>
      </c>
      <c r="G85" s="110">
        <v>5500</v>
      </c>
      <c r="H85" s="22">
        <v>0.69</v>
      </c>
      <c r="I85" s="22">
        <v>0.24</v>
      </c>
      <c r="J85" s="23">
        <v>7.0000000000000007E-2</v>
      </c>
    </row>
    <row r="86" spans="1:10" x14ac:dyDescent="0.35">
      <c r="A86" s="21" t="s">
        <v>102</v>
      </c>
      <c r="B86" s="110">
        <v>85825</v>
      </c>
      <c r="C86" s="22">
        <v>0.16</v>
      </c>
      <c r="D86" s="110">
        <v>88985</v>
      </c>
      <c r="E86" s="110">
        <v>58425</v>
      </c>
      <c r="F86" s="110">
        <v>27845</v>
      </c>
      <c r="G86" s="110">
        <v>2715</v>
      </c>
      <c r="H86" s="22">
        <v>0.66</v>
      </c>
      <c r="I86" s="22">
        <v>0.31</v>
      </c>
      <c r="J86" s="23">
        <v>0.03</v>
      </c>
    </row>
    <row r="87" spans="1:10" x14ac:dyDescent="0.35">
      <c r="A87" s="21" t="s">
        <v>103</v>
      </c>
      <c r="B87" s="110">
        <v>53260</v>
      </c>
      <c r="C87" s="22">
        <v>0.1</v>
      </c>
      <c r="D87" s="110">
        <v>62385</v>
      </c>
      <c r="E87" s="110">
        <v>36045</v>
      </c>
      <c r="F87" s="110">
        <v>25150</v>
      </c>
      <c r="G87" s="110">
        <v>1185</v>
      </c>
      <c r="H87" s="22">
        <v>0.57999999999999996</v>
      </c>
      <c r="I87" s="22">
        <v>0.4</v>
      </c>
      <c r="J87" s="23">
        <v>0.02</v>
      </c>
    </row>
    <row r="88" spans="1:10" x14ac:dyDescent="0.35">
      <c r="A88" s="21" t="s">
        <v>104</v>
      </c>
      <c r="B88" s="110">
        <v>47730</v>
      </c>
      <c r="C88" s="22">
        <v>0.09</v>
      </c>
      <c r="D88" s="110">
        <v>47615</v>
      </c>
      <c r="E88" s="110">
        <v>30835</v>
      </c>
      <c r="F88" s="110">
        <v>16030</v>
      </c>
      <c r="G88" s="110">
        <v>745</v>
      </c>
      <c r="H88" s="22">
        <v>0.65</v>
      </c>
      <c r="I88" s="22">
        <v>0.34</v>
      </c>
      <c r="J88" s="23">
        <v>0.02</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2"/>
  <sheetViews>
    <sheetView workbookViewId="0"/>
  </sheetViews>
  <sheetFormatPr defaultColWidth="10.6640625" defaultRowHeight="15.5" x14ac:dyDescent="0.35"/>
  <cols>
    <col min="1" max="1" width="32.6640625" customWidth="1"/>
    <col min="2" max="2" width="16.6640625" style="31" customWidth="1"/>
    <col min="3" max="3" width="16.6640625" customWidth="1"/>
    <col min="4" max="4" width="16.6640625" style="31" customWidth="1"/>
    <col min="5" max="5" width="16.6640625" customWidth="1"/>
    <col min="6" max="8" width="16.6640625" style="31" customWidth="1"/>
    <col min="9" max="11" width="16.6640625" customWidth="1"/>
  </cols>
  <sheetData>
    <row r="1" spans="1:11" ht="19.5" x14ac:dyDescent="0.45">
      <c r="A1" s="90" t="s">
        <v>468</v>
      </c>
    </row>
    <row r="2" spans="1:11" x14ac:dyDescent="0.35">
      <c r="A2" t="s">
        <v>301</v>
      </c>
    </row>
    <row r="3" spans="1:11" x14ac:dyDescent="0.35">
      <c r="A3" t="s">
        <v>302</v>
      </c>
    </row>
    <row r="4" spans="1:11" x14ac:dyDescent="0.35">
      <c r="A4" t="s">
        <v>300</v>
      </c>
    </row>
    <row r="5" spans="1:11" x14ac:dyDescent="0.35">
      <c r="A5" s="139" t="s">
        <v>493</v>
      </c>
      <c r="B5" s="72" t="s">
        <v>247</v>
      </c>
    </row>
    <row r="6" spans="1:11" s="157" customFormat="1" ht="62" x14ac:dyDescent="0.35">
      <c r="A6" s="158" t="s">
        <v>248</v>
      </c>
      <c r="B6" s="159" t="s">
        <v>250</v>
      </c>
      <c r="C6" s="160" t="s">
        <v>17</v>
      </c>
      <c r="D6" s="159" t="s">
        <v>173</v>
      </c>
      <c r="E6" s="160" t="s">
        <v>105</v>
      </c>
      <c r="F6" s="159" t="s">
        <v>251</v>
      </c>
      <c r="G6" s="159" t="s">
        <v>252</v>
      </c>
      <c r="H6" s="159" t="s">
        <v>174</v>
      </c>
      <c r="I6" s="160" t="s">
        <v>18</v>
      </c>
      <c r="J6" s="160" t="s">
        <v>19</v>
      </c>
      <c r="K6" s="160" t="s">
        <v>20</v>
      </c>
    </row>
    <row r="7" spans="1:11" x14ac:dyDescent="0.35">
      <c r="A7" s="37" t="s">
        <v>21</v>
      </c>
      <c r="B7" s="38">
        <f>SUMIFS('Table 2 - Full data'!C:C,'Table 2 - Full data'!$A:$A,$A7,'Table 2 - Full data'!$B:$B,$B$5)</f>
        <v>537215</v>
      </c>
      <c r="C7" s="28">
        <f>SUMIFS('Table 2 - Full data'!D:D,'Table 2 - Full data'!$A:$A,$A7,'Table 2 - Full data'!$B:$B,$B$5)</f>
        <v>1</v>
      </c>
      <c r="D7" s="38">
        <f>SUMIFS('Table 2 - Full data'!E:E,'Table 2 - Full data'!$A:$A,$A7,'Table 2 - Full data'!$B:$B,$B$5)</f>
        <v>533090</v>
      </c>
      <c r="E7" s="28">
        <f>SUMIFS('Table 2 - Full data'!F:F,'Table 2 - Full data'!$A:$A,$A7,'Table 2 - Full data'!$B:$B,$B$5)</f>
        <v>1</v>
      </c>
      <c r="F7" s="38">
        <f>SUMIFS('Table 2 - Full data'!G:G,'Table 2 - Full data'!$A:$A,$A7,'Table 2 - Full data'!$B:$B,$B$5)</f>
        <v>351380</v>
      </c>
      <c r="G7" s="38">
        <f>SUMIFS('Table 2 - Full data'!H:H,'Table 2 - Full data'!$A:$A,$A7,'Table 2 - Full data'!$B:$B,$B$5)</f>
        <v>163990</v>
      </c>
      <c r="H7" s="38">
        <f>SUMIFS('Table 2 - Full data'!I:I,'Table 2 - Full data'!$A:$A,$A7,'Table 2 - Full data'!$B:$B,$B$5)</f>
        <v>17715</v>
      </c>
      <c r="I7" s="28">
        <f>SUMIFS('Table 2 - Full data'!J:J,'Table 2 - Full data'!$A:$A,$A7,'Table 2 - Full data'!$B:$B,$B$5)</f>
        <v>0.66</v>
      </c>
      <c r="J7" s="28">
        <f>SUMIFS('Table 2 - Full data'!K:K,'Table 2 - Full data'!$A:$A,$A7,'Table 2 - Full data'!$B:$B,$B$5)</f>
        <v>0.31</v>
      </c>
      <c r="K7" s="28">
        <f>SUMIFS('Table 2 - Full data'!L:L,'Table 2 - Full data'!$A:$A,$A7,'Table 2 - Full data'!$B:$B,$B$5)</f>
        <v>0.03</v>
      </c>
    </row>
    <row r="8" spans="1:11" x14ac:dyDescent="0.35">
      <c r="A8" s="35" t="s">
        <v>512</v>
      </c>
      <c r="B8" s="36">
        <f>SUMIFS('Table 2 - Full data'!C:C,'Table 2 - Full data'!$A:$A,$A8,'Table 2 - Full data'!$B:$B,$B$5)</f>
        <v>217980</v>
      </c>
      <c r="C8" s="25">
        <f>SUMIFS('Table 2 - Full data'!D:D,'Table 2 - Full data'!$A:$A,$A8,'Table 2 - Full data'!$B:$B,$B$5)</f>
        <v>0.41</v>
      </c>
      <c r="D8" s="36">
        <f>SUMIFS('Table 2 - Full data'!E:E,'Table 2 - Full data'!$A:$A,$A8,'Table 2 - Full data'!$B:$B,$B$5)</f>
        <v>215490</v>
      </c>
      <c r="E8" s="25">
        <f>SUMIFS('Table 2 - Full data'!F:F,'Table 2 - Full data'!$A:$A,$A8,'Table 2 - Full data'!$B:$B,$B$5)</f>
        <v>0.4</v>
      </c>
      <c r="F8" s="36">
        <f>SUMIFS('Table 2 - Full data'!G:G,'Table 2 - Full data'!$A:$A,$A8,'Table 2 - Full data'!$B:$B,$B$5)</f>
        <v>104215</v>
      </c>
      <c r="G8" s="36">
        <f>SUMIFS('Table 2 - Full data'!H:H,'Table 2 - Full data'!$A:$A,$A8,'Table 2 - Full data'!$B:$B,$B$5)</f>
        <v>106675</v>
      </c>
      <c r="H8" s="36">
        <f>SUMIFS('Table 2 - Full data'!I:I,'Table 2 - Full data'!$A:$A,$A8,'Table 2 - Full data'!$B:$B,$B$5)</f>
        <v>4605</v>
      </c>
      <c r="I8" s="25">
        <f>SUMIFS('Table 2 - Full data'!J:J,'Table 2 - Full data'!$A:$A,$A8,'Table 2 - Full data'!$B:$B,$B$5)</f>
        <v>0.48</v>
      </c>
      <c r="J8" s="25">
        <f>SUMIFS('Table 2 - Full data'!K:K,'Table 2 - Full data'!$A:$A,$A8,'Table 2 - Full data'!$B:$B,$B$5)</f>
        <v>0.5</v>
      </c>
      <c r="K8" s="25">
        <f>SUMIFS('Table 2 - Full data'!L:L,'Table 2 - Full data'!$A:$A,$A8,'Table 2 - Full data'!$B:$B,$B$5)</f>
        <v>0.02</v>
      </c>
    </row>
    <row r="9" spans="1:11" x14ac:dyDescent="0.35">
      <c r="A9" s="35" t="s">
        <v>510</v>
      </c>
      <c r="B9" s="36">
        <f>SUMIFS('Table 2 - Full data'!C:C,'Table 2 - Full data'!$A:$A,$A9,'Table 2 - Full data'!$B:$B,$B$5)</f>
        <v>160030</v>
      </c>
      <c r="C9" s="25">
        <f>SUMIFS('Table 2 - Full data'!D:D,'Table 2 - Full data'!$A:$A,$A9,'Table 2 - Full data'!$B:$B,$B$5)</f>
        <v>0.3</v>
      </c>
      <c r="D9" s="36">
        <f>SUMIFS('Table 2 - Full data'!E:E,'Table 2 - Full data'!$A:$A,$A9,'Table 2 - Full data'!$B:$B,$B$5)</f>
        <v>159235</v>
      </c>
      <c r="E9" s="25">
        <f>SUMIFS('Table 2 - Full data'!F:F,'Table 2 - Full data'!$A:$A,$A9,'Table 2 - Full data'!$B:$B,$B$5)</f>
        <v>0.3</v>
      </c>
      <c r="F9" s="36">
        <f>SUMIFS('Table 2 - Full data'!G:G,'Table 2 - Full data'!$A:$A,$A9,'Table 2 - Full data'!$B:$B,$B$5)</f>
        <v>87645</v>
      </c>
      <c r="G9" s="36">
        <f>SUMIFS('Table 2 - Full data'!H:H,'Table 2 - Full data'!$A:$A,$A9,'Table 2 - Full data'!$B:$B,$B$5)</f>
        <v>66080</v>
      </c>
      <c r="H9" s="36">
        <f>SUMIFS('Table 2 - Full data'!I:I,'Table 2 - Full data'!$A:$A,$A9,'Table 2 - Full data'!$B:$B,$B$5)</f>
        <v>5510</v>
      </c>
      <c r="I9" s="25">
        <f>SUMIFS('Table 2 - Full data'!J:J,'Table 2 - Full data'!$A:$A,$A9,'Table 2 - Full data'!$B:$B,$B$5)</f>
        <v>0.55000000000000004</v>
      </c>
      <c r="J9" s="25">
        <f>SUMIFS('Table 2 - Full data'!K:K,'Table 2 - Full data'!$A:$A,$A9,'Table 2 - Full data'!$B:$B,$B$5)</f>
        <v>0.41</v>
      </c>
      <c r="K9" s="25">
        <f>SUMIFS('Table 2 - Full data'!L:L,'Table 2 - Full data'!$A:$A,$A9,'Table 2 - Full data'!$B:$B,$B$5)</f>
        <v>0.03</v>
      </c>
    </row>
    <row r="10" spans="1:11" x14ac:dyDescent="0.35">
      <c r="A10" s="35" t="s">
        <v>511</v>
      </c>
      <c r="B10" s="36">
        <f>SUMIFS('Table 2 - Full data'!C:C,'Table 2 - Full data'!$A:$A,$A10,'Table 2 - Full data'!$B:$B,$B$5)</f>
        <v>116680</v>
      </c>
      <c r="C10" s="25">
        <f>SUMIFS('Table 2 - Full data'!D:D,'Table 2 - Full data'!$A:$A,$A10,'Table 2 - Full data'!$B:$B,$B$5)</f>
        <v>0.22</v>
      </c>
      <c r="D10" s="36">
        <f>SUMIFS('Table 2 - Full data'!E:E,'Table 2 - Full data'!$A:$A,$A10,'Table 2 - Full data'!$B:$B,$B$5)</f>
        <v>116465</v>
      </c>
      <c r="E10" s="25">
        <f>SUMIFS('Table 2 - Full data'!F:F,'Table 2 - Full data'!$A:$A,$A10,'Table 2 - Full data'!$B:$B,$B$5)</f>
        <v>0.22</v>
      </c>
      <c r="F10" s="36">
        <f>SUMIFS('Table 2 - Full data'!G:G,'Table 2 - Full data'!$A:$A,$A10,'Table 2 - Full data'!$B:$B,$B$5)</f>
        <v>76000</v>
      </c>
      <c r="G10" s="36">
        <f>SUMIFS('Table 2 - Full data'!H:H,'Table 2 - Full data'!$A:$A,$A10,'Table 2 - Full data'!$B:$B,$B$5)</f>
        <v>36865</v>
      </c>
      <c r="H10" s="36">
        <f>SUMIFS('Table 2 - Full data'!I:I,'Table 2 - Full data'!$A:$A,$A10,'Table 2 - Full data'!$B:$B,$B$5)</f>
        <v>3600</v>
      </c>
      <c r="I10" s="25">
        <f>SUMIFS('Table 2 - Full data'!J:J,'Table 2 - Full data'!$A:$A,$A10,'Table 2 - Full data'!$B:$B,$B$5)</f>
        <v>0.65</v>
      </c>
      <c r="J10" s="25">
        <f>SUMIFS('Table 2 - Full data'!K:K,'Table 2 - Full data'!$A:$A,$A10,'Table 2 - Full data'!$B:$B,$B$5)</f>
        <v>0.32</v>
      </c>
      <c r="K10" s="25">
        <f>SUMIFS('Table 2 - Full data'!L:L,'Table 2 - Full data'!$A:$A,$A10,'Table 2 - Full data'!$B:$B,$B$5)</f>
        <v>0.03</v>
      </c>
    </row>
    <row r="11" spans="1:11" x14ac:dyDescent="0.35">
      <c r="A11" s="35" t="s">
        <v>106</v>
      </c>
      <c r="B11" s="36">
        <f>SUMIFS('Table 2 - Full data'!C:C,'Table 2 - Full data'!$A:$A,$A11,'Table 2 - Full data'!$B:$B,$B$5)</f>
        <v>339145</v>
      </c>
      <c r="C11" s="25">
        <f>SUMIFS('Table 2 - Full data'!D:D,'Table 2 - Full data'!$A:$A,$A11,'Table 2 - Full data'!$B:$B,$B$5)</f>
        <v>0.63</v>
      </c>
      <c r="D11" s="36">
        <f>SUMIFS('Table 2 - Full data'!E:E,'Table 2 - Full data'!$A:$A,$A11,'Table 2 - Full data'!$B:$B,$B$5)</f>
        <v>335590</v>
      </c>
      <c r="E11" s="25">
        <f>SUMIFS('Table 2 - Full data'!F:F,'Table 2 - Full data'!$A:$A,$A11,'Table 2 - Full data'!$B:$B,$B$5)</f>
        <v>0.63</v>
      </c>
      <c r="F11" s="36">
        <f>SUMIFS('Table 2 - Full data'!G:G,'Table 2 - Full data'!$A:$A,$A11,'Table 2 - Full data'!$B:$B,$B$5)</f>
        <v>203440</v>
      </c>
      <c r="G11" s="36">
        <f>SUMIFS('Table 2 - Full data'!H:H,'Table 2 - Full data'!$A:$A,$A11,'Table 2 - Full data'!$B:$B,$B$5)</f>
        <v>122495</v>
      </c>
      <c r="H11" s="36">
        <f>SUMIFS('Table 2 - Full data'!I:I,'Table 2 - Full data'!$A:$A,$A11,'Table 2 - Full data'!$B:$B,$B$5)</f>
        <v>9655</v>
      </c>
      <c r="I11" s="25">
        <f>SUMIFS('Table 2 - Full data'!J:J,'Table 2 - Full data'!$A:$A,$A11,'Table 2 - Full data'!$B:$B,$B$5)</f>
        <v>0.61</v>
      </c>
      <c r="J11" s="25">
        <f>SUMIFS('Table 2 - Full data'!K:K,'Table 2 - Full data'!$A:$A,$A11,'Table 2 - Full data'!$B:$B,$B$5)</f>
        <v>0.37</v>
      </c>
      <c r="K11" s="25">
        <f>SUMIFS('Table 2 - Full data'!L:L,'Table 2 - Full data'!$A:$A,$A11,'Table 2 - Full data'!$B:$B,$B$5)</f>
        <v>0.03</v>
      </c>
    </row>
    <row r="12" spans="1:11" x14ac:dyDescent="0.35">
      <c r="A12" s="35" t="s">
        <v>107</v>
      </c>
      <c r="B12" s="36">
        <f>SUMIFS('Table 2 - Full data'!C:C,'Table 2 - Full data'!$A:$A,$A12,'Table 2 - Full data'!$B:$B,$B$5)</f>
        <v>57895</v>
      </c>
      <c r="C12" s="25">
        <f>SUMIFS('Table 2 - Full data'!D:D,'Table 2 - Full data'!$A:$A,$A12,'Table 2 - Full data'!$B:$B,$B$5)</f>
        <v>0.11</v>
      </c>
      <c r="D12" s="36">
        <f>SUMIFS('Table 2 - Full data'!E:E,'Table 2 - Full data'!$A:$A,$A12,'Table 2 - Full data'!$B:$B,$B$5)</f>
        <v>57425</v>
      </c>
      <c r="E12" s="25">
        <f>SUMIFS('Table 2 - Full data'!F:F,'Table 2 - Full data'!$A:$A,$A12,'Table 2 - Full data'!$B:$B,$B$5)</f>
        <v>0.11</v>
      </c>
      <c r="F12" s="36">
        <f>SUMIFS('Table 2 - Full data'!G:G,'Table 2 - Full data'!$A:$A,$A12,'Table 2 - Full data'!$B:$B,$B$5)</f>
        <v>3345</v>
      </c>
      <c r="G12" s="36">
        <f>SUMIFS('Table 2 - Full data'!H:H,'Table 2 - Full data'!$A:$A,$A12,'Table 2 - Full data'!$B:$B,$B$5)</f>
        <v>50900</v>
      </c>
      <c r="H12" s="36">
        <f>SUMIFS('Table 2 - Full data'!I:I,'Table 2 - Full data'!$A:$A,$A12,'Table 2 - Full data'!$B:$B,$B$5)</f>
        <v>3180</v>
      </c>
      <c r="I12" s="25">
        <f>SUMIFS('Table 2 - Full data'!J:J,'Table 2 - Full data'!$A:$A,$A12,'Table 2 - Full data'!$B:$B,$B$5)</f>
        <v>0.06</v>
      </c>
      <c r="J12" s="25">
        <f>SUMIFS('Table 2 - Full data'!K:K,'Table 2 - Full data'!$A:$A,$A12,'Table 2 - Full data'!$B:$B,$B$5)</f>
        <v>0.89</v>
      </c>
      <c r="K12" s="25">
        <f>SUMIFS('Table 2 - Full data'!L:L,'Table 2 - Full data'!$A:$A,$A12,'Table 2 - Full data'!$B:$B,$B$5)</f>
        <v>0.06</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0000000}">
          <x14:formula1>
            <xm:f>'Financial year lookup'!$A3:$A10</xm:f>
          </x14:formula1>
          <xm:sqref>B5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1"/>
  <sheetViews>
    <sheetView workbookViewId="0"/>
  </sheetViews>
  <sheetFormatPr defaultColWidth="10.6640625" defaultRowHeight="15.5" x14ac:dyDescent="0.35"/>
  <cols>
    <col min="1" max="1" width="32.6640625" customWidth="1"/>
    <col min="2" max="9" width="16.6640625" customWidth="1"/>
  </cols>
  <sheetData>
    <row r="1" spans="1:9" ht="19.5" x14ac:dyDescent="0.45">
      <c r="A1" s="90" t="s">
        <v>469</v>
      </c>
    </row>
    <row r="2" spans="1:9" x14ac:dyDescent="0.35">
      <c r="A2" t="s">
        <v>303</v>
      </c>
    </row>
    <row r="3" spans="1:9" x14ac:dyDescent="0.35">
      <c r="A3" t="s">
        <v>300</v>
      </c>
    </row>
    <row r="4" spans="1:9" s="157" customFormat="1" ht="31" x14ac:dyDescent="0.35">
      <c r="A4" s="158" t="s">
        <v>438</v>
      </c>
      <c r="B4" s="155" t="s">
        <v>250</v>
      </c>
      <c r="C4" s="155" t="s">
        <v>108</v>
      </c>
      <c r="D4" s="155" t="s">
        <v>109</v>
      </c>
      <c r="E4" s="155" t="s">
        <v>489</v>
      </c>
      <c r="F4" s="155" t="s">
        <v>490</v>
      </c>
      <c r="G4" s="155" t="s">
        <v>110</v>
      </c>
      <c r="H4" s="155" t="s">
        <v>111</v>
      </c>
      <c r="I4" s="155" t="s">
        <v>112</v>
      </c>
    </row>
    <row r="5" spans="1:9" x14ac:dyDescent="0.35">
      <c r="A5" s="37" t="s">
        <v>21</v>
      </c>
      <c r="B5" s="38">
        <v>537215</v>
      </c>
      <c r="C5" s="38">
        <v>483115</v>
      </c>
      <c r="D5" s="38">
        <v>10180</v>
      </c>
      <c r="E5" s="38">
        <v>41040</v>
      </c>
      <c r="F5" s="38">
        <v>2885</v>
      </c>
      <c r="G5" s="28">
        <v>0.9</v>
      </c>
      <c r="H5" s="28">
        <v>0.02</v>
      </c>
      <c r="I5" s="28">
        <v>0.08</v>
      </c>
    </row>
    <row r="6" spans="1:9" x14ac:dyDescent="0.35">
      <c r="A6" s="35" t="s">
        <v>22</v>
      </c>
      <c r="B6" s="36">
        <v>9900</v>
      </c>
      <c r="C6" s="36">
        <v>8800</v>
      </c>
      <c r="D6" s="36">
        <v>1065</v>
      </c>
      <c r="E6" s="36">
        <v>25</v>
      </c>
      <c r="F6" s="36">
        <v>5</v>
      </c>
      <c r="G6" s="25">
        <v>0.89</v>
      </c>
      <c r="H6" s="25">
        <v>0.11</v>
      </c>
      <c r="I6" s="25">
        <v>0</v>
      </c>
    </row>
    <row r="7" spans="1:9" x14ac:dyDescent="0.35">
      <c r="A7" s="35" t="s">
        <v>23</v>
      </c>
      <c r="B7" s="36">
        <v>4025</v>
      </c>
      <c r="C7" s="36">
        <v>3645</v>
      </c>
      <c r="D7" s="36">
        <v>365</v>
      </c>
      <c r="E7" s="36">
        <v>5</v>
      </c>
      <c r="F7" s="36">
        <v>10</v>
      </c>
      <c r="G7" s="25">
        <v>0.91</v>
      </c>
      <c r="H7" s="25">
        <v>0.09</v>
      </c>
      <c r="I7" s="25">
        <v>0</v>
      </c>
    </row>
    <row r="8" spans="1:9" x14ac:dyDescent="0.35">
      <c r="A8" s="35" t="s">
        <v>24</v>
      </c>
      <c r="B8" s="36">
        <v>2585</v>
      </c>
      <c r="C8" s="36">
        <v>2280</v>
      </c>
      <c r="D8" s="36">
        <v>290</v>
      </c>
      <c r="E8" s="36">
        <v>10</v>
      </c>
      <c r="F8" s="36">
        <v>10</v>
      </c>
      <c r="G8" s="25">
        <v>0.88</v>
      </c>
      <c r="H8" s="25">
        <v>0.11</v>
      </c>
      <c r="I8" s="25">
        <v>0</v>
      </c>
    </row>
    <row r="9" spans="1:9" x14ac:dyDescent="0.35">
      <c r="A9" s="35" t="s">
        <v>25</v>
      </c>
      <c r="B9" s="36">
        <v>2970</v>
      </c>
      <c r="C9" s="36">
        <v>2635</v>
      </c>
      <c r="D9" s="36">
        <v>325</v>
      </c>
      <c r="E9" s="36">
        <v>5</v>
      </c>
      <c r="F9" s="36">
        <v>5</v>
      </c>
      <c r="G9" s="25">
        <v>0.89</v>
      </c>
      <c r="H9" s="25">
        <v>0.11</v>
      </c>
      <c r="I9" s="25">
        <v>0</v>
      </c>
    </row>
    <row r="10" spans="1:9" x14ac:dyDescent="0.35">
      <c r="A10" s="35" t="s">
        <v>26</v>
      </c>
      <c r="B10" s="36">
        <v>8650</v>
      </c>
      <c r="C10" s="36">
        <v>8195</v>
      </c>
      <c r="D10" s="36">
        <v>280</v>
      </c>
      <c r="E10" s="36">
        <v>170</v>
      </c>
      <c r="F10" s="36">
        <v>5</v>
      </c>
      <c r="G10" s="25">
        <v>0.95</v>
      </c>
      <c r="H10" s="25">
        <v>0.03</v>
      </c>
      <c r="I10" s="25">
        <v>0.02</v>
      </c>
    </row>
    <row r="11" spans="1:9" x14ac:dyDescent="0.35">
      <c r="A11" s="35" t="s">
        <v>27</v>
      </c>
      <c r="B11" s="36">
        <v>18610</v>
      </c>
      <c r="C11" s="36">
        <v>17765</v>
      </c>
      <c r="D11" s="36">
        <v>100</v>
      </c>
      <c r="E11" s="36">
        <v>695</v>
      </c>
      <c r="F11" s="36">
        <v>50</v>
      </c>
      <c r="G11" s="25">
        <v>0.95</v>
      </c>
      <c r="H11" s="25">
        <v>0.01</v>
      </c>
      <c r="I11" s="25">
        <v>0.04</v>
      </c>
    </row>
    <row r="12" spans="1:9" x14ac:dyDescent="0.35">
      <c r="A12" s="35" t="s">
        <v>28</v>
      </c>
      <c r="B12" s="36">
        <v>24935</v>
      </c>
      <c r="C12" s="36">
        <v>23580</v>
      </c>
      <c r="D12" s="36">
        <v>100</v>
      </c>
      <c r="E12" s="36">
        <v>1240</v>
      </c>
      <c r="F12" s="36">
        <v>20</v>
      </c>
      <c r="G12" s="25">
        <v>0.95</v>
      </c>
      <c r="H12" s="25">
        <v>0</v>
      </c>
      <c r="I12" s="25">
        <v>0.05</v>
      </c>
    </row>
    <row r="13" spans="1:9" x14ac:dyDescent="0.35">
      <c r="A13" s="35" t="s">
        <v>29</v>
      </c>
      <c r="B13" s="36">
        <v>7730</v>
      </c>
      <c r="C13" s="36">
        <v>7175</v>
      </c>
      <c r="D13" s="36">
        <v>65</v>
      </c>
      <c r="E13" s="36">
        <v>480</v>
      </c>
      <c r="F13" s="36">
        <v>10</v>
      </c>
      <c r="G13" s="25">
        <v>0.93</v>
      </c>
      <c r="H13" s="25">
        <v>0.01</v>
      </c>
      <c r="I13" s="25">
        <v>0.06</v>
      </c>
    </row>
    <row r="14" spans="1:9" x14ac:dyDescent="0.35">
      <c r="A14" s="35" t="s">
        <v>30</v>
      </c>
      <c r="B14" s="36">
        <v>10220</v>
      </c>
      <c r="C14" s="36">
        <v>9285</v>
      </c>
      <c r="D14" s="36">
        <v>90</v>
      </c>
      <c r="E14" s="36">
        <v>815</v>
      </c>
      <c r="F14" s="36">
        <v>30</v>
      </c>
      <c r="G14" s="25">
        <v>0.91</v>
      </c>
      <c r="H14" s="25">
        <v>0.01</v>
      </c>
      <c r="I14" s="25">
        <v>0.08</v>
      </c>
    </row>
    <row r="15" spans="1:9" x14ac:dyDescent="0.35">
      <c r="A15" s="35" t="s">
        <v>31</v>
      </c>
      <c r="B15" s="36">
        <v>7035</v>
      </c>
      <c r="C15" s="36">
        <v>6125</v>
      </c>
      <c r="D15" s="36">
        <v>90</v>
      </c>
      <c r="E15" s="36">
        <v>795</v>
      </c>
      <c r="F15" s="36">
        <v>30</v>
      </c>
      <c r="G15" s="25">
        <v>0.87</v>
      </c>
      <c r="H15" s="25">
        <v>0.01</v>
      </c>
      <c r="I15" s="25">
        <v>0.11</v>
      </c>
    </row>
    <row r="16" spans="1:9" x14ac:dyDescent="0.35">
      <c r="A16" s="35" t="s">
        <v>32</v>
      </c>
      <c r="B16" s="36">
        <v>7740</v>
      </c>
      <c r="C16" s="36">
        <v>6755</v>
      </c>
      <c r="D16" s="36">
        <v>75</v>
      </c>
      <c r="E16" s="36">
        <v>875</v>
      </c>
      <c r="F16" s="36">
        <v>35</v>
      </c>
      <c r="G16" s="25">
        <v>0.87</v>
      </c>
      <c r="H16" s="25">
        <v>0.01</v>
      </c>
      <c r="I16" s="25">
        <v>0.11</v>
      </c>
    </row>
    <row r="17" spans="1:9" x14ac:dyDescent="0.35">
      <c r="A17" s="35" t="s">
        <v>33</v>
      </c>
      <c r="B17" s="36">
        <v>11470</v>
      </c>
      <c r="C17" s="36">
        <v>10555</v>
      </c>
      <c r="D17" s="36">
        <v>40</v>
      </c>
      <c r="E17" s="36">
        <v>860</v>
      </c>
      <c r="F17" s="36">
        <v>15</v>
      </c>
      <c r="G17" s="25">
        <v>0.92</v>
      </c>
      <c r="H17" s="25">
        <v>0</v>
      </c>
      <c r="I17" s="25">
        <v>7.0000000000000007E-2</v>
      </c>
    </row>
    <row r="18" spans="1:9" x14ac:dyDescent="0.35">
      <c r="A18" s="35" t="s">
        <v>34</v>
      </c>
      <c r="B18" s="36">
        <v>4875</v>
      </c>
      <c r="C18" s="36">
        <v>4330</v>
      </c>
      <c r="D18" s="36">
        <v>60</v>
      </c>
      <c r="E18" s="36">
        <v>480</v>
      </c>
      <c r="F18" s="36">
        <v>5</v>
      </c>
      <c r="G18" s="25">
        <v>0.89</v>
      </c>
      <c r="H18" s="25">
        <v>0.01</v>
      </c>
      <c r="I18" s="25">
        <v>0.1</v>
      </c>
    </row>
    <row r="19" spans="1:9" x14ac:dyDescent="0.35">
      <c r="A19" s="35" t="s">
        <v>35</v>
      </c>
      <c r="B19" s="36">
        <v>7380</v>
      </c>
      <c r="C19" s="36">
        <v>6615</v>
      </c>
      <c r="D19" s="36">
        <v>65</v>
      </c>
      <c r="E19" s="36">
        <v>685</v>
      </c>
      <c r="F19" s="36">
        <v>10</v>
      </c>
      <c r="G19" s="25">
        <v>0.9</v>
      </c>
      <c r="H19" s="25">
        <v>0.01</v>
      </c>
      <c r="I19" s="25">
        <v>0.09</v>
      </c>
    </row>
    <row r="20" spans="1:9" x14ac:dyDescent="0.35">
      <c r="A20" s="35" t="s">
        <v>36</v>
      </c>
      <c r="B20" s="36">
        <v>13760</v>
      </c>
      <c r="C20" s="36">
        <v>12290</v>
      </c>
      <c r="D20" s="36">
        <v>90</v>
      </c>
      <c r="E20" s="36">
        <v>1375</v>
      </c>
      <c r="F20" s="36">
        <v>5</v>
      </c>
      <c r="G20" s="25">
        <v>0.89</v>
      </c>
      <c r="H20" s="25">
        <v>0.01</v>
      </c>
      <c r="I20" s="25">
        <v>0.1</v>
      </c>
    </row>
    <row r="21" spans="1:9" x14ac:dyDescent="0.35">
      <c r="A21" s="35" t="s">
        <v>37</v>
      </c>
      <c r="B21" s="36">
        <v>5670</v>
      </c>
      <c r="C21" s="36">
        <v>5160</v>
      </c>
      <c r="D21" s="36">
        <v>45</v>
      </c>
      <c r="E21" s="36">
        <v>460</v>
      </c>
      <c r="F21" s="36">
        <v>5</v>
      </c>
      <c r="G21" s="25">
        <v>0.91</v>
      </c>
      <c r="H21" s="25">
        <v>0.01</v>
      </c>
      <c r="I21" s="25">
        <v>0.08</v>
      </c>
    </row>
    <row r="22" spans="1:9" x14ac:dyDescent="0.35">
      <c r="A22" s="35" t="s">
        <v>38</v>
      </c>
      <c r="B22" s="36">
        <v>5735</v>
      </c>
      <c r="C22" s="36">
        <v>5610</v>
      </c>
      <c r="D22" s="36">
        <v>65</v>
      </c>
      <c r="E22" s="36">
        <v>60</v>
      </c>
      <c r="F22" s="36" t="s">
        <v>318</v>
      </c>
      <c r="G22" s="25">
        <v>0.98</v>
      </c>
      <c r="H22" s="36" t="s">
        <v>318</v>
      </c>
      <c r="I22" s="36" t="s">
        <v>318</v>
      </c>
    </row>
    <row r="23" spans="1:9" x14ac:dyDescent="0.35">
      <c r="A23" s="35" t="s">
        <v>39</v>
      </c>
      <c r="B23" s="36">
        <v>6830</v>
      </c>
      <c r="C23" s="36">
        <v>6700</v>
      </c>
      <c r="D23" s="36">
        <v>80</v>
      </c>
      <c r="E23" s="36">
        <v>50</v>
      </c>
      <c r="F23" s="36" t="s">
        <v>318</v>
      </c>
      <c r="G23" s="25">
        <v>0.98</v>
      </c>
      <c r="H23" s="36" t="s">
        <v>318</v>
      </c>
      <c r="I23" s="36" t="s">
        <v>318</v>
      </c>
    </row>
    <row r="24" spans="1:9" x14ac:dyDescent="0.35">
      <c r="A24" s="35" t="s">
        <v>40</v>
      </c>
      <c r="B24" s="36">
        <v>25580</v>
      </c>
      <c r="C24" s="36">
        <v>24795</v>
      </c>
      <c r="D24" s="36">
        <v>555</v>
      </c>
      <c r="E24" s="36">
        <v>225</v>
      </c>
      <c r="F24" s="36">
        <v>5</v>
      </c>
      <c r="G24" s="25">
        <v>0.97</v>
      </c>
      <c r="H24" s="25">
        <v>0.02</v>
      </c>
      <c r="I24" s="25">
        <v>0.01</v>
      </c>
    </row>
    <row r="25" spans="1:9" x14ac:dyDescent="0.35">
      <c r="A25" s="35" t="s">
        <v>41</v>
      </c>
      <c r="B25" s="36">
        <v>8765</v>
      </c>
      <c r="C25" s="36">
        <v>8270</v>
      </c>
      <c r="D25" s="36">
        <v>210</v>
      </c>
      <c r="E25" s="36">
        <v>285</v>
      </c>
      <c r="F25" s="36">
        <v>5</v>
      </c>
      <c r="G25" s="25">
        <v>0.94</v>
      </c>
      <c r="H25" s="25">
        <v>0.02</v>
      </c>
      <c r="I25" s="25">
        <v>0.03</v>
      </c>
    </row>
    <row r="26" spans="1:9" x14ac:dyDescent="0.35">
      <c r="A26" s="35" t="s">
        <v>42</v>
      </c>
      <c r="B26" s="36">
        <v>9805</v>
      </c>
      <c r="C26" s="36">
        <v>9100</v>
      </c>
      <c r="D26" s="36">
        <v>230</v>
      </c>
      <c r="E26" s="36">
        <v>470</v>
      </c>
      <c r="F26" s="36">
        <v>5</v>
      </c>
      <c r="G26" s="25">
        <v>0.93</v>
      </c>
      <c r="H26" s="25">
        <v>0.02</v>
      </c>
      <c r="I26" s="25">
        <v>0.05</v>
      </c>
    </row>
    <row r="27" spans="1:9" x14ac:dyDescent="0.35">
      <c r="A27" s="35" t="s">
        <v>43</v>
      </c>
      <c r="B27" s="36">
        <v>7980</v>
      </c>
      <c r="C27" s="36">
        <v>7135</v>
      </c>
      <c r="D27" s="36">
        <v>195</v>
      </c>
      <c r="E27" s="36">
        <v>640</v>
      </c>
      <c r="F27" s="36">
        <v>5</v>
      </c>
      <c r="G27" s="25">
        <v>0.89</v>
      </c>
      <c r="H27" s="25">
        <v>0.02</v>
      </c>
      <c r="I27" s="25">
        <v>0.08</v>
      </c>
    </row>
    <row r="28" spans="1:9" x14ac:dyDescent="0.35">
      <c r="A28" s="35" t="s">
        <v>44</v>
      </c>
      <c r="B28" s="36">
        <v>5190</v>
      </c>
      <c r="C28" s="36">
        <v>4575</v>
      </c>
      <c r="D28" s="36">
        <v>190</v>
      </c>
      <c r="E28" s="36">
        <v>415</v>
      </c>
      <c r="F28" s="36">
        <v>10</v>
      </c>
      <c r="G28" s="25">
        <v>0.88</v>
      </c>
      <c r="H28" s="25">
        <v>0.04</v>
      </c>
      <c r="I28" s="25">
        <v>0.08</v>
      </c>
    </row>
    <row r="29" spans="1:9" x14ac:dyDescent="0.35">
      <c r="A29" s="35" t="s">
        <v>45</v>
      </c>
      <c r="B29" s="36">
        <v>13610</v>
      </c>
      <c r="C29" s="36">
        <v>12175</v>
      </c>
      <c r="D29" s="36">
        <v>345</v>
      </c>
      <c r="E29" s="36">
        <v>1075</v>
      </c>
      <c r="F29" s="36">
        <v>15</v>
      </c>
      <c r="G29" s="25">
        <v>0.89</v>
      </c>
      <c r="H29" s="25">
        <v>0.03</v>
      </c>
      <c r="I29" s="25">
        <v>0.08</v>
      </c>
    </row>
    <row r="30" spans="1:9" x14ac:dyDescent="0.35">
      <c r="A30" s="35" t="s">
        <v>46</v>
      </c>
      <c r="B30" s="36">
        <v>5985</v>
      </c>
      <c r="C30" s="36">
        <v>5405</v>
      </c>
      <c r="D30" s="36">
        <v>125</v>
      </c>
      <c r="E30" s="36">
        <v>445</v>
      </c>
      <c r="F30" s="36">
        <v>10</v>
      </c>
      <c r="G30" s="25">
        <v>0.9</v>
      </c>
      <c r="H30" s="25">
        <v>0.02</v>
      </c>
      <c r="I30" s="25">
        <v>7.0000000000000007E-2</v>
      </c>
    </row>
    <row r="31" spans="1:9" x14ac:dyDescent="0.35">
      <c r="A31" s="35" t="s">
        <v>47</v>
      </c>
      <c r="B31" s="36">
        <v>10080</v>
      </c>
      <c r="C31" s="36">
        <v>9330</v>
      </c>
      <c r="D31" s="36">
        <v>175</v>
      </c>
      <c r="E31" s="36">
        <v>565</v>
      </c>
      <c r="F31" s="36">
        <v>10</v>
      </c>
      <c r="G31" s="25">
        <v>0.93</v>
      </c>
      <c r="H31" s="25">
        <v>0.02</v>
      </c>
      <c r="I31" s="25">
        <v>0.06</v>
      </c>
    </row>
    <row r="32" spans="1:9" x14ac:dyDescent="0.35">
      <c r="A32" s="35" t="s">
        <v>48</v>
      </c>
      <c r="B32" s="36">
        <v>13520</v>
      </c>
      <c r="C32" s="36">
        <v>12495</v>
      </c>
      <c r="D32" s="36">
        <v>210</v>
      </c>
      <c r="E32" s="36">
        <v>805</v>
      </c>
      <c r="F32" s="36">
        <v>10</v>
      </c>
      <c r="G32" s="25">
        <v>0.92</v>
      </c>
      <c r="H32" s="25">
        <v>0.02</v>
      </c>
      <c r="I32" s="25">
        <v>0.06</v>
      </c>
    </row>
    <row r="33" spans="1:9" x14ac:dyDescent="0.35">
      <c r="A33" s="35" t="s">
        <v>49</v>
      </c>
      <c r="B33" s="36">
        <v>5525</v>
      </c>
      <c r="C33" s="36">
        <v>4925</v>
      </c>
      <c r="D33" s="36">
        <v>70</v>
      </c>
      <c r="E33" s="36">
        <v>510</v>
      </c>
      <c r="F33" s="36">
        <v>15</v>
      </c>
      <c r="G33" s="25">
        <v>0.89</v>
      </c>
      <c r="H33" s="25">
        <v>0.01</v>
      </c>
      <c r="I33" s="25">
        <v>0.09</v>
      </c>
    </row>
    <row r="34" spans="1:9" x14ac:dyDescent="0.35">
      <c r="A34" s="35" t="s">
        <v>50</v>
      </c>
      <c r="B34" s="36">
        <v>4745</v>
      </c>
      <c r="C34" s="36">
        <v>4180</v>
      </c>
      <c r="D34" s="36">
        <v>65</v>
      </c>
      <c r="E34" s="36">
        <v>490</v>
      </c>
      <c r="F34" s="36">
        <v>10</v>
      </c>
      <c r="G34" s="25">
        <v>0.88</v>
      </c>
      <c r="H34" s="25">
        <v>0.01</v>
      </c>
      <c r="I34" s="25">
        <v>0.1</v>
      </c>
    </row>
    <row r="35" spans="1:9" x14ac:dyDescent="0.35">
      <c r="A35" s="35" t="s">
        <v>51</v>
      </c>
      <c r="B35" s="36">
        <v>5475</v>
      </c>
      <c r="C35" s="36">
        <v>4880</v>
      </c>
      <c r="D35" s="36">
        <v>80</v>
      </c>
      <c r="E35" s="36">
        <v>505</v>
      </c>
      <c r="F35" s="36">
        <v>10</v>
      </c>
      <c r="G35" s="25">
        <v>0.89</v>
      </c>
      <c r="H35" s="25">
        <v>0.01</v>
      </c>
      <c r="I35" s="25">
        <v>0.09</v>
      </c>
    </row>
    <row r="36" spans="1:9" x14ac:dyDescent="0.35">
      <c r="A36" s="35" t="s">
        <v>52</v>
      </c>
      <c r="B36" s="36">
        <v>17485</v>
      </c>
      <c r="C36" s="36">
        <v>15725</v>
      </c>
      <c r="D36" s="36">
        <v>300</v>
      </c>
      <c r="E36" s="36">
        <v>1450</v>
      </c>
      <c r="F36" s="36">
        <v>15</v>
      </c>
      <c r="G36" s="25">
        <v>0.9</v>
      </c>
      <c r="H36" s="25">
        <v>0.02</v>
      </c>
      <c r="I36" s="25">
        <v>0.08</v>
      </c>
    </row>
    <row r="37" spans="1:9" x14ac:dyDescent="0.35">
      <c r="A37" s="35" t="s">
        <v>53</v>
      </c>
      <c r="B37" s="36">
        <v>6735</v>
      </c>
      <c r="C37" s="36">
        <v>5825</v>
      </c>
      <c r="D37" s="36">
        <v>155</v>
      </c>
      <c r="E37" s="36">
        <v>750</v>
      </c>
      <c r="F37" s="36">
        <v>5</v>
      </c>
      <c r="G37" s="25">
        <v>0.86</v>
      </c>
      <c r="H37" s="25">
        <v>0.02</v>
      </c>
      <c r="I37" s="25">
        <v>0.11</v>
      </c>
    </row>
    <row r="38" spans="1:9" x14ac:dyDescent="0.35">
      <c r="A38" s="35" t="s">
        <v>54</v>
      </c>
      <c r="B38" s="36">
        <v>7205</v>
      </c>
      <c r="C38" s="36">
        <v>6050</v>
      </c>
      <c r="D38" s="36">
        <v>175</v>
      </c>
      <c r="E38" s="36">
        <v>975</v>
      </c>
      <c r="F38" s="36">
        <v>5</v>
      </c>
      <c r="G38" s="25">
        <v>0.84</v>
      </c>
      <c r="H38" s="25">
        <v>0.02</v>
      </c>
      <c r="I38" s="25">
        <v>0.14000000000000001</v>
      </c>
    </row>
    <row r="39" spans="1:9" x14ac:dyDescent="0.35">
      <c r="A39" s="35" t="s">
        <v>55</v>
      </c>
      <c r="B39" s="36">
        <v>5270</v>
      </c>
      <c r="C39" s="36">
        <v>4445</v>
      </c>
      <c r="D39" s="36">
        <v>125</v>
      </c>
      <c r="E39" s="36">
        <v>695</v>
      </c>
      <c r="F39" s="36" t="s">
        <v>318</v>
      </c>
      <c r="G39" s="25">
        <v>0.84</v>
      </c>
      <c r="H39" s="36" t="s">
        <v>318</v>
      </c>
      <c r="I39" s="36" t="s">
        <v>318</v>
      </c>
    </row>
    <row r="40" spans="1:9" x14ac:dyDescent="0.35">
      <c r="A40" s="35" t="s">
        <v>56</v>
      </c>
      <c r="B40" s="36">
        <v>5295</v>
      </c>
      <c r="C40" s="36">
        <v>4520</v>
      </c>
      <c r="D40" s="36">
        <v>120</v>
      </c>
      <c r="E40" s="36">
        <v>655</v>
      </c>
      <c r="F40" s="36" t="s">
        <v>318</v>
      </c>
      <c r="G40" s="25">
        <v>0.85</v>
      </c>
      <c r="H40" s="36" t="s">
        <v>318</v>
      </c>
      <c r="I40" s="36" t="s">
        <v>318</v>
      </c>
    </row>
    <row r="41" spans="1:9" x14ac:dyDescent="0.35">
      <c r="A41" s="35" t="s">
        <v>57</v>
      </c>
      <c r="B41" s="36">
        <v>5710</v>
      </c>
      <c r="C41" s="36">
        <v>4780</v>
      </c>
      <c r="D41" s="36">
        <v>185</v>
      </c>
      <c r="E41" s="36">
        <v>745</v>
      </c>
      <c r="F41" s="36">
        <v>5</v>
      </c>
      <c r="G41" s="25">
        <v>0.84</v>
      </c>
      <c r="H41" s="25">
        <v>0.03</v>
      </c>
      <c r="I41" s="25">
        <v>0.13</v>
      </c>
    </row>
    <row r="42" spans="1:9" x14ac:dyDescent="0.35">
      <c r="A42" s="35" t="s">
        <v>58</v>
      </c>
      <c r="B42" s="36">
        <v>4165</v>
      </c>
      <c r="C42" s="36">
        <v>3565</v>
      </c>
      <c r="D42" s="36">
        <v>90</v>
      </c>
      <c r="E42" s="36">
        <v>510</v>
      </c>
      <c r="F42" s="36">
        <v>5</v>
      </c>
      <c r="G42" s="25">
        <v>0.86</v>
      </c>
      <c r="H42" s="25">
        <v>0.02</v>
      </c>
      <c r="I42" s="25">
        <v>0.12</v>
      </c>
    </row>
    <row r="43" spans="1:9" x14ac:dyDescent="0.35">
      <c r="A43" s="35" t="s">
        <v>59</v>
      </c>
      <c r="B43" s="36">
        <v>7220</v>
      </c>
      <c r="C43" s="36">
        <v>6290</v>
      </c>
      <c r="D43" s="36">
        <v>115</v>
      </c>
      <c r="E43" s="36">
        <v>805</v>
      </c>
      <c r="F43" s="36">
        <v>5</v>
      </c>
      <c r="G43" s="25">
        <v>0.87</v>
      </c>
      <c r="H43" s="25">
        <v>0.02</v>
      </c>
      <c r="I43" s="25">
        <v>0.11</v>
      </c>
    </row>
    <row r="44" spans="1:9" x14ac:dyDescent="0.35">
      <c r="A44" s="35" t="s">
        <v>60</v>
      </c>
      <c r="B44" s="36">
        <v>9055</v>
      </c>
      <c r="C44" s="36">
        <v>8180</v>
      </c>
      <c r="D44" s="36">
        <v>130</v>
      </c>
      <c r="E44" s="36">
        <v>745</v>
      </c>
      <c r="F44" s="36">
        <v>5</v>
      </c>
      <c r="G44" s="25">
        <v>0.9</v>
      </c>
      <c r="H44" s="25">
        <v>0.01</v>
      </c>
      <c r="I44" s="25">
        <v>0.08</v>
      </c>
    </row>
    <row r="45" spans="1:9" x14ac:dyDescent="0.35">
      <c r="A45" s="35" t="s">
        <v>61</v>
      </c>
      <c r="B45" s="36">
        <v>5875</v>
      </c>
      <c r="C45" s="36">
        <v>5070</v>
      </c>
      <c r="D45" s="36">
        <v>120</v>
      </c>
      <c r="E45" s="36">
        <v>675</v>
      </c>
      <c r="F45" s="36">
        <v>10</v>
      </c>
      <c r="G45" s="25">
        <v>0.86</v>
      </c>
      <c r="H45" s="25">
        <v>0.02</v>
      </c>
      <c r="I45" s="25">
        <v>0.12</v>
      </c>
    </row>
    <row r="46" spans="1:9" x14ac:dyDescent="0.35">
      <c r="A46" s="35" t="s">
        <v>62</v>
      </c>
      <c r="B46" s="36">
        <v>5220</v>
      </c>
      <c r="C46" s="36">
        <v>4595</v>
      </c>
      <c r="D46" s="36">
        <v>90</v>
      </c>
      <c r="E46" s="36">
        <v>535</v>
      </c>
      <c r="F46" s="36">
        <v>0</v>
      </c>
      <c r="G46" s="25">
        <v>0.88</v>
      </c>
      <c r="H46" s="25">
        <v>0.02</v>
      </c>
      <c r="I46" s="25">
        <v>0.1</v>
      </c>
    </row>
    <row r="47" spans="1:9" x14ac:dyDescent="0.35">
      <c r="A47" s="35" t="s">
        <v>63</v>
      </c>
      <c r="B47" s="36">
        <v>6480</v>
      </c>
      <c r="C47" s="36">
        <v>5795</v>
      </c>
      <c r="D47" s="36">
        <v>90</v>
      </c>
      <c r="E47" s="36">
        <v>590</v>
      </c>
      <c r="F47" s="36">
        <v>5</v>
      </c>
      <c r="G47" s="25">
        <v>0.89</v>
      </c>
      <c r="H47" s="25">
        <v>0.01</v>
      </c>
      <c r="I47" s="25">
        <v>0.09</v>
      </c>
    </row>
    <row r="48" spans="1:9" x14ac:dyDescent="0.35">
      <c r="A48" s="35" t="s">
        <v>64</v>
      </c>
      <c r="B48" s="36">
        <v>16350</v>
      </c>
      <c r="C48" s="36">
        <v>14840</v>
      </c>
      <c r="D48" s="36">
        <v>175</v>
      </c>
      <c r="E48" s="36">
        <v>1330</v>
      </c>
      <c r="F48" s="36">
        <v>5</v>
      </c>
      <c r="G48" s="25">
        <v>0.91</v>
      </c>
      <c r="H48" s="25">
        <v>0.01</v>
      </c>
      <c r="I48" s="25">
        <v>0.08</v>
      </c>
    </row>
    <row r="49" spans="1:9" x14ac:dyDescent="0.35">
      <c r="A49" s="35" t="s">
        <v>65</v>
      </c>
      <c r="B49" s="36">
        <v>7300</v>
      </c>
      <c r="C49" s="36">
        <v>6595</v>
      </c>
      <c r="D49" s="36">
        <v>100</v>
      </c>
      <c r="E49" s="36">
        <v>605</v>
      </c>
      <c r="F49" s="36" t="s">
        <v>318</v>
      </c>
      <c r="G49" s="25">
        <v>0.9</v>
      </c>
      <c r="H49" s="25">
        <v>0.01</v>
      </c>
      <c r="I49" s="143">
        <v>0.08</v>
      </c>
    </row>
    <row r="50" spans="1:9" x14ac:dyDescent="0.35">
      <c r="A50" s="35" t="s">
        <v>66</v>
      </c>
      <c r="B50" s="36">
        <v>6850</v>
      </c>
      <c r="C50" s="36">
        <v>5945</v>
      </c>
      <c r="D50" s="36">
        <v>115</v>
      </c>
      <c r="E50" s="36">
        <v>785</v>
      </c>
      <c r="F50" s="36">
        <v>5</v>
      </c>
      <c r="G50" s="25">
        <v>0.87</v>
      </c>
      <c r="H50" s="25">
        <v>0.02</v>
      </c>
      <c r="I50" s="25">
        <v>0.11</v>
      </c>
    </row>
    <row r="51" spans="1:9" x14ac:dyDescent="0.35">
      <c r="A51" s="35" t="s">
        <v>67</v>
      </c>
      <c r="B51" s="36">
        <v>5855</v>
      </c>
      <c r="C51" s="36">
        <v>4975</v>
      </c>
      <c r="D51" s="36">
        <v>100</v>
      </c>
      <c r="E51" s="36">
        <v>765</v>
      </c>
      <c r="F51" s="36">
        <v>20</v>
      </c>
      <c r="G51" s="25">
        <v>0.85</v>
      </c>
      <c r="H51" s="25">
        <v>0.02</v>
      </c>
      <c r="I51" s="25">
        <v>0.13</v>
      </c>
    </row>
    <row r="52" spans="1:9" x14ac:dyDescent="0.35">
      <c r="A52" s="35" t="s">
        <v>68</v>
      </c>
      <c r="B52" s="36">
        <v>5055</v>
      </c>
      <c r="C52" s="36">
        <v>4310</v>
      </c>
      <c r="D52" s="36">
        <v>60</v>
      </c>
      <c r="E52" s="36">
        <v>665</v>
      </c>
      <c r="F52" s="36">
        <v>20</v>
      </c>
      <c r="G52" s="25">
        <v>0.85</v>
      </c>
      <c r="H52" s="25">
        <v>0.01</v>
      </c>
      <c r="I52" s="25">
        <v>0.13</v>
      </c>
    </row>
    <row r="53" spans="1:9" x14ac:dyDescent="0.35">
      <c r="A53" s="35" t="s">
        <v>69</v>
      </c>
      <c r="B53" s="36">
        <v>10925</v>
      </c>
      <c r="C53" s="36">
        <v>9775</v>
      </c>
      <c r="D53" s="36">
        <v>140</v>
      </c>
      <c r="E53" s="36">
        <v>940</v>
      </c>
      <c r="F53" s="36">
        <v>65</v>
      </c>
      <c r="G53" s="25">
        <v>0.89</v>
      </c>
      <c r="H53" s="25">
        <v>0.01</v>
      </c>
      <c r="I53" s="25">
        <v>0.09</v>
      </c>
    </row>
    <row r="54" spans="1:9" x14ac:dyDescent="0.35">
      <c r="A54" s="35" t="s">
        <v>70</v>
      </c>
      <c r="B54" s="36">
        <v>4320</v>
      </c>
      <c r="C54" s="36">
        <v>3790</v>
      </c>
      <c r="D54" s="36">
        <v>50</v>
      </c>
      <c r="E54" s="36">
        <v>450</v>
      </c>
      <c r="F54" s="36">
        <v>30</v>
      </c>
      <c r="G54" s="25">
        <v>0.88</v>
      </c>
      <c r="H54" s="25">
        <v>0.01</v>
      </c>
      <c r="I54" s="25">
        <v>0.1</v>
      </c>
    </row>
    <row r="55" spans="1:9" x14ac:dyDescent="0.35">
      <c r="A55" s="35" t="s">
        <v>71</v>
      </c>
      <c r="B55" s="36">
        <v>5910</v>
      </c>
      <c r="C55" s="36">
        <v>5350</v>
      </c>
      <c r="D55" s="36">
        <v>75</v>
      </c>
      <c r="E55" s="36">
        <v>465</v>
      </c>
      <c r="F55" s="36">
        <v>25</v>
      </c>
      <c r="G55" s="25">
        <v>0.9</v>
      </c>
      <c r="H55" s="25">
        <v>0.01</v>
      </c>
      <c r="I55" s="25">
        <v>0.08</v>
      </c>
    </row>
    <row r="56" spans="1:9" x14ac:dyDescent="0.35">
      <c r="A56" s="35" t="s">
        <v>72</v>
      </c>
      <c r="B56" s="36">
        <v>6360</v>
      </c>
      <c r="C56" s="36">
        <v>5140</v>
      </c>
      <c r="D56" s="36">
        <v>95</v>
      </c>
      <c r="E56" s="36">
        <v>405</v>
      </c>
      <c r="F56" s="36">
        <v>725</v>
      </c>
      <c r="G56" s="25">
        <v>0.81</v>
      </c>
      <c r="H56" s="25">
        <v>0.01</v>
      </c>
      <c r="I56" s="25">
        <v>0.06</v>
      </c>
    </row>
    <row r="57" spans="1:9" x14ac:dyDescent="0.35">
      <c r="A57" s="35" t="s">
        <v>73</v>
      </c>
      <c r="B57" s="36">
        <v>5200</v>
      </c>
      <c r="C57" s="36">
        <v>4585</v>
      </c>
      <c r="D57" s="36">
        <v>100</v>
      </c>
      <c r="E57" s="36">
        <v>425</v>
      </c>
      <c r="F57" s="36">
        <v>90</v>
      </c>
      <c r="G57" s="25">
        <v>0.88</v>
      </c>
      <c r="H57" s="25">
        <v>0.02</v>
      </c>
      <c r="I57" s="25">
        <v>0.08</v>
      </c>
    </row>
    <row r="58" spans="1:9" x14ac:dyDescent="0.35">
      <c r="A58" s="35" t="s">
        <v>74</v>
      </c>
      <c r="B58" s="36">
        <v>4080</v>
      </c>
      <c r="C58" s="36">
        <v>3585</v>
      </c>
      <c r="D58" s="36">
        <v>80</v>
      </c>
      <c r="E58" s="36">
        <v>360</v>
      </c>
      <c r="F58" s="36">
        <v>55</v>
      </c>
      <c r="G58" s="25">
        <v>0.88</v>
      </c>
      <c r="H58" s="25">
        <v>0.02</v>
      </c>
      <c r="I58" s="25">
        <v>0.09</v>
      </c>
    </row>
    <row r="59" spans="1:9" x14ac:dyDescent="0.35">
      <c r="A59" s="35" t="s">
        <v>75</v>
      </c>
      <c r="B59" s="36">
        <v>4470</v>
      </c>
      <c r="C59" s="36">
        <v>3865</v>
      </c>
      <c r="D59" s="36">
        <v>80</v>
      </c>
      <c r="E59" s="36">
        <v>475</v>
      </c>
      <c r="F59" s="36">
        <v>55</v>
      </c>
      <c r="G59" s="25">
        <v>0.86</v>
      </c>
      <c r="H59" s="25">
        <v>0.02</v>
      </c>
      <c r="I59" s="25">
        <v>0.11</v>
      </c>
    </row>
    <row r="60" spans="1:9" x14ac:dyDescent="0.35">
      <c r="A60" s="35" t="s">
        <v>76</v>
      </c>
      <c r="B60" s="36">
        <v>5400</v>
      </c>
      <c r="C60" s="36">
        <v>4545</v>
      </c>
      <c r="D60" s="36">
        <v>85</v>
      </c>
      <c r="E60" s="36">
        <v>550</v>
      </c>
      <c r="F60" s="36">
        <v>215</v>
      </c>
      <c r="G60" s="25">
        <v>0.84</v>
      </c>
      <c r="H60" s="25">
        <v>0.02</v>
      </c>
      <c r="I60" s="25">
        <v>0.1</v>
      </c>
    </row>
    <row r="61" spans="1:9" x14ac:dyDescent="0.35">
      <c r="A61" s="35" t="s">
        <v>77</v>
      </c>
      <c r="B61" s="36">
        <v>4860</v>
      </c>
      <c r="C61" s="36">
        <v>3895</v>
      </c>
      <c r="D61" s="36">
        <v>135</v>
      </c>
      <c r="E61" s="36">
        <v>445</v>
      </c>
      <c r="F61" s="36">
        <v>385</v>
      </c>
      <c r="G61" s="25">
        <v>0.8</v>
      </c>
      <c r="H61" s="25">
        <v>0.03</v>
      </c>
      <c r="I61" s="25">
        <v>0.09</v>
      </c>
    </row>
    <row r="62" spans="1:9" x14ac:dyDescent="0.35">
      <c r="A62" s="35" t="s">
        <v>78</v>
      </c>
      <c r="B62" s="36">
        <v>4705</v>
      </c>
      <c r="C62" s="36">
        <v>4035</v>
      </c>
      <c r="D62" s="36">
        <v>80</v>
      </c>
      <c r="E62" s="36">
        <v>530</v>
      </c>
      <c r="F62" s="36">
        <v>60</v>
      </c>
      <c r="G62" s="25">
        <v>0.86</v>
      </c>
      <c r="H62" s="25">
        <v>0.02</v>
      </c>
      <c r="I62" s="25">
        <v>0.11</v>
      </c>
    </row>
    <row r="63" spans="1:9" x14ac:dyDescent="0.35">
      <c r="A63" s="35" t="s">
        <v>79</v>
      </c>
      <c r="B63" s="36">
        <v>3980</v>
      </c>
      <c r="C63" s="36">
        <v>3250</v>
      </c>
      <c r="D63" s="36">
        <v>70</v>
      </c>
      <c r="E63" s="36">
        <v>440</v>
      </c>
      <c r="F63" s="36">
        <v>220</v>
      </c>
      <c r="G63" s="25">
        <v>0.82</v>
      </c>
      <c r="H63" s="25">
        <v>0.02</v>
      </c>
      <c r="I63" s="25">
        <v>0.11</v>
      </c>
    </row>
    <row r="64" spans="1:9" x14ac:dyDescent="0.35">
      <c r="A64" s="35" t="s">
        <v>80</v>
      </c>
      <c r="B64" s="36">
        <v>3970</v>
      </c>
      <c r="C64" s="36">
        <v>3355</v>
      </c>
      <c r="D64" s="36">
        <v>65</v>
      </c>
      <c r="E64" s="36">
        <v>455</v>
      </c>
      <c r="F64" s="36">
        <v>100</v>
      </c>
      <c r="G64" s="25">
        <v>0.84</v>
      </c>
      <c r="H64" s="25">
        <v>0.02</v>
      </c>
      <c r="I64" s="25">
        <v>0.11</v>
      </c>
    </row>
    <row r="65" spans="1:9" x14ac:dyDescent="0.35">
      <c r="A65" s="35" t="s">
        <v>81</v>
      </c>
      <c r="B65" s="36">
        <v>3730</v>
      </c>
      <c r="C65" s="36">
        <v>3210</v>
      </c>
      <c r="D65" s="36">
        <v>90</v>
      </c>
      <c r="E65" s="36">
        <v>385</v>
      </c>
      <c r="F65" s="36">
        <v>45</v>
      </c>
      <c r="G65" s="25">
        <v>0.86</v>
      </c>
      <c r="H65" s="25">
        <v>0.02</v>
      </c>
      <c r="I65" s="25">
        <v>0.1</v>
      </c>
    </row>
    <row r="66" spans="1:9" x14ac:dyDescent="0.35">
      <c r="A66" s="35" t="s">
        <v>82</v>
      </c>
      <c r="B66" s="36">
        <v>2900</v>
      </c>
      <c r="C66" s="36">
        <v>2565</v>
      </c>
      <c r="D66" s="36">
        <v>55</v>
      </c>
      <c r="E66" s="36">
        <v>265</v>
      </c>
      <c r="F66" s="36">
        <v>10</v>
      </c>
      <c r="G66" s="25">
        <v>0.89</v>
      </c>
      <c r="H66" s="25">
        <v>0.02</v>
      </c>
      <c r="I66" s="25">
        <v>0.09</v>
      </c>
    </row>
    <row r="67" spans="1:9" x14ac:dyDescent="0.35">
      <c r="A67" s="35" t="s">
        <v>83</v>
      </c>
      <c r="B67" s="36">
        <v>4350</v>
      </c>
      <c r="C67" s="36">
        <v>3845</v>
      </c>
      <c r="D67" s="36">
        <v>70</v>
      </c>
      <c r="E67" s="36">
        <v>420</v>
      </c>
      <c r="F67" s="36">
        <v>20</v>
      </c>
      <c r="G67" s="25">
        <v>0.88</v>
      </c>
      <c r="H67" s="25">
        <v>0.02</v>
      </c>
      <c r="I67" s="25">
        <v>0.1</v>
      </c>
    </row>
    <row r="68" spans="1:9" x14ac:dyDescent="0.35">
      <c r="A68" s="35" t="s">
        <v>84</v>
      </c>
      <c r="B68" s="36">
        <v>5240</v>
      </c>
      <c r="C68" s="36">
        <v>4705</v>
      </c>
      <c r="D68" s="36">
        <v>65</v>
      </c>
      <c r="E68" s="36">
        <v>440</v>
      </c>
      <c r="F68" s="36">
        <v>30</v>
      </c>
      <c r="G68" s="25">
        <v>0.9</v>
      </c>
      <c r="H68" s="25">
        <v>0.01</v>
      </c>
      <c r="I68" s="25">
        <v>0.08</v>
      </c>
    </row>
    <row r="69" spans="1:9" x14ac:dyDescent="0.35">
      <c r="A69" s="35" t="s">
        <v>85</v>
      </c>
      <c r="B69" s="36">
        <v>5570</v>
      </c>
      <c r="C69" s="36">
        <v>4955</v>
      </c>
      <c r="D69" s="36">
        <v>110</v>
      </c>
      <c r="E69" s="36">
        <v>465</v>
      </c>
      <c r="F69" s="36">
        <v>45</v>
      </c>
      <c r="G69" s="25">
        <v>0.89</v>
      </c>
      <c r="H69" s="25">
        <v>0.02</v>
      </c>
      <c r="I69" s="25">
        <v>0.08</v>
      </c>
    </row>
    <row r="70" spans="1:9" x14ac:dyDescent="0.35">
      <c r="A70" s="35" t="s">
        <v>86</v>
      </c>
      <c r="B70" s="36">
        <v>4520</v>
      </c>
      <c r="C70" s="36">
        <v>4040</v>
      </c>
      <c r="D70" s="36">
        <v>55</v>
      </c>
      <c r="E70" s="36">
        <v>405</v>
      </c>
      <c r="F70" s="36">
        <v>25</v>
      </c>
      <c r="G70" s="25">
        <v>0.89</v>
      </c>
      <c r="H70" s="25">
        <v>0.01</v>
      </c>
      <c r="I70" s="25">
        <v>0.09</v>
      </c>
    </row>
    <row r="71" spans="1:9" x14ac:dyDescent="0.35">
      <c r="A71" s="35" t="s">
        <v>87</v>
      </c>
      <c r="B71" s="36">
        <v>4650</v>
      </c>
      <c r="C71" s="36">
        <v>4095</v>
      </c>
      <c r="D71" s="36">
        <v>80</v>
      </c>
      <c r="E71" s="36">
        <v>450</v>
      </c>
      <c r="F71" s="36">
        <v>25</v>
      </c>
      <c r="G71" s="25">
        <v>0.88</v>
      </c>
      <c r="H71" s="25">
        <v>0.02</v>
      </c>
      <c r="I71" s="25">
        <v>0.1</v>
      </c>
    </row>
    <row r="72" spans="1:9" x14ac:dyDescent="0.35">
      <c r="A72" s="35" t="s">
        <v>88</v>
      </c>
      <c r="B72" s="36">
        <v>4965</v>
      </c>
      <c r="C72" s="36">
        <v>4370</v>
      </c>
      <c r="D72" s="36">
        <v>75</v>
      </c>
      <c r="E72" s="36">
        <v>435</v>
      </c>
      <c r="F72" s="36">
        <v>80</v>
      </c>
      <c r="G72" s="25">
        <v>0.88</v>
      </c>
      <c r="H72" s="25">
        <v>0.02</v>
      </c>
      <c r="I72" s="25">
        <v>0.09</v>
      </c>
    </row>
    <row r="73" spans="1:9" x14ac:dyDescent="0.35">
      <c r="A73" s="35" t="s">
        <v>89</v>
      </c>
      <c r="B73" s="36">
        <v>4175</v>
      </c>
      <c r="C73" s="36">
        <v>3695</v>
      </c>
      <c r="D73" s="36">
        <v>70</v>
      </c>
      <c r="E73" s="36">
        <v>395</v>
      </c>
      <c r="F73" s="36">
        <v>10</v>
      </c>
      <c r="G73" s="25">
        <v>0.89</v>
      </c>
      <c r="H73" s="25">
        <v>0.02</v>
      </c>
      <c r="I73" s="25">
        <v>0.09</v>
      </c>
    </row>
    <row r="74" spans="1:9" x14ac:dyDescent="0.35">
      <c r="A74" s="35" t="s">
        <v>90</v>
      </c>
      <c r="B74" s="36">
        <v>4045</v>
      </c>
      <c r="C74" s="36">
        <v>3550</v>
      </c>
      <c r="D74" s="36">
        <v>70</v>
      </c>
      <c r="E74" s="36">
        <v>370</v>
      </c>
      <c r="F74" s="36">
        <v>55</v>
      </c>
      <c r="G74" s="25">
        <v>0.88</v>
      </c>
      <c r="H74" s="25">
        <v>0.02</v>
      </c>
      <c r="I74" s="25">
        <v>0.09</v>
      </c>
    </row>
    <row r="75" spans="1:9" x14ac:dyDescent="0.35">
      <c r="A75" s="35" t="s">
        <v>91</v>
      </c>
      <c r="B75" s="36">
        <v>3600</v>
      </c>
      <c r="C75" s="36">
        <v>3180</v>
      </c>
      <c r="D75" s="36">
        <v>60</v>
      </c>
      <c r="E75" s="36">
        <v>360</v>
      </c>
      <c r="F75" s="36" t="s">
        <v>318</v>
      </c>
      <c r="G75" s="25">
        <v>0.88</v>
      </c>
      <c r="H75" s="36" t="s">
        <v>318</v>
      </c>
      <c r="I75" s="25">
        <v>0.1</v>
      </c>
    </row>
    <row r="76" spans="1:9" x14ac:dyDescent="0.35">
      <c r="A76" s="35" t="s">
        <v>92</v>
      </c>
      <c r="B76" s="36">
        <v>3495</v>
      </c>
      <c r="C76" s="36">
        <v>3035</v>
      </c>
      <c r="D76" s="36">
        <v>75</v>
      </c>
      <c r="E76" s="36">
        <v>380</v>
      </c>
      <c r="F76" s="36">
        <v>5</v>
      </c>
      <c r="G76" s="25">
        <v>0.87</v>
      </c>
      <c r="H76" s="25">
        <v>0.02</v>
      </c>
      <c r="I76" s="25">
        <v>0.11</v>
      </c>
    </row>
    <row r="77" spans="1:9" x14ac:dyDescent="0.35">
      <c r="A77" s="35" t="s">
        <v>93</v>
      </c>
      <c r="B77" s="36">
        <v>3660</v>
      </c>
      <c r="C77" s="36">
        <v>3290</v>
      </c>
      <c r="D77" s="36">
        <v>55</v>
      </c>
      <c r="E77" s="36">
        <v>310</v>
      </c>
      <c r="F77" s="36">
        <v>5</v>
      </c>
      <c r="G77" s="25">
        <v>0.9</v>
      </c>
      <c r="H77" s="25">
        <v>0.01</v>
      </c>
      <c r="I77" s="25">
        <v>0.08</v>
      </c>
    </row>
    <row r="78" spans="1:9" x14ac:dyDescent="0.35">
      <c r="A78" s="35" t="s">
        <v>94</v>
      </c>
      <c r="B78" s="36">
        <v>2785</v>
      </c>
      <c r="C78" s="36">
        <v>2520</v>
      </c>
      <c r="D78" s="36">
        <v>55</v>
      </c>
      <c r="E78" s="36">
        <v>200</v>
      </c>
      <c r="F78" s="36">
        <v>10</v>
      </c>
      <c r="G78" s="25">
        <v>0.9</v>
      </c>
      <c r="H78" s="25">
        <v>0.02</v>
      </c>
      <c r="I78" s="25">
        <v>7.0000000000000007E-2</v>
      </c>
    </row>
    <row r="79" spans="1:9" x14ac:dyDescent="0.35">
      <c r="A79" s="35" t="s">
        <v>95</v>
      </c>
      <c r="B79" s="36">
        <v>3950</v>
      </c>
      <c r="C79" s="36">
        <v>3540</v>
      </c>
      <c r="D79" s="36">
        <v>50</v>
      </c>
      <c r="E79" s="36">
        <v>355</v>
      </c>
      <c r="F79" s="36">
        <v>5</v>
      </c>
      <c r="G79" s="25">
        <v>0.9</v>
      </c>
      <c r="H79" s="25">
        <v>0.01</v>
      </c>
      <c r="I79" s="25">
        <v>0.09</v>
      </c>
    </row>
    <row r="80" spans="1:9" x14ac:dyDescent="0.35">
      <c r="A80" s="35" t="s">
        <v>96</v>
      </c>
      <c r="B80" s="36">
        <v>4225</v>
      </c>
      <c r="C80" s="36">
        <v>3820</v>
      </c>
      <c r="D80" s="36">
        <v>65</v>
      </c>
      <c r="E80" s="36">
        <v>330</v>
      </c>
      <c r="F80" s="36">
        <v>10</v>
      </c>
      <c r="G80" s="25">
        <v>0.9</v>
      </c>
      <c r="H80" s="25">
        <v>0.02</v>
      </c>
      <c r="I80" s="25">
        <v>0.08</v>
      </c>
    </row>
    <row r="81" spans="1:9" x14ac:dyDescent="0.35">
      <c r="A81" s="35" t="s">
        <v>97</v>
      </c>
      <c r="B81" s="36">
        <v>3665</v>
      </c>
      <c r="C81" s="36">
        <v>3255</v>
      </c>
      <c r="D81" s="36">
        <v>50</v>
      </c>
      <c r="E81" s="36">
        <v>340</v>
      </c>
      <c r="F81" s="36">
        <v>20</v>
      </c>
      <c r="G81" s="25">
        <v>0.89</v>
      </c>
      <c r="H81" s="25">
        <v>0.01</v>
      </c>
      <c r="I81" s="25">
        <v>0.09</v>
      </c>
    </row>
  </sheetData>
  <conditionalFormatting sqref="K5:K81">
    <cfRule type="cellIs" dxfId="9" priority="1" operator="greaterThan">
      <formula>0.5</formula>
    </cfRule>
  </conditionalFormatting>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9"/>
  <sheetViews>
    <sheetView workbookViewId="0"/>
  </sheetViews>
  <sheetFormatPr defaultColWidth="10.6640625" defaultRowHeight="15.5" x14ac:dyDescent="0.35"/>
  <cols>
    <col min="1" max="1" width="32.6640625" customWidth="1"/>
    <col min="2" max="10" width="16.6640625" customWidth="1"/>
  </cols>
  <sheetData>
    <row r="1" spans="1:10" ht="19.5" x14ac:dyDescent="0.45">
      <c r="A1" s="90" t="s">
        <v>470</v>
      </c>
    </row>
    <row r="2" spans="1:10" x14ac:dyDescent="0.35">
      <c r="A2" t="s">
        <v>301</v>
      </c>
    </row>
    <row r="3" spans="1:10" x14ac:dyDescent="0.35">
      <c r="A3" t="s">
        <v>304</v>
      </c>
    </row>
    <row r="4" spans="1:10" x14ac:dyDescent="0.35">
      <c r="A4" t="s">
        <v>300</v>
      </c>
    </row>
    <row r="5" spans="1:10" x14ac:dyDescent="0.35">
      <c r="A5" s="139" t="s">
        <v>494</v>
      </c>
      <c r="B5" s="6" t="s">
        <v>247</v>
      </c>
    </row>
    <row r="6" spans="1:10" s="157" customFormat="1" ht="62" x14ac:dyDescent="0.35">
      <c r="A6" s="161" t="s">
        <v>253</v>
      </c>
      <c r="B6" s="155" t="s">
        <v>250</v>
      </c>
      <c r="C6" s="155" t="s">
        <v>17</v>
      </c>
      <c r="D6" s="155" t="s">
        <v>173</v>
      </c>
      <c r="E6" s="155" t="s">
        <v>251</v>
      </c>
      <c r="F6" s="155" t="s">
        <v>252</v>
      </c>
      <c r="G6" s="155" t="s">
        <v>174</v>
      </c>
      <c r="H6" s="155" t="s">
        <v>18</v>
      </c>
      <c r="I6" s="155" t="s">
        <v>19</v>
      </c>
      <c r="J6" s="156" t="s">
        <v>20</v>
      </c>
    </row>
    <row r="7" spans="1:10" x14ac:dyDescent="0.35">
      <c r="A7" s="27" t="s">
        <v>21</v>
      </c>
      <c r="B7" s="38">
        <f>SUMIFS('Table 4 - Full data'!C:C,'Table 4 - Full data'!$A:$A,$A7,'Table 4 - Full data'!$B:$B,$B$5)</f>
        <v>537215</v>
      </c>
      <c r="C7" s="28">
        <f>SUMIFS('Table 4 - Full data'!D:D,'Table 4 - Full data'!$A:$A,$A7,'Table 4 - Full data'!$B:$B,$B$5)</f>
        <v>1</v>
      </c>
      <c r="D7" s="38">
        <f>SUMIFS('Table 4 - Full data'!E:E,'Table 4 - Full data'!$A:$A,$A7,'Table 4 - Full data'!$B:$B,$B$5)</f>
        <v>533090</v>
      </c>
      <c r="E7" s="38">
        <f>SUMIFS('Table 4 - Full data'!F:F,'Table 4 - Full data'!$A:$A,$A7,'Table 4 - Full data'!$B:$B,$B$5)</f>
        <v>351380</v>
      </c>
      <c r="F7" s="38">
        <f>SUMIFS('Table 4 - Full data'!G:G,'Table 4 - Full data'!$A:$A,$A7,'Table 4 - Full data'!$B:$B,$B$5)</f>
        <v>163990</v>
      </c>
      <c r="G7" s="38">
        <f>SUMIFS('Table 4 - Full data'!H:H,'Table 4 - Full data'!$A:$A,$A7,'Table 4 - Full data'!$B:$B,$B$5)</f>
        <v>17715</v>
      </c>
      <c r="H7" s="28">
        <f>SUMIFS('Table 4 - Full data'!I:I,'Table 4 - Full data'!$A:$A,$A7,'Table 4 - Full data'!$B:$B,$B$5)</f>
        <v>0.66</v>
      </c>
      <c r="I7" s="28">
        <f>SUMIFS('Table 4 - Full data'!J:J,'Table 4 - Full data'!$A:$A,$A7,'Table 4 - Full data'!$B:$B,$B$5)</f>
        <v>0.31</v>
      </c>
      <c r="J7" s="29">
        <f>SUMIFS('Table 4 - Full data'!K:K,'Table 4 - Full data'!$A:$A,$A7,'Table 4 - Full data'!$B:$B,$B$5)</f>
        <v>0.03</v>
      </c>
    </row>
    <row r="8" spans="1:10" x14ac:dyDescent="0.35">
      <c r="A8" s="10" t="s">
        <v>113</v>
      </c>
      <c r="B8" s="36">
        <f>SUMIFS('Table 4 - Full data'!C:C,'Table 4 - Full data'!$A:$A,$A8,'Table 4 - Full data'!$B:$B,$B$5)</f>
        <v>4070</v>
      </c>
      <c r="C8" s="25">
        <f>SUMIFS('Table 4 - Full data'!D:D,'Table 4 - Full data'!$A:$A,$A8,'Table 4 - Full data'!$B:$B,$B$5)</f>
        <v>0.01</v>
      </c>
      <c r="D8" s="36">
        <f>SUMIFS('Table 4 - Full data'!E:E,'Table 4 - Full data'!$A:$A,$A8,'Table 4 - Full data'!$B:$B,$B$5)</f>
        <v>4000</v>
      </c>
      <c r="E8" s="36">
        <f>SUMIFS('Table 4 - Full data'!F:F,'Table 4 - Full data'!$A:$A,$A8,'Table 4 - Full data'!$B:$B,$B$5)</f>
        <v>3210</v>
      </c>
      <c r="F8" s="36">
        <f>SUMIFS('Table 4 - Full data'!G:G,'Table 4 - Full data'!$A:$A,$A8,'Table 4 - Full data'!$B:$B,$B$5)</f>
        <v>605</v>
      </c>
      <c r="G8" s="36">
        <f>SUMIFS('Table 4 - Full data'!H:H,'Table 4 - Full data'!$A:$A,$A8,'Table 4 - Full data'!$B:$B,$B$5)</f>
        <v>180</v>
      </c>
      <c r="H8" s="25">
        <f>SUMIFS('Table 4 - Full data'!I:I,'Table 4 - Full data'!$A:$A,$A8,'Table 4 - Full data'!$B:$B,$B$5)</f>
        <v>0.8</v>
      </c>
      <c r="I8" s="25">
        <f>SUMIFS('Table 4 - Full data'!J:J,'Table 4 - Full data'!$A:$A,$A8,'Table 4 - Full data'!$B:$B,$B$5)</f>
        <v>0.15</v>
      </c>
      <c r="J8" s="26">
        <f>SUMIFS('Table 4 - Full data'!K:K,'Table 4 - Full data'!$A:$A,$A8,'Table 4 - Full data'!$B:$B,$B$5)</f>
        <v>0.05</v>
      </c>
    </row>
    <row r="9" spans="1:10" x14ac:dyDescent="0.35">
      <c r="A9" s="10" t="s">
        <v>114</v>
      </c>
      <c r="B9" s="36">
        <f>SUMIFS('Table 4 - Full data'!C:C,'Table 4 - Full data'!$A:$A,$A9,'Table 4 - Full data'!$B:$B,$B$5)</f>
        <v>105525</v>
      </c>
      <c r="C9" s="25">
        <f>SUMIFS('Table 4 - Full data'!D:D,'Table 4 - Full data'!$A:$A,$A9,'Table 4 - Full data'!$B:$B,$B$5)</f>
        <v>0.2</v>
      </c>
      <c r="D9" s="36">
        <f>SUMIFS('Table 4 - Full data'!E:E,'Table 4 - Full data'!$A:$A,$A9,'Table 4 - Full data'!$B:$B,$B$5)</f>
        <v>104630</v>
      </c>
      <c r="E9" s="36">
        <f>SUMIFS('Table 4 - Full data'!F:F,'Table 4 - Full data'!$A:$A,$A9,'Table 4 - Full data'!$B:$B,$B$5)</f>
        <v>71775</v>
      </c>
      <c r="F9" s="36">
        <f>SUMIFS('Table 4 - Full data'!G:G,'Table 4 - Full data'!$A:$A,$A9,'Table 4 - Full data'!$B:$B,$B$5)</f>
        <v>28975</v>
      </c>
      <c r="G9" s="36">
        <f>SUMIFS('Table 4 - Full data'!H:H,'Table 4 - Full data'!$A:$A,$A9,'Table 4 - Full data'!$B:$B,$B$5)</f>
        <v>3880</v>
      </c>
      <c r="H9" s="25">
        <f>SUMIFS('Table 4 - Full data'!I:I,'Table 4 - Full data'!$A:$A,$A9,'Table 4 - Full data'!$B:$B,$B$5)</f>
        <v>0.69</v>
      </c>
      <c r="I9" s="25">
        <f>SUMIFS('Table 4 - Full data'!J:J,'Table 4 - Full data'!$A:$A,$A9,'Table 4 - Full data'!$B:$B,$B$5)</f>
        <v>0.28000000000000003</v>
      </c>
      <c r="J9" s="26">
        <f>SUMIFS('Table 4 - Full data'!K:K,'Table 4 - Full data'!$A:$A,$A9,'Table 4 - Full data'!$B:$B,$B$5)</f>
        <v>0.04</v>
      </c>
    </row>
    <row r="10" spans="1:10" x14ac:dyDescent="0.35">
      <c r="A10" s="10" t="s">
        <v>115</v>
      </c>
      <c r="B10" s="36">
        <f>SUMIFS('Table 4 - Full data'!C:C,'Table 4 - Full data'!$A:$A,$A10,'Table 4 - Full data'!$B:$B,$B$5)</f>
        <v>147550</v>
      </c>
      <c r="C10" s="25">
        <f>SUMIFS('Table 4 - Full data'!D:D,'Table 4 - Full data'!$A:$A,$A10,'Table 4 - Full data'!$B:$B,$B$5)</f>
        <v>0.27</v>
      </c>
      <c r="D10" s="36">
        <f>SUMIFS('Table 4 - Full data'!E:E,'Table 4 - Full data'!$A:$A,$A10,'Table 4 - Full data'!$B:$B,$B$5)</f>
        <v>146555</v>
      </c>
      <c r="E10" s="36">
        <f>SUMIFS('Table 4 - Full data'!F:F,'Table 4 - Full data'!$A:$A,$A10,'Table 4 - Full data'!$B:$B,$B$5)</f>
        <v>98670</v>
      </c>
      <c r="F10" s="36">
        <f>SUMIFS('Table 4 - Full data'!G:G,'Table 4 - Full data'!$A:$A,$A10,'Table 4 - Full data'!$B:$B,$B$5)</f>
        <v>42950</v>
      </c>
      <c r="G10" s="36">
        <f>SUMIFS('Table 4 - Full data'!H:H,'Table 4 - Full data'!$A:$A,$A10,'Table 4 - Full data'!$B:$B,$B$5)</f>
        <v>4935</v>
      </c>
      <c r="H10" s="25">
        <f>SUMIFS('Table 4 - Full data'!I:I,'Table 4 - Full data'!$A:$A,$A10,'Table 4 - Full data'!$B:$B,$B$5)</f>
        <v>0.67</v>
      </c>
      <c r="I10" s="25">
        <f>SUMIFS('Table 4 - Full data'!J:J,'Table 4 - Full data'!$A:$A,$A10,'Table 4 - Full data'!$B:$B,$B$5)</f>
        <v>0.28999999999999998</v>
      </c>
      <c r="J10" s="26">
        <f>SUMIFS('Table 4 - Full data'!K:K,'Table 4 - Full data'!$A:$A,$A10,'Table 4 - Full data'!$B:$B,$B$5)</f>
        <v>0.03</v>
      </c>
    </row>
    <row r="11" spans="1:10" x14ac:dyDescent="0.35">
      <c r="A11" s="10" t="s">
        <v>116</v>
      </c>
      <c r="B11" s="36">
        <f>SUMIFS('Table 4 - Full data'!C:C,'Table 4 - Full data'!$A:$A,$A11,'Table 4 - Full data'!$B:$B,$B$5)</f>
        <v>141530</v>
      </c>
      <c r="C11" s="25">
        <f>SUMIFS('Table 4 - Full data'!D:D,'Table 4 - Full data'!$A:$A,$A11,'Table 4 - Full data'!$B:$B,$B$5)</f>
        <v>0.26</v>
      </c>
      <c r="D11" s="36">
        <f>SUMIFS('Table 4 - Full data'!E:E,'Table 4 - Full data'!$A:$A,$A11,'Table 4 - Full data'!$B:$B,$B$5)</f>
        <v>140540</v>
      </c>
      <c r="E11" s="36">
        <f>SUMIFS('Table 4 - Full data'!F:F,'Table 4 - Full data'!$A:$A,$A11,'Table 4 - Full data'!$B:$B,$B$5)</f>
        <v>91810</v>
      </c>
      <c r="F11" s="36">
        <f>SUMIFS('Table 4 - Full data'!G:G,'Table 4 - Full data'!$A:$A,$A11,'Table 4 - Full data'!$B:$B,$B$5)</f>
        <v>44535</v>
      </c>
      <c r="G11" s="36">
        <f>SUMIFS('Table 4 - Full data'!H:H,'Table 4 - Full data'!$A:$A,$A11,'Table 4 - Full data'!$B:$B,$B$5)</f>
        <v>4195</v>
      </c>
      <c r="H11" s="25">
        <f>SUMIFS('Table 4 - Full data'!I:I,'Table 4 - Full data'!$A:$A,$A11,'Table 4 - Full data'!$B:$B,$B$5)</f>
        <v>0.65</v>
      </c>
      <c r="I11" s="25">
        <f>SUMIFS('Table 4 - Full data'!J:J,'Table 4 - Full data'!$A:$A,$A11,'Table 4 - Full data'!$B:$B,$B$5)</f>
        <v>0.32</v>
      </c>
      <c r="J11" s="26">
        <f>SUMIFS('Table 4 - Full data'!K:K,'Table 4 - Full data'!$A:$A,$A11,'Table 4 - Full data'!$B:$B,$B$5)</f>
        <v>0.03</v>
      </c>
    </row>
    <row r="12" spans="1:10" x14ac:dyDescent="0.35">
      <c r="A12" s="10" t="s">
        <v>117</v>
      </c>
      <c r="B12" s="36">
        <f>SUMIFS('Table 4 - Full data'!C:C,'Table 4 - Full data'!$A:$A,$A12,'Table 4 - Full data'!$B:$B,$B$5)</f>
        <v>88665</v>
      </c>
      <c r="C12" s="25">
        <f>SUMIFS('Table 4 - Full data'!D:D,'Table 4 - Full data'!$A:$A,$A12,'Table 4 - Full data'!$B:$B,$B$5)</f>
        <v>0.17</v>
      </c>
      <c r="D12" s="36">
        <f>SUMIFS('Table 4 - Full data'!E:E,'Table 4 - Full data'!$A:$A,$A12,'Table 4 - Full data'!$B:$B,$B$5)</f>
        <v>88055</v>
      </c>
      <c r="E12" s="36">
        <f>SUMIFS('Table 4 - Full data'!F:F,'Table 4 - Full data'!$A:$A,$A12,'Table 4 - Full data'!$B:$B,$B$5)</f>
        <v>56685</v>
      </c>
      <c r="F12" s="36">
        <f>SUMIFS('Table 4 - Full data'!G:G,'Table 4 - Full data'!$A:$A,$A12,'Table 4 - Full data'!$B:$B,$B$5)</f>
        <v>28885</v>
      </c>
      <c r="G12" s="36">
        <f>SUMIFS('Table 4 - Full data'!H:H,'Table 4 - Full data'!$A:$A,$A12,'Table 4 - Full data'!$B:$B,$B$5)</f>
        <v>2485</v>
      </c>
      <c r="H12" s="25">
        <f>SUMIFS('Table 4 - Full data'!I:I,'Table 4 - Full data'!$A:$A,$A12,'Table 4 - Full data'!$B:$B,$B$5)</f>
        <v>0.64</v>
      </c>
      <c r="I12" s="25">
        <f>SUMIFS('Table 4 - Full data'!J:J,'Table 4 - Full data'!$A:$A,$A12,'Table 4 - Full data'!$B:$B,$B$5)</f>
        <v>0.33</v>
      </c>
      <c r="J12" s="26">
        <f>SUMIFS('Table 4 - Full data'!K:K,'Table 4 - Full data'!$A:$A,$A12,'Table 4 - Full data'!$B:$B,$B$5)</f>
        <v>0.03</v>
      </c>
    </row>
    <row r="13" spans="1:10" x14ac:dyDescent="0.35">
      <c r="A13" s="10" t="s">
        <v>118</v>
      </c>
      <c r="B13" s="36">
        <f>SUMIFS('Table 4 - Full data'!C:C,'Table 4 - Full data'!$A:$A,$A13,'Table 4 - Full data'!$B:$B,$B$5)</f>
        <v>35810</v>
      </c>
      <c r="C13" s="25">
        <f>SUMIFS('Table 4 - Full data'!D:D,'Table 4 - Full data'!$A:$A,$A13,'Table 4 - Full data'!$B:$B,$B$5)</f>
        <v>7.0000000000000007E-2</v>
      </c>
      <c r="D13" s="36">
        <f>SUMIFS('Table 4 - Full data'!E:E,'Table 4 - Full data'!$A:$A,$A13,'Table 4 - Full data'!$B:$B,$B$5)</f>
        <v>35515</v>
      </c>
      <c r="E13" s="36">
        <f>SUMIFS('Table 4 - Full data'!F:F,'Table 4 - Full data'!$A:$A,$A13,'Table 4 - Full data'!$B:$B,$B$5)</f>
        <v>21915</v>
      </c>
      <c r="F13" s="36">
        <f>SUMIFS('Table 4 - Full data'!G:G,'Table 4 - Full data'!$A:$A,$A13,'Table 4 - Full data'!$B:$B,$B$5)</f>
        <v>12585</v>
      </c>
      <c r="G13" s="36">
        <f>SUMIFS('Table 4 - Full data'!H:H,'Table 4 - Full data'!$A:$A,$A13,'Table 4 - Full data'!$B:$B,$B$5)</f>
        <v>1015</v>
      </c>
      <c r="H13" s="25">
        <f>SUMIFS('Table 4 - Full data'!I:I,'Table 4 - Full data'!$A:$A,$A13,'Table 4 - Full data'!$B:$B,$B$5)</f>
        <v>0.62</v>
      </c>
      <c r="I13" s="25">
        <f>SUMIFS('Table 4 - Full data'!J:J,'Table 4 - Full data'!$A:$A,$A13,'Table 4 - Full data'!$B:$B,$B$5)</f>
        <v>0.35</v>
      </c>
      <c r="J13" s="26">
        <f>SUMIFS('Table 4 - Full data'!K:K,'Table 4 - Full data'!$A:$A,$A13,'Table 4 - Full data'!$B:$B,$B$5)</f>
        <v>0.03</v>
      </c>
    </row>
    <row r="14" spans="1:10" x14ac:dyDescent="0.35">
      <c r="A14" s="10" t="s">
        <v>119</v>
      </c>
      <c r="B14" s="36">
        <f>SUMIFS('Table 4 - Full data'!C:C,'Table 4 - Full data'!$A:$A,$A14,'Table 4 - Full data'!$B:$B,$B$5)</f>
        <v>8765</v>
      </c>
      <c r="C14" s="25">
        <f>SUMIFS('Table 4 - Full data'!D:D,'Table 4 - Full data'!$A:$A,$A14,'Table 4 - Full data'!$B:$B,$B$5)</f>
        <v>0.02</v>
      </c>
      <c r="D14" s="36">
        <f>SUMIFS('Table 4 - Full data'!E:E,'Table 4 - Full data'!$A:$A,$A14,'Table 4 - Full data'!$B:$B,$B$5)</f>
        <v>8690</v>
      </c>
      <c r="E14" s="36">
        <f>SUMIFS('Table 4 - Full data'!F:F,'Table 4 - Full data'!$A:$A,$A14,'Table 4 - Full data'!$B:$B,$B$5)</f>
        <v>4960</v>
      </c>
      <c r="F14" s="36">
        <f>SUMIFS('Table 4 - Full data'!G:G,'Table 4 - Full data'!$A:$A,$A14,'Table 4 - Full data'!$B:$B,$B$5)</f>
        <v>3485</v>
      </c>
      <c r="G14" s="36">
        <f>SUMIFS('Table 4 - Full data'!H:H,'Table 4 - Full data'!$A:$A,$A14,'Table 4 - Full data'!$B:$B,$B$5)</f>
        <v>250</v>
      </c>
      <c r="H14" s="25">
        <f>SUMIFS('Table 4 - Full data'!I:I,'Table 4 - Full data'!$A:$A,$A14,'Table 4 - Full data'!$B:$B,$B$5)</f>
        <v>0.56999999999999995</v>
      </c>
      <c r="I14" s="25">
        <f>SUMIFS('Table 4 - Full data'!J:J,'Table 4 - Full data'!$A:$A,$A14,'Table 4 - Full data'!$B:$B,$B$5)</f>
        <v>0.4</v>
      </c>
      <c r="J14" s="26">
        <f>SUMIFS('Table 4 - Full data'!K:K,'Table 4 - Full data'!$A:$A,$A14,'Table 4 - Full data'!$B:$B,$B$5)</f>
        <v>0.03</v>
      </c>
    </row>
    <row r="15" spans="1:10" x14ac:dyDescent="0.35">
      <c r="A15" s="10" t="s">
        <v>120</v>
      </c>
      <c r="B15" s="36">
        <f>SUMIFS('Table 4 - Full data'!C:C,'Table 4 - Full data'!$A:$A,$A15,'Table 4 - Full data'!$B:$B,$B$5)</f>
        <v>2485</v>
      </c>
      <c r="C15" s="25">
        <f>SUMIFS('Table 4 - Full data'!D:D,'Table 4 - Full data'!$A:$A,$A15,'Table 4 - Full data'!$B:$B,$B$5)</f>
        <v>0</v>
      </c>
      <c r="D15" s="36">
        <f>SUMIFS('Table 4 - Full data'!E:E,'Table 4 - Full data'!$A:$A,$A15,'Table 4 - Full data'!$B:$B,$B$5)</f>
        <v>2460</v>
      </c>
      <c r="E15" s="36">
        <f>SUMIFS('Table 4 - Full data'!F:F,'Table 4 - Full data'!$A:$A,$A15,'Table 4 - Full data'!$B:$B,$B$5)</f>
        <v>1350</v>
      </c>
      <c r="F15" s="36">
        <f>SUMIFS('Table 4 - Full data'!G:G,'Table 4 - Full data'!$A:$A,$A15,'Table 4 - Full data'!$B:$B,$B$5)</f>
        <v>1045</v>
      </c>
      <c r="G15" s="36">
        <f>SUMIFS('Table 4 - Full data'!H:H,'Table 4 - Full data'!$A:$A,$A15,'Table 4 - Full data'!$B:$B,$B$5)</f>
        <v>70</v>
      </c>
      <c r="H15" s="25">
        <f>SUMIFS('Table 4 - Full data'!I:I,'Table 4 - Full data'!$A:$A,$A15,'Table 4 - Full data'!$B:$B,$B$5)</f>
        <v>0.55000000000000004</v>
      </c>
      <c r="I15" s="25">
        <f>SUMIFS('Table 4 - Full data'!J:J,'Table 4 - Full data'!$A:$A,$A15,'Table 4 - Full data'!$B:$B,$B$5)</f>
        <v>0.42</v>
      </c>
      <c r="J15" s="26">
        <f>SUMIFS('Table 4 - Full data'!K:K,'Table 4 - Full data'!$A:$A,$A15,'Table 4 - Full data'!$B:$B,$B$5)</f>
        <v>0.03</v>
      </c>
    </row>
    <row r="16" spans="1:10" x14ac:dyDescent="0.35">
      <c r="A16" s="10" t="s">
        <v>121</v>
      </c>
      <c r="B16" s="36">
        <f>SUMIFS('Table 4 - Full data'!C:C,'Table 4 - Full data'!$A:$A,$A16,'Table 4 - Full data'!$B:$B,$B$5)</f>
        <v>1115</v>
      </c>
      <c r="C16" s="25">
        <f>SUMIFS('Table 4 - Full data'!D:D,'Table 4 - Full data'!$A:$A,$A16,'Table 4 - Full data'!$B:$B,$B$5)</f>
        <v>0</v>
      </c>
      <c r="D16" s="36">
        <f>SUMIFS('Table 4 - Full data'!E:E,'Table 4 - Full data'!$A:$A,$A16,'Table 4 - Full data'!$B:$B,$B$5)</f>
        <v>1105</v>
      </c>
      <c r="E16" s="36">
        <f>SUMIFS('Table 4 - Full data'!F:F,'Table 4 - Full data'!$A:$A,$A16,'Table 4 - Full data'!$B:$B,$B$5)</f>
        <v>595</v>
      </c>
      <c r="F16" s="36">
        <f>SUMIFS('Table 4 - Full data'!G:G,'Table 4 - Full data'!$A:$A,$A16,'Table 4 - Full data'!$B:$B,$B$5)</f>
        <v>465</v>
      </c>
      <c r="G16" s="36">
        <f>SUMIFS('Table 4 - Full data'!H:H,'Table 4 - Full data'!$A:$A,$A16,'Table 4 - Full data'!$B:$B,$B$5)</f>
        <v>45</v>
      </c>
      <c r="H16" s="25">
        <f>SUMIFS('Table 4 - Full data'!I:I,'Table 4 - Full data'!$A:$A,$A16,'Table 4 - Full data'!$B:$B,$B$5)</f>
        <v>0.54</v>
      </c>
      <c r="I16" s="25">
        <f>SUMIFS('Table 4 - Full data'!J:J,'Table 4 - Full data'!$A:$A,$A16,'Table 4 - Full data'!$B:$B,$B$5)</f>
        <v>0.42</v>
      </c>
      <c r="J16" s="26">
        <f>SUMIFS('Table 4 - Full data'!K:K,'Table 4 - Full data'!$A:$A,$A16,'Table 4 - Full data'!$B:$B,$B$5)</f>
        <v>0.04</v>
      </c>
    </row>
    <row r="17" spans="1:10" x14ac:dyDescent="0.35">
      <c r="A17" s="10" t="s">
        <v>122</v>
      </c>
      <c r="B17" s="36">
        <f>SUMIFS('Table 4 - Full data'!C:C,'Table 4 - Full data'!$A:$A,$A17,'Table 4 - Full data'!$B:$B,$B$5)</f>
        <v>585</v>
      </c>
      <c r="C17" s="25">
        <f>SUMIFS('Table 4 - Full data'!D:D,'Table 4 - Full data'!$A:$A,$A17,'Table 4 - Full data'!$B:$B,$B$5)</f>
        <v>0</v>
      </c>
      <c r="D17" s="36">
        <f>SUMIFS('Table 4 - Full data'!E:E,'Table 4 - Full data'!$A:$A,$A17,'Table 4 - Full data'!$B:$B,$B$5)</f>
        <v>570</v>
      </c>
      <c r="E17" s="36">
        <f>SUMIFS('Table 4 - Full data'!F:F,'Table 4 - Full data'!$A:$A,$A17,'Table 4 - Full data'!$B:$B,$B$5)</f>
        <v>295</v>
      </c>
      <c r="F17" s="36">
        <f>SUMIFS('Table 4 - Full data'!G:G,'Table 4 - Full data'!$A:$A,$A17,'Table 4 - Full data'!$B:$B,$B$5)</f>
        <v>250</v>
      </c>
      <c r="G17" s="36">
        <f>SUMIFS('Table 4 - Full data'!H:H,'Table 4 - Full data'!$A:$A,$A17,'Table 4 - Full data'!$B:$B,$B$5)</f>
        <v>30</v>
      </c>
      <c r="H17" s="25">
        <f>SUMIFS('Table 4 - Full data'!I:I,'Table 4 - Full data'!$A:$A,$A17,'Table 4 - Full data'!$B:$B,$B$5)</f>
        <v>0.51</v>
      </c>
      <c r="I17" s="25">
        <f>SUMIFS('Table 4 - Full data'!J:J,'Table 4 - Full data'!$A:$A,$A17,'Table 4 - Full data'!$B:$B,$B$5)</f>
        <v>0.44</v>
      </c>
      <c r="J17" s="26">
        <f>SUMIFS('Table 4 - Full data'!K:K,'Table 4 - Full data'!$A:$A,$A17,'Table 4 - Full data'!$B:$B,$B$5)</f>
        <v>0.05</v>
      </c>
    </row>
    <row r="18" spans="1:10" x14ac:dyDescent="0.35">
      <c r="A18" s="10" t="s">
        <v>123</v>
      </c>
      <c r="B18" s="36">
        <f>SUMIFS('Table 4 - Full data'!C:C,'Table 4 - Full data'!$A:$A,$A18,'Table 4 - Full data'!$B:$B,$B$5)</f>
        <v>275</v>
      </c>
      <c r="C18" s="25">
        <f>SUMIFS('Table 4 - Full data'!D:D,'Table 4 - Full data'!$A:$A,$A18,'Table 4 - Full data'!$B:$B,$B$5)</f>
        <v>0</v>
      </c>
      <c r="D18" s="36">
        <f>SUMIFS('Table 4 - Full data'!E:E,'Table 4 - Full data'!$A:$A,$A18,'Table 4 - Full data'!$B:$B,$B$5)</f>
        <v>270</v>
      </c>
      <c r="E18" s="36">
        <f>SUMIFS('Table 4 - Full data'!F:F,'Table 4 - Full data'!$A:$A,$A18,'Table 4 - Full data'!$B:$B,$B$5)</f>
        <v>115</v>
      </c>
      <c r="F18" s="36">
        <f>SUMIFS('Table 4 - Full data'!G:G,'Table 4 - Full data'!$A:$A,$A18,'Table 4 - Full data'!$B:$B,$B$5)</f>
        <v>145</v>
      </c>
      <c r="G18" s="36">
        <f>SUMIFS('Table 4 - Full data'!H:H,'Table 4 - Full data'!$A:$A,$A18,'Table 4 - Full data'!$B:$B,$B$5)</f>
        <v>5</v>
      </c>
      <c r="H18" s="25">
        <f>SUMIFS('Table 4 - Full data'!I:I,'Table 4 - Full data'!$A:$A,$A18,'Table 4 - Full data'!$B:$B,$B$5)</f>
        <v>0.43</v>
      </c>
      <c r="I18" s="25">
        <f>SUMIFS('Table 4 - Full data'!J:J,'Table 4 - Full data'!$A:$A,$A18,'Table 4 - Full data'!$B:$B,$B$5)</f>
        <v>0.55000000000000004</v>
      </c>
      <c r="J18" s="26">
        <f>SUMIFS('Table 4 - Full data'!K:K,'Table 4 - Full data'!$A:$A,$A18,'Table 4 - Full data'!$B:$B,$B$5)</f>
        <v>0.03</v>
      </c>
    </row>
    <row r="19" spans="1:10" x14ac:dyDescent="0.35">
      <c r="A19" s="10" t="s">
        <v>107</v>
      </c>
      <c r="B19" s="36">
        <f>SUMIFS('Table 4 - Full data'!C:C,'Table 4 - Full data'!$A:$A,$A19,'Table 4 - Full data'!$B:$B,$B$5)</f>
        <v>835</v>
      </c>
      <c r="C19" s="25">
        <f>SUMIFS('Table 4 - Full data'!D:D,'Table 4 - Full data'!$A:$A,$A19,'Table 4 - Full data'!$B:$B,$B$5)</f>
        <v>0</v>
      </c>
      <c r="D19" s="36">
        <f>SUMIFS('Table 4 - Full data'!E:E,'Table 4 - Full data'!$A:$A,$A19,'Table 4 - Full data'!$B:$B,$B$5)</f>
        <v>705</v>
      </c>
      <c r="E19" s="36">
        <f>SUMIFS('Table 4 - Full data'!F:F,'Table 4 - Full data'!$A:$A,$A19,'Table 4 - Full data'!$B:$B,$B$5)</f>
        <v>10</v>
      </c>
      <c r="F19" s="36">
        <f>SUMIFS('Table 4 - Full data'!G:G,'Table 4 - Full data'!$A:$A,$A19,'Table 4 - Full data'!$B:$B,$B$5)</f>
        <v>65</v>
      </c>
      <c r="G19" s="36">
        <f>SUMIFS('Table 4 - Full data'!H:H,'Table 4 - Full data'!$A:$A,$A19,'Table 4 - Full data'!$B:$B,$B$5)</f>
        <v>630</v>
      </c>
      <c r="H19" s="25">
        <f>SUMIFS('Table 4 - Full data'!I:I,'Table 4 - Full data'!$A:$A,$A19,'Table 4 - Full data'!$B:$B,$B$5)</f>
        <v>0.01</v>
      </c>
      <c r="I19" s="25">
        <f>SUMIFS('Table 4 - Full data'!J:J,'Table 4 - Full data'!$A:$A,$A19,'Table 4 - Full data'!$B:$B,$B$5)</f>
        <v>0.09</v>
      </c>
      <c r="J19" s="26">
        <f>SUMIFS('Table 4 - Full data'!K:K,'Table 4 - Full data'!$A:$A,$A19,'Table 4 - Full data'!$B:$B,$B$5)</f>
        <v>0.9</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'Financial year lookup'!$A3:$A10</xm:f>
          </x14:formula1>
          <xm:sqref>B5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2"/>
  <sheetViews>
    <sheetView workbookViewId="0"/>
  </sheetViews>
  <sheetFormatPr defaultColWidth="10.6640625" defaultRowHeight="15.5" x14ac:dyDescent="0.35"/>
  <cols>
    <col min="1" max="1" width="32.6640625" customWidth="1"/>
    <col min="2" max="10" width="16.6640625" customWidth="1"/>
  </cols>
  <sheetData>
    <row r="1" spans="1:10" ht="19.5" x14ac:dyDescent="0.45">
      <c r="A1" s="90" t="s">
        <v>471</v>
      </c>
    </row>
    <row r="2" spans="1:10" x14ac:dyDescent="0.35">
      <c r="A2" t="s">
        <v>301</v>
      </c>
    </row>
    <row r="3" spans="1:10" x14ac:dyDescent="0.35">
      <c r="A3" t="s">
        <v>305</v>
      </c>
    </row>
    <row r="4" spans="1:10" x14ac:dyDescent="0.35">
      <c r="A4" t="s">
        <v>300</v>
      </c>
    </row>
    <row r="5" spans="1:10" x14ac:dyDescent="0.35">
      <c r="A5" s="139" t="s">
        <v>493</v>
      </c>
      <c r="B5" s="6" t="s">
        <v>247</v>
      </c>
    </row>
    <row r="6" spans="1:10" s="157" customFormat="1" ht="62" x14ac:dyDescent="0.35">
      <c r="A6" s="155" t="s">
        <v>319</v>
      </c>
      <c r="B6" s="155" t="s">
        <v>250</v>
      </c>
      <c r="C6" s="155" t="s">
        <v>17</v>
      </c>
      <c r="D6" s="155" t="s">
        <v>173</v>
      </c>
      <c r="E6" s="155" t="s">
        <v>251</v>
      </c>
      <c r="F6" s="155" t="s">
        <v>252</v>
      </c>
      <c r="G6" s="155" t="s">
        <v>174</v>
      </c>
      <c r="H6" s="155" t="s">
        <v>18</v>
      </c>
      <c r="I6" s="155" t="s">
        <v>19</v>
      </c>
      <c r="J6" s="155" t="s">
        <v>20</v>
      </c>
    </row>
    <row r="7" spans="1:10" x14ac:dyDescent="0.35">
      <c r="A7" s="37" t="s">
        <v>21</v>
      </c>
      <c r="B7" s="38">
        <f>SUMIFS('Table 5 - Full data'!C:C,'Table 5 - Full data'!$A:$A,$A7,'Table 5 - Full data'!$B:$B,$B$5)</f>
        <v>537215</v>
      </c>
      <c r="C7" s="28">
        <f>SUMIFS('Table 5 - Full data'!D:D,'Table 5 - Full data'!$A:$A,$A7,'Table 5 - Full data'!$B:$B,$B$5)</f>
        <v>1</v>
      </c>
      <c r="D7" s="38">
        <f>SUMIFS('Table 5 - Full data'!E:E,'Table 5 - Full data'!$A:$A,$A7,'Table 5 - Full data'!$B:$B,$B$5)</f>
        <v>533090</v>
      </c>
      <c r="E7" s="38">
        <f>SUMIFS('Table 5 - Full data'!F:F,'Table 5 - Full data'!$A:$A,$A7,'Table 5 - Full data'!$B:$B,$B$5)</f>
        <v>351380</v>
      </c>
      <c r="F7" s="38">
        <f>SUMIFS('Table 5 - Full data'!G:G,'Table 5 - Full data'!$A:$A,$A7,'Table 5 - Full data'!$B:$B,$B$5)</f>
        <v>163990</v>
      </c>
      <c r="G7" s="38">
        <f>SUMIFS('Table 5 - Full data'!H:H,'Table 5 - Full data'!$A:$A,$A7,'Table 5 - Full data'!$B:$B,$B$5)</f>
        <v>17715</v>
      </c>
      <c r="H7" s="28">
        <f>SUMIFS('Table 5 - Full data'!I:I,'Table 5 - Full data'!$A:$A,$A7,'Table 5 - Full data'!$B:$B,$B$5)</f>
        <v>0.66</v>
      </c>
      <c r="I7" s="28">
        <f>SUMIFS('Table 5 - Full data'!J:J,'Table 5 - Full data'!$A:$A,$A7,'Table 5 - Full data'!$B:$B,$B$5)</f>
        <v>0.31</v>
      </c>
      <c r="J7" s="28">
        <f>SUMIFS('Table 5 - Full data'!K:K,'Table 5 - Full data'!$A:$A,$A7,'Table 5 - Full data'!$B:$B,$B$5)</f>
        <v>0.03</v>
      </c>
    </row>
    <row r="8" spans="1:10" x14ac:dyDescent="0.35">
      <c r="A8" s="35" t="s">
        <v>124</v>
      </c>
      <c r="B8" s="36">
        <f>SUMIFS('Table 5 - Full data'!C:C,'Table 5 - Full data'!$A:$A,$A8,'Table 5 - Full data'!$B:$B,$B$5)</f>
        <v>16845</v>
      </c>
      <c r="C8" s="25">
        <f>SUMIFS('Table 5 - Full data'!D:D,'Table 5 - Full data'!$A:$A,$A8,'Table 5 - Full data'!$B:$B,$B$5)</f>
        <v>0.03</v>
      </c>
      <c r="D8" s="36">
        <f>SUMIFS('Table 5 - Full data'!E:E,'Table 5 - Full data'!$A:$A,$A8,'Table 5 - Full data'!$B:$B,$B$5)</f>
        <v>16715</v>
      </c>
      <c r="E8" s="36">
        <f>SUMIFS('Table 5 - Full data'!F:F,'Table 5 - Full data'!$A:$A,$A8,'Table 5 - Full data'!$B:$B,$B$5)</f>
        <v>10800</v>
      </c>
      <c r="F8" s="36">
        <f>SUMIFS('Table 5 - Full data'!G:G,'Table 5 - Full data'!$A:$A,$A8,'Table 5 - Full data'!$B:$B,$B$5)</f>
        <v>5355</v>
      </c>
      <c r="G8" s="36">
        <f>SUMIFS('Table 5 - Full data'!H:H,'Table 5 - Full data'!$A:$A,$A8,'Table 5 - Full data'!$B:$B,$B$5)</f>
        <v>560</v>
      </c>
      <c r="H8" s="25">
        <f>SUMIFS('Table 5 - Full data'!I:I,'Table 5 - Full data'!$A:$A,$A8,'Table 5 - Full data'!$B:$B,$B$5)</f>
        <v>0.65</v>
      </c>
      <c r="I8" s="25">
        <f>SUMIFS('Table 5 - Full data'!J:J,'Table 5 - Full data'!$A:$A,$A8,'Table 5 - Full data'!$B:$B,$B$5)</f>
        <v>0.32</v>
      </c>
      <c r="J8" s="25">
        <f>SUMIFS('Table 5 - Full data'!K:K,'Table 5 - Full data'!$A:$A,$A8,'Table 5 - Full data'!$B:$B,$B$5)</f>
        <v>0.03</v>
      </c>
    </row>
    <row r="9" spans="1:10" x14ac:dyDescent="0.35">
      <c r="A9" s="35" t="s">
        <v>125</v>
      </c>
      <c r="B9" s="36">
        <f>SUMIFS('Table 5 - Full data'!C:C,'Table 5 - Full data'!$A:$A,$A9,'Table 5 - Full data'!$B:$B,$B$5)</f>
        <v>14700</v>
      </c>
      <c r="C9" s="25">
        <f>SUMIFS('Table 5 - Full data'!D:D,'Table 5 - Full data'!$A:$A,$A9,'Table 5 - Full data'!$B:$B,$B$5)</f>
        <v>0.03</v>
      </c>
      <c r="D9" s="36">
        <f>SUMIFS('Table 5 - Full data'!E:E,'Table 5 - Full data'!$A:$A,$A9,'Table 5 - Full data'!$B:$B,$B$5)</f>
        <v>14615</v>
      </c>
      <c r="E9" s="36">
        <f>SUMIFS('Table 5 - Full data'!F:F,'Table 5 - Full data'!$A:$A,$A9,'Table 5 - Full data'!$B:$B,$B$5)</f>
        <v>9455</v>
      </c>
      <c r="F9" s="36">
        <f>SUMIFS('Table 5 - Full data'!G:G,'Table 5 - Full data'!$A:$A,$A9,'Table 5 - Full data'!$B:$B,$B$5)</f>
        <v>4695</v>
      </c>
      <c r="G9" s="36">
        <f>SUMIFS('Table 5 - Full data'!H:H,'Table 5 - Full data'!$A:$A,$A9,'Table 5 - Full data'!$B:$B,$B$5)</f>
        <v>460</v>
      </c>
      <c r="H9" s="25">
        <f>SUMIFS('Table 5 - Full data'!I:I,'Table 5 - Full data'!$A:$A,$A9,'Table 5 - Full data'!$B:$B,$B$5)</f>
        <v>0.65</v>
      </c>
      <c r="I9" s="25">
        <f>SUMIFS('Table 5 - Full data'!J:J,'Table 5 - Full data'!$A:$A,$A9,'Table 5 - Full data'!$B:$B,$B$5)</f>
        <v>0.32</v>
      </c>
      <c r="J9" s="25">
        <f>SUMIFS('Table 5 - Full data'!K:K,'Table 5 - Full data'!$A:$A,$A9,'Table 5 - Full data'!$B:$B,$B$5)</f>
        <v>0.03</v>
      </c>
    </row>
    <row r="10" spans="1:10" x14ac:dyDescent="0.35">
      <c r="A10" s="35" t="s">
        <v>126</v>
      </c>
      <c r="B10" s="36">
        <f>SUMIFS('Table 5 - Full data'!C:C,'Table 5 - Full data'!$A:$A,$A10,'Table 5 - Full data'!$B:$B,$B$5)</f>
        <v>10125</v>
      </c>
      <c r="C10" s="25">
        <f>SUMIFS('Table 5 - Full data'!D:D,'Table 5 - Full data'!$A:$A,$A10,'Table 5 - Full data'!$B:$B,$B$5)</f>
        <v>0.02</v>
      </c>
      <c r="D10" s="36">
        <f>SUMIFS('Table 5 - Full data'!E:E,'Table 5 - Full data'!$A:$A,$A10,'Table 5 - Full data'!$B:$B,$B$5)</f>
        <v>10050</v>
      </c>
      <c r="E10" s="36">
        <f>SUMIFS('Table 5 - Full data'!F:F,'Table 5 - Full data'!$A:$A,$A10,'Table 5 - Full data'!$B:$B,$B$5)</f>
        <v>6965</v>
      </c>
      <c r="F10" s="36">
        <f>SUMIFS('Table 5 - Full data'!G:G,'Table 5 - Full data'!$A:$A,$A10,'Table 5 - Full data'!$B:$B,$B$5)</f>
        <v>2780</v>
      </c>
      <c r="G10" s="36">
        <f>SUMIFS('Table 5 - Full data'!H:H,'Table 5 - Full data'!$A:$A,$A10,'Table 5 - Full data'!$B:$B,$B$5)</f>
        <v>305</v>
      </c>
      <c r="H10" s="25">
        <f>SUMIFS('Table 5 - Full data'!I:I,'Table 5 - Full data'!$A:$A,$A10,'Table 5 - Full data'!$B:$B,$B$5)</f>
        <v>0.69</v>
      </c>
      <c r="I10" s="25">
        <f>SUMIFS('Table 5 - Full data'!J:J,'Table 5 - Full data'!$A:$A,$A10,'Table 5 - Full data'!$B:$B,$B$5)</f>
        <v>0.28000000000000003</v>
      </c>
      <c r="J10" s="25">
        <f>SUMIFS('Table 5 - Full data'!K:K,'Table 5 - Full data'!$A:$A,$A10,'Table 5 - Full data'!$B:$B,$B$5)</f>
        <v>0.03</v>
      </c>
    </row>
    <row r="11" spans="1:10" x14ac:dyDescent="0.35">
      <c r="A11" s="35" t="s">
        <v>127</v>
      </c>
      <c r="B11" s="36">
        <f>SUMIFS('Table 5 - Full data'!C:C,'Table 5 - Full data'!$A:$A,$A11,'Table 5 - Full data'!$B:$B,$B$5)</f>
        <v>6140</v>
      </c>
      <c r="C11" s="25">
        <f>SUMIFS('Table 5 - Full data'!D:D,'Table 5 - Full data'!$A:$A,$A11,'Table 5 - Full data'!$B:$B,$B$5)</f>
        <v>0.01</v>
      </c>
      <c r="D11" s="36">
        <f>SUMIFS('Table 5 - Full data'!E:E,'Table 5 - Full data'!$A:$A,$A11,'Table 5 - Full data'!$B:$B,$B$5)</f>
        <v>6100</v>
      </c>
      <c r="E11" s="36">
        <f>SUMIFS('Table 5 - Full data'!F:F,'Table 5 - Full data'!$A:$A,$A11,'Table 5 - Full data'!$B:$B,$B$5)</f>
        <v>4020</v>
      </c>
      <c r="F11" s="36">
        <f>SUMIFS('Table 5 - Full data'!G:G,'Table 5 - Full data'!$A:$A,$A11,'Table 5 - Full data'!$B:$B,$B$5)</f>
        <v>1910</v>
      </c>
      <c r="G11" s="36">
        <f>SUMIFS('Table 5 - Full data'!H:H,'Table 5 - Full data'!$A:$A,$A11,'Table 5 - Full data'!$B:$B,$B$5)</f>
        <v>170</v>
      </c>
      <c r="H11" s="25">
        <f>SUMIFS('Table 5 - Full data'!I:I,'Table 5 - Full data'!$A:$A,$A11,'Table 5 - Full data'!$B:$B,$B$5)</f>
        <v>0.66</v>
      </c>
      <c r="I11" s="25">
        <f>SUMIFS('Table 5 - Full data'!J:J,'Table 5 - Full data'!$A:$A,$A11,'Table 5 - Full data'!$B:$B,$B$5)</f>
        <v>0.31</v>
      </c>
      <c r="J11" s="25">
        <f>SUMIFS('Table 5 - Full data'!K:K,'Table 5 - Full data'!$A:$A,$A11,'Table 5 - Full data'!$B:$B,$B$5)</f>
        <v>0.03</v>
      </c>
    </row>
    <row r="12" spans="1:10" x14ac:dyDescent="0.35">
      <c r="A12" s="35" t="s">
        <v>320</v>
      </c>
      <c r="B12" s="36">
        <f>SUMIFS('Table 5 - Full data'!C:C,'Table 5 - Full data'!$A:$A,$A12,'Table 5 - Full data'!$B:$B,$B$5)</f>
        <v>32600</v>
      </c>
      <c r="C12" s="25">
        <f>SUMIFS('Table 5 - Full data'!D:D,'Table 5 - Full data'!$A:$A,$A12,'Table 5 - Full data'!$B:$B,$B$5)</f>
        <v>0.06</v>
      </c>
      <c r="D12" s="36">
        <f>SUMIFS('Table 5 - Full data'!E:E,'Table 5 - Full data'!$A:$A,$A12,'Table 5 - Full data'!$B:$B,$B$5)</f>
        <v>32310</v>
      </c>
      <c r="E12" s="36">
        <f>SUMIFS('Table 5 - Full data'!F:F,'Table 5 - Full data'!$A:$A,$A12,'Table 5 - Full data'!$B:$B,$B$5)</f>
        <v>21295</v>
      </c>
      <c r="F12" s="36">
        <f>SUMIFS('Table 5 - Full data'!G:G,'Table 5 - Full data'!$A:$A,$A12,'Table 5 - Full data'!$B:$B,$B$5)</f>
        <v>10035</v>
      </c>
      <c r="G12" s="36">
        <f>SUMIFS('Table 5 - Full data'!H:H,'Table 5 - Full data'!$A:$A,$A12,'Table 5 - Full data'!$B:$B,$B$5)</f>
        <v>985</v>
      </c>
      <c r="H12" s="25">
        <f>SUMIFS('Table 5 - Full data'!I:I,'Table 5 - Full data'!$A:$A,$A12,'Table 5 - Full data'!$B:$B,$B$5)</f>
        <v>0.66</v>
      </c>
      <c r="I12" s="25">
        <f>SUMIFS('Table 5 - Full data'!J:J,'Table 5 - Full data'!$A:$A,$A12,'Table 5 - Full data'!$B:$B,$B$5)</f>
        <v>0.31</v>
      </c>
      <c r="J12" s="25">
        <f>SUMIFS('Table 5 - Full data'!K:K,'Table 5 - Full data'!$A:$A,$A12,'Table 5 - Full data'!$B:$B,$B$5)</f>
        <v>0.03</v>
      </c>
    </row>
    <row r="13" spans="1:10" x14ac:dyDescent="0.35">
      <c r="A13" s="35" t="s">
        <v>128</v>
      </c>
      <c r="B13" s="36">
        <f>SUMIFS('Table 5 - Full data'!C:C,'Table 5 - Full data'!$A:$A,$A13,'Table 5 - Full data'!$B:$B,$B$5)</f>
        <v>5765</v>
      </c>
      <c r="C13" s="25">
        <f>SUMIFS('Table 5 - Full data'!D:D,'Table 5 - Full data'!$A:$A,$A13,'Table 5 - Full data'!$B:$B,$B$5)</f>
        <v>0.01</v>
      </c>
      <c r="D13" s="36">
        <f>SUMIFS('Table 5 - Full data'!E:E,'Table 5 - Full data'!$A:$A,$A13,'Table 5 - Full data'!$B:$B,$B$5)</f>
        <v>5705</v>
      </c>
      <c r="E13" s="36">
        <f>SUMIFS('Table 5 - Full data'!F:F,'Table 5 - Full data'!$A:$A,$A13,'Table 5 - Full data'!$B:$B,$B$5)</f>
        <v>3960</v>
      </c>
      <c r="F13" s="36">
        <f>SUMIFS('Table 5 - Full data'!G:G,'Table 5 - Full data'!$A:$A,$A13,'Table 5 - Full data'!$B:$B,$B$5)</f>
        <v>1580</v>
      </c>
      <c r="G13" s="36">
        <f>SUMIFS('Table 5 - Full data'!H:H,'Table 5 - Full data'!$A:$A,$A13,'Table 5 - Full data'!$B:$B,$B$5)</f>
        <v>165</v>
      </c>
      <c r="H13" s="25">
        <f>SUMIFS('Table 5 - Full data'!I:I,'Table 5 - Full data'!$A:$A,$A13,'Table 5 - Full data'!$B:$B,$B$5)</f>
        <v>0.69</v>
      </c>
      <c r="I13" s="25">
        <f>SUMIFS('Table 5 - Full data'!J:J,'Table 5 - Full data'!$A:$A,$A13,'Table 5 - Full data'!$B:$B,$B$5)</f>
        <v>0.28000000000000003</v>
      </c>
      <c r="J13" s="25">
        <f>SUMIFS('Table 5 - Full data'!K:K,'Table 5 - Full data'!$A:$A,$A13,'Table 5 - Full data'!$B:$B,$B$5)</f>
        <v>0.03</v>
      </c>
    </row>
    <row r="14" spans="1:10" x14ac:dyDescent="0.35">
      <c r="A14" s="35" t="s">
        <v>129</v>
      </c>
      <c r="B14" s="36">
        <f>SUMIFS('Table 5 - Full data'!C:C,'Table 5 - Full data'!$A:$A,$A14,'Table 5 - Full data'!$B:$B,$B$5)</f>
        <v>14020</v>
      </c>
      <c r="C14" s="25">
        <f>SUMIFS('Table 5 - Full data'!D:D,'Table 5 - Full data'!$A:$A,$A14,'Table 5 - Full data'!$B:$B,$B$5)</f>
        <v>0.03</v>
      </c>
      <c r="D14" s="36">
        <f>SUMIFS('Table 5 - Full data'!E:E,'Table 5 - Full data'!$A:$A,$A14,'Table 5 - Full data'!$B:$B,$B$5)</f>
        <v>13935</v>
      </c>
      <c r="E14" s="36">
        <f>SUMIFS('Table 5 - Full data'!F:F,'Table 5 - Full data'!$A:$A,$A14,'Table 5 - Full data'!$B:$B,$B$5)</f>
        <v>9555</v>
      </c>
      <c r="F14" s="36">
        <f>SUMIFS('Table 5 - Full data'!G:G,'Table 5 - Full data'!$A:$A,$A14,'Table 5 - Full data'!$B:$B,$B$5)</f>
        <v>3915</v>
      </c>
      <c r="G14" s="36">
        <f>SUMIFS('Table 5 - Full data'!H:H,'Table 5 - Full data'!$A:$A,$A14,'Table 5 - Full data'!$B:$B,$B$5)</f>
        <v>465</v>
      </c>
      <c r="H14" s="25">
        <f>SUMIFS('Table 5 - Full data'!I:I,'Table 5 - Full data'!$A:$A,$A14,'Table 5 - Full data'!$B:$B,$B$5)</f>
        <v>0.69</v>
      </c>
      <c r="I14" s="25">
        <f>SUMIFS('Table 5 - Full data'!J:J,'Table 5 - Full data'!$A:$A,$A14,'Table 5 - Full data'!$B:$B,$B$5)</f>
        <v>0.28000000000000003</v>
      </c>
      <c r="J14" s="25">
        <f>SUMIFS('Table 5 - Full data'!K:K,'Table 5 - Full data'!$A:$A,$A14,'Table 5 - Full data'!$B:$B,$B$5)</f>
        <v>0.03</v>
      </c>
    </row>
    <row r="15" spans="1:10" x14ac:dyDescent="0.35">
      <c r="A15" s="35" t="s">
        <v>130</v>
      </c>
      <c r="B15" s="36">
        <f>SUMIFS('Table 5 - Full data'!C:C,'Table 5 - Full data'!$A:$A,$A15,'Table 5 - Full data'!$B:$B,$B$5)</f>
        <v>17755</v>
      </c>
      <c r="C15" s="25">
        <f>SUMIFS('Table 5 - Full data'!D:D,'Table 5 - Full data'!$A:$A,$A15,'Table 5 - Full data'!$B:$B,$B$5)</f>
        <v>0.03</v>
      </c>
      <c r="D15" s="36">
        <f>SUMIFS('Table 5 - Full data'!E:E,'Table 5 - Full data'!$A:$A,$A15,'Table 5 - Full data'!$B:$B,$B$5)</f>
        <v>17610</v>
      </c>
      <c r="E15" s="36">
        <f>SUMIFS('Table 5 - Full data'!F:F,'Table 5 - Full data'!$A:$A,$A15,'Table 5 - Full data'!$B:$B,$B$5)</f>
        <v>12205</v>
      </c>
      <c r="F15" s="36">
        <f>SUMIFS('Table 5 - Full data'!G:G,'Table 5 - Full data'!$A:$A,$A15,'Table 5 - Full data'!$B:$B,$B$5)</f>
        <v>4800</v>
      </c>
      <c r="G15" s="36">
        <f>SUMIFS('Table 5 - Full data'!H:H,'Table 5 - Full data'!$A:$A,$A15,'Table 5 - Full data'!$B:$B,$B$5)</f>
        <v>600</v>
      </c>
      <c r="H15" s="25">
        <f>SUMIFS('Table 5 - Full data'!I:I,'Table 5 - Full data'!$A:$A,$A15,'Table 5 - Full data'!$B:$B,$B$5)</f>
        <v>0.69</v>
      </c>
      <c r="I15" s="25">
        <f>SUMIFS('Table 5 - Full data'!J:J,'Table 5 - Full data'!$A:$A,$A15,'Table 5 - Full data'!$B:$B,$B$5)</f>
        <v>0.27</v>
      </c>
      <c r="J15" s="25">
        <f>SUMIFS('Table 5 - Full data'!K:K,'Table 5 - Full data'!$A:$A,$A15,'Table 5 - Full data'!$B:$B,$B$5)</f>
        <v>0.03</v>
      </c>
    </row>
    <row r="16" spans="1:10" x14ac:dyDescent="0.35">
      <c r="A16" s="35" t="s">
        <v>131</v>
      </c>
      <c r="B16" s="36">
        <f>SUMIFS('Table 5 - Full data'!C:C,'Table 5 - Full data'!$A:$A,$A16,'Table 5 - Full data'!$B:$B,$B$5)</f>
        <v>15690</v>
      </c>
      <c r="C16" s="25">
        <f>SUMIFS('Table 5 - Full data'!D:D,'Table 5 - Full data'!$A:$A,$A16,'Table 5 - Full data'!$B:$B,$B$5)</f>
        <v>0.03</v>
      </c>
      <c r="D16" s="36">
        <f>SUMIFS('Table 5 - Full data'!E:E,'Table 5 - Full data'!$A:$A,$A16,'Table 5 - Full data'!$B:$B,$B$5)</f>
        <v>15585</v>
      </c>
      <c r="E16" s="36">
        <f>SUMIFS('Table 5 - Full data'!F:F,'Table 5 - Full data'!$A:$A,$A16,'Table 5 - Full data'!$B:$B,$B$5)</f>
        <v>10755</v>
      </c>
      <c r="F16" s="36">
        <f>SUMIFS('Table 5 - Full data'!G:G,'Table 5 - Full data'!$A:$A,$A16,'Table 5 - Full data'!$B:$B,$B$5)</f>
        <v>4285</v>
      </c>
      <c r="G16" s="36">
        <f>SUMIFS('Table 5 - Full data'!H:H,'Table 5 - Full data'!$A:$A,$A16,'Table 5 - Full data'!$B:$B,$B$5)</f>
        <v>545</v>
      </c>
      <c r="H16" s="25">
        <f>SUMIFS('Table 5 - Full data'!I:I,'Table 5 - Full data'!$A:$A,$A16,'Table 5 - Full data'!$B:$B,$B$5)</f>
        <v>0.69</v>
      </c>
      <c r="I16" s="25">
        <f>SUMIFS('Table 5 - Full data'!J:J,'Table 5 - Full data'!$A:$A,$A16,'Table 5 - Full data'!$B:$B,$B$5)</f>
        <v>0.27</v>
      </c>
      <c r="J16" s="25">
        <f>SUMIFS('Table 5 - Full data'!K:K,'Table 5 - Full data'!$A:$A,$A16,'Table 5 - Full data'!$B:$B,$B$5)</f>
        <v>0.03</v>
      </c>
    </row>
    <row r="17" spans="1:10" x14ac:dyDescent="0.35">
      <c r="A17" s="35" t="s">
        <v>132</v>
      </c>
      <c r="B17" s="36">
        <f>SUMIFS('Table 5 - Full data'!C:C,'Table 5 - Full data'!$A:$A,$A17,'Table 5 - Full data'!$B:$B,$B$5)</f>
        <v>5470</v>
      </c>
      <c r="C17" s="25">
        <f>SUMIFS('Table 5 - Full data'!D:D,'Table 5 - Full data'!$A:$A,$A17,'Table 5 - Full data'!$B:$B,$B$5)</f>
        <v>0.01</v>
      </c>
      <c r="D17" s="36">
        <f>SUMIFS('Table 5 - Full data'!E:E,'Table 5 - Full data'!$A:$A,$A17,'Table 5 - Full data'!$B:$B,$B$5)</f>
        <v>5430</v>
      </c>
      <c r="E17" s="36">
        <f>SUMIFS('Table 5 - Full data'!F:F,'Table 5 - Full data'!$A:$A,$A17,'Table 5 - Full data'!$B:$B,$B$5)</f>
        <v>3570</v>
      </c>
      <c r="F17" s="36">
        <f>SUMIFS('Table 5 - Full data'!G:G,'Table 5 - Full data'!$A:$A,$A17,'Table 5 - Full data'!$B:$B,$B$5)</f>
        <v>1710</v>
      </c>
      <c r="G17" s="36">
        <f>SUMIFS('Table 5 - Full data'!H:H,'Table 5 - Full data'!$A:$A,$A17,'Table 5 - Full data'!$B:$B,$B$5)</f>
        <v>150</v>
      </c>
      <c r="H17" s="25">
        <f>SUMIFS('Table 5 - Full data'!I:I,'Table 5 - Full data'!$A:$A,$A17,'Table 5 - Full data'!$B:$B,$B$5)</f>
        <v>0.66</v>
      </c>
      <c r="I17" s="25">
        <f>SUMIFS('Table 5 - Full data'!J:J,'Table 5 - Full data'!$A:$A,$A17,'Table 5 - Full data'!$B:$B,$B$5)</f>
        <v>0.31</v>
      </c>
      <c r="J17" s="25">
        <f>SUMIFS('Table 5 - Full data'!K:K,'Table 5 - Full data'!$A:$A,$A17,'Table 5 - Full data'!$B:$B,$B$5)</f>
        <v>0.03</v>
      </c>
    </row>
    <row r="18" spans="1:10" x14ac:dyDescent="0.35">
      <c r="A18" s="35" t="s">
        <v>133</v>
      </c>
      <c r="B18" s="36">
        <f>SUMIFS('Table 5 - Full data'!C:C,'Table 5 - Full data'!$A:$A,$A18,'Table 5 - Full data'!$B:$B,$B$5)</f>
        <v>9240</v>
      </c>
      <c r="C18" s="25">
        <f>SUMIFS('Table 5 - Full data'!D:D,'Table 5 - Full data'!$A:$A,$A18,'Table 5 - Full data'!$B:$B,$B$5)</f>
        <v>0.02</v>
      </c>
      <c r="D18" s="36">
        <f>SUMIFS('Table 5 - Full data'!E:E,'Table 5 - Full data'!$A:$A,$A18,'Table 5 - Full data'!$B:$B,$B$5)</f>
        <v>9175</v>
      </c>
      <c r="E18" s="36">
        <f>SUMIFS('Table 5 - Full data'!F:F,'Table 5 - Full data'!$A:$A,$A18,'Table 5 - Full data'!$B:$B,$B$5)</f>
        <v>6225</v>
      </c>
      <c r="F18" s="36">
        <f>SUMIFS('Table 5 - Full data'!G:G,'Table 5 - Full data'!$A:$A,$A18,'Table 5 - Full data'!$B:$B,$B$5)</f>
        <v>2685</v>
      </c>
      <c r="G18" s="36">
        <f>SUMIFS('Table 5 - Full data'!H:H,'Table 5 - Full data'!$A:$A,$A18,'Table 5 - Full data'!$B:$B,$B$5)</f>
        <v>265</v>
      </c>
      <c r="H18" s="25">
        <f>SUMIFS('Table 5 - Full data'!I:I,'Table 5 - Full data'!$A:$A,$A18,'Table 5 - Full data'!$B:$B,$B$5)</f>
        <v>0.68</v>
      </c>
      <c r="I18" s="25">
        <f>SUMIFS('Table 5 - Full data'!J:J,'Table 5 - Full data'!$A:$A,$A18,'Table 5 - Full data'!$B:$B,$B$5)</f>
        <v>0.28999999999999998</v>
      </c>
      <c r="J18" s="25">
        <f>SUMIFS('Table 5 - Full data'!K:K,'Table 5 - Full data'!$A:$A,$A18,'Table 5 - Full data'!$B:$B,$B$5)</f>
        <v>0.03</v>
      </c>
    </row>
    <row r="19" spans="1:10" x14ac:dyDescent="0.35">
      <c r="A19" s="35" t="s">
        <v>134</v>
      </c>
      <c r="B19" s="36">
        <f>SUMIFS('Table 5 - Full data'!C:C,'Table 5 - Full data'!$A:$A,$A19,'Table 5 - Full data'!$B:$B,$B$5)</f>
        <v>5355</v>
      </c>
      <c r="C19" s="25">
        <f>SUMIFS('Table 5 - Full data'!D:D,'Table 5 - Full data'!$A:$A,$A19,'Table 5 - Full data'!$B:$B,$B$5)</f>
        <v>0.01</v>
      </c>
      <c r="D19" s="36">
        <f>SUMIFS('Table 5 - Full data'!E:E,'Table 5 - Full data'!$A:$A,$A19,'Table 5 - Full data'!$B:$B,$B$5)</f>
        <v>5310</v>
      </c>
      <c r="E19" s="36">
        <f>SUMIFS('Table 5 - Full data'!F:F,'Table 5 - Full data'!$A:$A,$A19,'Table 5 - Full data'!$B:$B,$B$5)</f>
        <v>3440</v>
      </c>
      <c r="F19" s="36">
        <f>SUMIFS('Table 5 - Full data'!G:G,'Table 5 - Full data'!$A:$A,$A19,'Table 5 - Full data'!$B:$B,$B$5)</f>
        <v>1715</v>
      </c>
      <c r="G19" s="36">
        <f>SUMIFS('Table 5 - Full data'!H:H,'Table 5 - Full data'!$A:$A,$A19,'Table 5 - Full data'!$B:$B,$B$5)</f>
        <v>160</v>
      </c>
      <c r="H19" s="25">
        <f>SUMIFS('Table 5 - Full data'!I:I,'Table 5 - Full data'!$A:$A,$A19,'Table 5 - Full data'!$B:$B,$B$5)</f>
        <v>0.65</v>
      </c>
      <c r="I19" s="25">
        <f>SUMIFS('Table 5 - Full data'!J:J,'Table 5 - Full data'!$A:$A,$A19,'Table 5 - Full data'!$B:$B,$B$5)</f>
        <v>0.32</v>
      </c>
      <c r="J19" s="25">
        <f>SUMIFS('Table 5 - Full data'!K:K,'Table 5 - Full data'!$A:$A,$A19,'Table 5 - Full data'!$B:$B,$B$5)</f>
        <v>0.03</v>
      </c>
    </row>
    <row r="20" spans="1:10" x14ac:dyDescent="0.35">
      <c r="A20" s="35" t="s">
        <v>135</v>
      </c>
      <c r="B20" s="36">
        <f>SUMIFS('Table 5 - Full data'!C:C,'Table 5 - Full data'!$A:$A,$A20,'Table 5 - Full data'!$B:$B,$B$5)</f>
        <v>15875</v>
      </c>
      <c r="C20" s="25">
        <f>SUMIFS('Table 5 - Full data'!D:D,'Table 5 - Full data'!$A:$A,$A20,'Table 5 - Full data'!$B:$B,$B$5)</f>
        <v>0.03</v>
      </c>
      <c r="D20" s="36">
        <f>SUMIFS('Table 5 - Full data'!E:E,'Table 5 - Full data'!$A:$A,$A20,'Table 5 - Full data'!$B:$B,$B$5)</f>
        <v>15765</v>
      </c>
      <c r="E20" s="36">
        <f>SUMIFS('Table 5 - Full data'!F:F,'Table 5 - Full data'!$A:$A,$A20,'Table 5 - Full data'!$B:$B,$B$5)</f>
        <v>10570</v>
      </c>
      <c r="F20" s="36">
        <f>SUMIFS('Table 5 - Full data'!G:G,'Table 5 - Full data'!$A:$A,$A20,'Table 5 - Full data'!$B:$B,$B$5)</f>
        <v>4640</v>
      </c>
      <c r="G20" s="36">
        <f>SUMIFS('Table 5 - Full data'!H:H,'Table 5 - Full data'!$A:$A,$A20,'Table 5 - Full data'!$B:$B,$B$5)</f>
        <v>555</v>
      </c>
      <c r="H20" s="25">
        <f>SUMIFS('Table 5 - Full data'!I:I,'Table 5 - Full data'!$A:$A,$A20,'Table 5 - Full data'!$B:$B,$B$5)</f>
        <v>0.67</v>
      </c>
      <c r="I20" s="25">
        <f>SUMIFS('Table 5 - Full data'!J:J,'Table 5 - Full data'!$A:$A,$A20,'Table 5 - Full data'!$B:$B,$B$5)</f>
        <v>0.28999999999999998</v>
      </c>
      <c r="J20" s="25">
        <f>SUMIFS('Table 5 - Full data'!K:K,'Table 5 - Full data'!$A:$A,$A20,'Table 5 - Full data'!$B:$B,$B$5)</f>
        <v>0.04</v>
      </c>
    </row>
    <row r="21" spans="1:10" x14ac:dyDescent="0.35">
      <c r="A21" s="35" t="s">
        <v>136</v>
      </c>
      <c r="B21" s="36">
        <f>SUMIFS('Table 5 - Full data'!C:C,'Table 5 - Full data'!$A:$A,$A21,'Table 5 - Full data'!$B:$B,$B$5)</f>
        <v>38915</v>
      </c>
      <c r="C21" s="25">
        <f>SUMIFS('Table 5 - Full data'!D:D,'Table 5 - Full data'!$A:$A,$A21,'Table 5 - Full data'!$B:$B,$B$5)</f>
        <v>7.0000000000000007E-2</v>
      </c>
      <c r="D21" s="36">
        <f>SUMIFS('Table 5 - Full data'!E:E,'Table 5 - Full data'!$A:$A,$A21,'Table 5 - Full data'!$B:$B,$B$5)</f>
        <v>38635</v>
      </c>
      <c r="E21" s="36">
        <f>SUMIFS('Table 5 - Full data'!F:F,'Table 5 - Full data'!$A:$A,$A21,'Table 5 - Full data'!$B:$B,$B$5)</f>
        <v>26780</v>
      </c>
      <c r="F21" s="36">
        <f>SUMIFS('Table 5 - Full data'!G:G,'Table 5 - Full data'!$A:$A,$A21,'Table 5 - Full data'!$B:$B,$B$5)</f>
        <v>10610</v>
      </c>
      <c r="G21" s="36">
        <f>SUMIFS('Table 5 - Full data'!H:H,'Table 5 - Full data'!$A:$A,$A21,'Table 5 - Full data'!$B:$B,$B$5)</f>
        <v>1245</v>
      </c>
      <c r="H21" s="25">
        <f>SUMIFS('Table 5 - Full data'!I:I,'Table 5 - Full data'!$A:$A,$A21,'Table 5 - Full data'!$B:$B,$B$5)</f>
        <v>0.69</v>
      </c>
      <c r="I21" s="25">
        <f>SUMIFS('Table 5 - Full data'!J:J,'Table 5 - Full data'!$A:$A,$A21,'Table 5 - Full data'!$B:$B,$B$5)</f>
        <v>0.27</v>
      </c>
      <c r="J21" s="25">
        <f>SUMIFS('Table 5 - Full data'!K:K,'Table 5 - Full data'!$A:$A,$A21,'Table 5 - Full data'!$B:$B,$B$5)</f>
        <v>0.03</v>
      </c>
    </row>
    <row r="22" spans="1:10" x14ac:dyDescent="0.35">
      <c r="A22" s="35" t="s">
        <v>137</v>
      </c>
      <c r="B22" s="36">
        <f>SUMIFS('Table 5 - Full data'!C:C,'Table 5 - Full data'!$A:$A,$A22,'Table 5 - Full data'!$B:$B,$B$5)</f>
        <v>87315</v>
      </c>
      <c r="C22" s="25">
        <f>SUMIFS('Table 5 - Full data'!D:D,'Table 5 - Full data'!$A:$A,$A22,'Table 5 - Full data'!$B:$B,$B$5)</f>
        <v>0.16</v>
      </c>
      <c r="D22" s="36">
        <f>SUMIFS('Table 5 - Full data'!E:E,'Table 5 - Full data'!$A:$A,$A22,'Table 5 - Full data'!$B:$B,$B$5)</f>
        <v>86545</v>
      </c>
      <c r="E22" s="36">
        <f>SUMIFS('Table 5 - Full data'!F:F,'Table 5 - Full data'!$A:$A,$A22,'Table 5 - Full data'!$B:$B,$B$5)</f>
        <v>57435</v>
      </c>
      <c r="F22" s="36">
        <f>SUMIFS('Table 5 - Full data'!G:G,'Table 5 - Full data'!$A:$A,$A22,'Table 5 - Full data'!$B:$B,$B$5)</f>
        <v>26110</v>
      </c>
      <c r="G22" s="36">
        <f>SUMIFS('Table 5 - Full data'!H:H,'Table 5 - Full data'!$A:$A,$A22,'Table 5 - Full data'!$B:$B,$B$5)</f>
        <v>3000</v>
      </c>
      <c r="H22" s="25">
        <f>SUMIFS('Table 5 - Full data'!I:I,'Table 5 - Full data'!$A:$A,$A22,'Table 5 - Full data'!$B:$B,$B$5)</f>
        <v>0.66</v>
      </c>
      <c r="I22" s="25">
        <f>SUMIFS('Table 5 - Full data'!J:J,'Table 5 - Full data'!$A:$A,$A22,'Table 5 - Full data'!$B:$B,$B$5)</f>
        <v>0.3</v>
      </c>
      <c r="J22" s="25">
        <f>SUMIFS('Table 5 - Full data'!K:K,'Table 5 - Full data'!$A:$A,$A22,'Table 5 - Full data'!$B:$B,$B$5)</f>
        <v>0.03</v>
      </c>
    </row>
    <row r="23" spans="1:10" x14ac:dyDescent="0.35">
      <c r="A23" s="35" t="s">
        <v>138</v>
      </c>
      <c r="B23" s="36">
        <f>SUMIFS('Table 5 - Full data'!C:C,'Table 5 - Full data'!$A:$A,$A23,'Table 5 - Full data'!$B:$B,$B$5)</f>
        <v>17840</v>
      </c>
      <c r="C23" s="25">
        <f>SUMIFS('Table 5 - Full data'!D:D,'Table 5 - Full data'!$A:$A,$A23,'Table 5 - Full data'!$B:$B,$B$5)</f>
        <v>0.03</v>
      </c>
      <c r="D23" s="36">
        <f>SUMIFS('Table 5 - Full data'!E:E,'Table 5 - Full data'!$A:$A,$A23,'Table 5 - Full data'!$B:$B,$B$5)</f>
        <v>17705</v>
      </c>
      <c r="E23" s="36">
        <f>SUMIFS('Table 5 - Full data'!F:F,'Table 5 - Full data'!$A:$A,$A23,'Table 5 - Full data'!$B:$B,$B$5)</f>
        <v>11765</v>
      </c>
      <c r="F23" s="36">
        <f>SUMIFS('Table 5 - Full data'!G:G,'Table 5 - Full data'!$A:$A,$A23,'Table 5 - Full data'!$B:$B,$B$5)</f>
        <v>5355</v>
      </c>
      <c r="G23" s="36">
        <f>SUMIFS('Table 5 - Full data'!H:H,'Table 5 - Full data'!$A:$A,$A23,'Table 5 - Full data'!$B:$B,$B$5)</f>
        <v>580</v>
      </c>
      <c r="H23" s="25">
        <f>SUMIFS('Table 5 - Full data'!I:I,'Table 5 - Full data'!$A:$A,$A23,'Table 5 - Full data'!$B:$B,$B$5)</f>
        <v>0.66</v>
      </c>
      <c r="I23" s="25">
        <f>SUMIFS('Table 5 - Full data'!J:J,'Table 5 - Full data'!$A:$A,$A23,'Table 5 - Full data'!$B:$B,$B$5)</f>
        <v>0.3</v>
      </c>
      <c r="J23" s="25">
        <f>SUMIFS('Table 5 - Full data'!K:K,'Table 5 - Full data'!$A:$A,$A23,'Table 5 - Full data'!$B:$B,$B$5)</f>
        <v>0.03</v>
      </c>
    </row>
    <row r="24" spans="1:10" x14ac:dyDescent="0.35">
      <c r="A24" s="35" t="s">
        <v>139</v>
      </c>
      <c r="B24" s="36">
        <f>SUMIFS('Table 5 - Full data'!C:C,'Table 5 - Full data'!$A:$A,$A24,'Table 5 - Full data'!$B:$B,$B$5)</f>
        <v>8695</v>
      </c>
      <c r="C24" s="25">
        <f>SUMIFS('Table 5 - Full data'!D:D,'Table 5 - Full data'!$A:$A,$A24,'Table 5 - Full data'!$B:$B,$B$5)</f>
        <v>0.02</v>
      </c>
      <c r="D24" s="36">
        <f>SUMIFS('Table 5 - Full data'!E:E,'Table 5 - Full data'!$A:$A,$A24,'Table 5 - Full data'!$B:$B,$B$5)</f>
        <v>8640</v>
      </c>
      <c r="E24" s="36">
        <f>SUMIFS('Table 5 - Full data'!F:F,'Table 5 - Full data'!$A:$A,$A24,'Table 5 - Full data'!$B:$B,$B$5)</f>
        <v>5890</v>
      </c>
      <c r="F24" s="36">
        <f>SUMIFS('Table 5 - Full data'!G:G,'Table 5 - Full data'!$A:$A,$A24,'Table 5 - Full data'!$B:$B,$B$5)</f>
        <v>2470</v>
      </c>
      <c r="G24" s="36">
        <f>SUMIFS('Table 5 - Full data'!H:H,'Table 5 - Full data'!$A:$A,$A24,'Table 5 - Full data'!$B:$B,$B$5)</f>
        <v>280</v>
      </c>
      <c r="H24" s="25">
        <f>SUMIFS('Table 5 - Full data'!I:I,'Table 5 - Full data'!$A:$A,$A24,'Table 5 - Full data'!$B:$B,$B$5)</f>
        <v>0.68</v>
      </c>
      <c r="I24" s="25">
        <f>SUMIFS('Table 5 - Full data'!J:J,'Table 5 - Full data'!$A:$A,$A24,'Table 5 - Full data'!$B:$B,$B$5)</f>
        <v>0.28999999999999998</v>
      </c>
      <c r="J24" s="25">
        <f>SUMIFS('Table 5 - Full data'!K:K,'Table 5 - Full data'!$A:$A,$A24,'Table 5 - Full data'!$B:$B,$B$5)</f>
        <v>0.03</v>
      </c>
    </row>
    <row r="25" spans="1:10" x14ac:dyDescent="0.35">
      <c r="A25" s="35" t="s">
        <v>140</v>
      </c>
      <c r="B25" s="36">
        <f>SUMIFS('Table 5 - Full data'!C:C,'Table 5 - Full data'!$A:$A,$A25,'Table 5 - Full data'!$B:$B,$B$5)</f>
        <v>10215</v>
      </c>
      <c r="C25" s="25">
        <f>SUMIFS('Table 5 - Full data'!D:D,'Table 5 - Full data'!$A:$A,$A25,'Table 5 - Full data'!$B:$B,$B$5)</f>
        <v>0.02</v>
      </c>
      <c r="D25" s="36">
        <f>SUMIFS('Table 5 - Full data'!E:E,'Table 5 - Full data'!$A:$A,$A25,'Table 5 - Full data'!$B:$B,$B$5)</f>
        <v>10120</v>
      </c>
      <c r="E25" s="36">
        <f>SUMIFS('Table 5 - Full data'!F:F,'Table 5 - Full data'!$A:$A,$A25,'Table 5 - Full data'!$B:$B,$B$5)</f>
        <v>6780</v>
      </c>
      <c r="F25" s="36">
        <f>SUMIFS('Table 5 - Full data'!G:G,'Table 5 - Full data'!$A:$A,$A25,'Table 5 - Full data'!$B:$B,$B$5)</f>
        <v>2985</v>
      </c>
      <c r="G25" s="36">
        <f>SUMIFS('Table 5 - Full data'!H:H,'Table 5 - Full data'!$A:$A,$A25,'Table 5 - Full data'!$B:$B,$B$5)</f>
        <v>360</v>
      </c>
      <c r="H25" s="25">
        <f>SUMIFS('Table 5 - Full data'!I:I,'Table 5 - Full data'!$A:$A,$A25,'Table 5 - Full data'!$B:$B,$B$5)</f>
        <v>0.67</v>
      </c>
      <c r="I25" s="25">
        <f>SUMIFS('Table 5 - Full data'!J:J,'Table 5 - Full data'!$A:$A,$A25,'Table 5 - Full data'!$B:$B,$B$5)</f>
        <v>0.28999999999999998</v>
      </c>
      <c r="J25" s="25">
        <f>SUMIFS('Table 5 - Full data'!K:K,'Table 5 - Full data'!$A:$A,$A25,'Table 5 - Full data'!$B:$B,$B$5)</f>
        <v>0.04</v>
      </c>
    </row>
    <row r="26" spans="1:10" x14ac:dyDescent="0.35">
      <c r="A26" s="35" t="s">
        <v>141</v>
      </c>
      <c r="B26" s="36">
        <f>SUMIFS('Table 5 - Full data'!C:C,'Table 5 - Full data'!$A:$A,$A26,'Table 5 - Full data'!$B:$B,$B$5)</f>
        <v>7440</v>
      </c>
      <c r="C26" s="25">
        <f>SUMIFS('Table 5 - Full data'!D:D,'Table 5 - Full data'!$A:$A,$A26,'Table 5 - Full data'!$B:$B,$B$5)</f>
        <v>0.01</v>
      </c>
      <c r="D26" s="36">
        <f>SUMIFS('Table 5 - Full data'!E:E,'Table 5 - Full data'!$A:$A,$A26,'Table 5 - Full data'!$B:$B,$B$5)</f>
        <v>7385</v>
      </c>
      <c r="E26" s="36">
        <f>SUMIFS('Table 5 - Full data'!F:F,'Table 5 - Full data'!$A:$A,$A26,'Table 5 - Full data'!$B:$B,$B$5)</f>
        <v>4930</v>
      </c>
      <c r="F26" s="36">
        <f>SUMIFS('Table 5 - Full data'!G:G,'Table 5 - Full data'!$A:$A,$A26,'Table 5 - Full data'!$B:$B,$B$5)</f>
        <v>2245</v>
      </c>
      <c r="G26" s="36">
        <f>SUMIFS('Table 5 - Full data'!H:H,'Table 5 - Full data'!$A:$A,$A26,'Table 5 - Full data'!$B:$B,$B$5)</f>
        <v>215</v>
      </c>
      <c r="H26" s="25">
        <f>SUMIFS('Table 5 - Full data'!I:I,'Table 5 - Full data'!$A:$A,$A26,'Table 5 - Full data'!$B:$B,$B$5)</f>
        <v>0.67</v>
      </c>
      <c r="I26" s="25">
        <f>SUMIFS('Table 5 - Full data'!J:J,'Table 5 - Full data'!$A:$A,$A26,'Table 5 - Full data'!$B:$B,$B$5)</f>
        <v>0.3</v>
      </c>
      <c r="J26" s="25">
        <f>SUMIFS('Table 5 - Full data'!K:K,'Table 5 - Full data'!$A:$A,$A26,'Table 5 - Full data'!$B:$B,$B$5)</f>
        <v>0.03</v>
      </c>
    </row>
    <row r="27" spans="1:10" x14ac:dyDescent="0.35">
      <c r="A27" s="35" t="s">
        <v>142</v>
      </c>
      <c r="B27" s="36">
        <f>SUMIFS('Table 5 - Full data'!C:C,'Table 5 - Full data'!$A:$A,$A27,'Table 5 - Full data'!$B:$B,$B$5)</f>
        <v>1485</v>
      </c>
      <c r="C27" s="25">
        <f>SUMIFS('Table 5 - Full data'!D:D,'Table 5 - Full data'!$A:$A,$A27,'Table 5 - Full data'!$B:$B,$B$5)</f>
        <v>0</v>
      </c>
      <c r="D27" s="36">
        <f>SUMIFS('Table 5 - Full data'!E:E,'Table 5 - Full data'!$A:$A,$A27,'Table 5 - Full data'!$B:$B,$B$5)</f>
        <v>1475</v>
      </c>
      <c r="E27" s="36">
        <f>SUMIFS('Table 5 - Full data'!F:F,'Table 5 - Full data'!$A:$A,$A27,'Table 5 - Full data'!$B:$B,$B$5)</f>
        <v>920</v>
      </c>
      <c r="F27" s="36">
        <f>SUMIFS('Table 5 - Full data'!G:G,'Table 5 - Full data'!$A:$A,$A27,'Table 5 - Full data'!$B:$B,$B$5)</f>
        <v>520</v>
      </c>
      <c r="G27" s="36">
        <f>SUMIFS('Table 5 - Full data'!H:H,'Table 5 - Full data'!$A:$A,$A27,'Table 5 - Full data'!$B:$B,$B$5)</f>
        <v>35</v>
      </c>
      <c r="H27" s="25">
        <f>SUMIFS('Table 5 - Full data'!I:I,'Table 5 - Full data'!$A:$A,$A27,'Table 5 - Full data'!$B:$B,$B$5)</f>
        <v>0.62</v>
      </c>
      <c r="I27" s="25">
        <f>SUMIFS('Table 5 - Full data'!J:J,'Table 5 - Full data'!$A:$A,$A27,'Table 5 - Full data'!$B:$B,$B$5)</f>
        <v>0.35</v>
      </c>
      <c r="J27" s="25">
        <f>SUMIFS('Table 5 - Full data'!K:K,'Table 5 - Full data'!$A:$A,$A27,'Table 5 - Full data'!$B:$B,$B$5)</f>
        <v>0.03</v>
      </c>
    </row>
    <row r="28" spans="1:10" x14ac:dyDescent="0.35">
      <c r="A28" s="35" t="s">
        <v>143</v>
      </c>
      <c r="B28" s="36">
        <f>SUMIFS('Table 5 - Full data'!C:C,'Table 5 - Full data'!$A:$A,$A28,'Table 5 - Full data'!$B:$B,$B$5)</f>
        <v>17305</v>
      </c>
      <c r="C28" s="25">
        <f>SUMIFS('Table 5 - Full data'!D:D,'Table 5 - Full data'!$A:$A,$A28,'Table 5 - Full data'!$B:$B,$B$5)</f>
        <v>0.03</v>
      </c>
      <c r="D28" s="36">
        <f>SUMIFS('Table 5 - Full data'!E:E,'Table 5 - Full data'!$A:$A,$A28,'Table 5 - Full data'!$B:$B,$B$5)</f>
        <v>17185</v>
      </c>
      <c r="E28" s="36">
        <f>SUMIFS('Table 5 - Full data'!F:F,'Table 5 - Full data'!$A:$A,$A28,'Table 5 - Full data'!$B:$B,$B$5)</f>
        <v>11910</v>
      </c>
      <c r="F28" s="36">
        <f>SUMIFS('Table 5 - Full data'!G:G,'Table 5 - Full data'!$A:$A,$A28,'Table 5 - Full data'!$B:$B,$B$5)</f>
        <v>4675</v>
      </c>
      <c r="G28" s="36">
        <f>SUMIFS('Table 5 - Full data'!H:H,'Table 5 - Full data'!$A:$A,$A28,'Table 5 - Full data'!$B:$B,$B$5)</f>
        <v>600</v>
      </c>
      <c r="H28" s="25">
        <f>SUMIFS('Table 5 - Full data'!I:I,'Table 5 - Full data'!$A:$A,$A28,'Table 5 - Full data'!$B:$B,$B$5)</f>
        <v>0.69</v>
      </c>
      <c r="I28" s="25">
        <f>SUMIFS('Table 5 - Full data'!J:J,'Table 5 - Full data'!$A:$A,$A28,'Table 5 - Full data'!$B:$B,$B$5)</f>
        <v>0.27</v>
      </c>
      <c r="J28" s="25">
        <f>SUMIFS('Table 5 - Full data'!K:K,'Table 5 - Full data'!$A:$A,$A28,'Table 5 - Full data'!$B:$B,$B$5)</f>
        <v>0.03</v>
      </c>
    </row>
    <row r="29" spans="1:10" x14ac:dyDescent="0.35">
      <c r="A29" s="35" t="s">
        <v>144</v>
      </c>
      <c r="B29" s="36">
        <f>SUMIFS('Table 5 - Full data'!C:C,'Table 5 - Full data'!$A:$A,$A29,'Table 5 - Full data'!$B:$B,$B$5)</f>
        <v>42075</v>
      </c>
      <c r="C29" s="25">
        <f>SUMIFS('Table 5 - Full data'!D:D,'Table 5 - Full data'!$A:$A,$A29,'Table 5 - Full data'!$B:$B,$B$5)</f>
        <v>0.08</v>
      </c>
      <c r="D29" s="36">
        <f>SUMIFS('Table 5 - Full data'!E:E,'Table 5 - Full data'!$A:$A,$A29,'Table 5 - Full data'!$B:$B,$B$5)</f>
        <v>41805</v>
      </c>
      <c r="E29" s="36">
        <f>SUMIFS('Table 5 - Full data'!F:F,'Table 5 - Full data'!$A:$A,$A29,'Table 5 - Full data'!$B:$B,$B$5)</f>
        <v>28240</v>
      </c>
      <c r="F29" s="36">
        <f>SUMIFS('Table 5 - Full data'!G:G,'Table 5 - Full data'!$A:$A,$A29,'Table 5 - Full data'!$B:$B,$B$5)</f>
        <v>12225</v>
      </c>
      <c r="G29" s="36">
        <f>SUMIFS('Table 5 - Full data'!H:H,'Table 5 - Full data'!$A:$A,$A29,'Table 5 - Full data'!$B:$B,$B$5)</f>
        <v>1345</v>
      </c>
      <c r="H29" s="25">
        <f>SUMIFS('Table 5 - Full data'!I:I,'Table 5 - Full data'!$A:$A,$A29,'Table 5 - Full data'!$B:$B,$B$5)</f>
        <v>0.68</v>
      </c>
      <c r="I29" s="25">
        <f>SUMIFS('Table 5 - Full data'!J:J,'Table 5 - Full data'!$A:$A,$A29,'Table 5 - Full data'!$B:$B,$B$5)</f>
        <v>0.28999999999999998</v>
      </c>
      <c r="J29" s="25">
        <f>SUMIFS('Table 5 - Full data'!K:K,'Table 5 - Full data'!$A:$A,$A29,'Table 5 - Full data'!$B:$B,$B$5)</f>
        <v>0.03</v>
      </c>
    </row>
    <row r="30" spans="1:10" x14ac:dyDescent="0.35">
      <c r="A30" s="35" t="s">
        <v>145</v>
      </c>
      <c r="B30" s="36">
        <f>SUMIFS('Table 5 - Full data'!C:C,'Table 5 - Full data'!$A:$A,$A30,'Table 5 - Full data'!$B:$B,$B$5)</f>
        <v>1105</v>
      </c>
      <c r="C30" s="25">
        <f>SUMIFS('Table 5 - Full data'!D:D,'Table 5 - Full data'!$A:$A,$A30,'Table 5 - Full data'!$B:$B,$B$5)</f>
        <v>0</v>
      </c>
      <c r="D30" s="36">
        <f>SUMIFS('Table 5 - Full data'!E:E,'Table 5 - Full data'!$A:$A,$A30,'Table 5 - Full data'!$B:$B,$B$5)</f>
        <v>1090</v>
      </c>
      <c r="E30" s="36">
        <f>SUMIFS('Table 5 - Full data'!F:F,'Table 5 - Full data'!$A:$A,$A30,'Table 5 - Full data'!$B:$B,$B$5)</f>
        <v>665</v>
      </c>
      <c r="F30" s="36">
        <f>SUMIFS('Table 5 - Full data'!G:G,'Table 5 - Full data'!$A:$A,$A30,'Table 5 - Full data'!$B:$B,$B$5)</f>
        <v>400</v>
      </c>
      <c r="G30" s="36">
        <f>SUMIFS('Table 5 - Full data'!H:H,'Table 5 - Full data'!$A:$A,$A30,'Table 5 - Full data'!$B:$B,$B$5)</f>
        <v>25</v>
      </c>
      <c r="H30" s="25">
        <f>SUMIFS('Table 5 - Full data'!I:I,'Table 5 - Full data'!$A:$A,$A30,'Table 5 - Full data'!$B:$B,$B$5)</f>
        <v>0.61</v>
      </c>
      <c r="I30" s="25">
        <f>SUMIFS('Table 5 - Full data'!J:J,'Table 5 - Full data'!$A:$A,$A30,'Table 5 - Full data'!$B:$B,$B$5)</f>
        <v>0.36</v>
      </c>
      <c r="J30" s="25">
        <f>SUMIFS('Table 5 - Full data'!K:K,'Table 5 - Full data'!$A:$A,$A30,'Table 5 - Full data'!$B:$B,$B$5)</f>
        <v>0.02</v>
      </c>
    </row>
    <row r="31" spans="1:10" x14ac:dyDescent="0.35">
      <c r="A31" s="35" t="s">
        <v>146</v>
      </c>
      <c r="B31" s="36">
        <f>SUMIFS('Table 5 - Full data'!C:C,'Table 5 - Full data'!$A:$A,$A31,'Table 5 - Full data'!$B:$B,$B$5)</f>
        <v>11105</v>
      </c>
      <c r="C31" s="25">
        <f>SUMIFS('Table 5 - Full data'!D:D,'Table 5 - Full data'!$A:$A,$A31,'Table 5 - Full data'!$B:$B,$B$5)</f>
        <v>0.02</v>
      </c>
      <c r="D31" s="36">
        <f>SUMIFS('Table 5 - Full data'!E:E,'Table 5 - Full data'!$A:$A,$A31,'Table 5 - Full data'!$B:$B,$B$5)</f>
        <v>11025</v>
      </c>
      <c r="E31" s="36">
        <f>SUMIFS('Table 5 - Full data'!F:F,'Table 5 - Full data'!$A:$A,$A31,'Table 5 - Full data'!$B:$B,$B$5)</f>
        <v>7295</v>
      </c>
      <c r="F31" s="36">
        <f>SUMIFS('Table 5 - Full data'!G:G,'Table 5 - Full data'!$A:$A,$A31,'Table 5 - Full data'!$B:$B,$B$5)</f>
        <v>3405</v>
      </c>
      <c r="G31" s="36">
        <f>SUMIFS('Table 5 - Full data'!H:H,'Table 5 - Full data'!$A:$A,$A31,'Table 5 - Full data'!$B:$B,$B$5)</f>
        <v>325</v>
      </c>
      <c r="H31" s="25">
        <f>SUMIFS('Table 5 - Full data'!I:I,'Table 5 - Full data'!$A:$A,$A31,'Table 5 - Full data'!$B:$B,$B$5)</f>
        <v>0.66</v>
      </c>
      <c r="I31" s="25">
        <f>SUMIFS('Table 5 - Full data'!J:J,'Table 5 - Full data'!$A:$A,$A31,'Table 5 - Full data'!$B:$B,$B$5)</f>
        <v>0.31</v>
      </c>
      <c r="J31" s="25">
        <f>SUMIFS('Table 5 - Full data'!K:K,'Table 5 - Full data'!$A:$A,$A31,'Table 5 - Full data'!$B:$B,$B$5)</f>
        <v>0.03</v>
      </c>
    </row>
    <row r="32" spans="1:10" x14ac:dyDescent="0.35">
      <c r="A32" s="35" t="s">
        <v>147</v>
      </c>
      <c r="B32" s="36">
        <f>SUMIFS('Table 5 - Full data'!C:C,'Table 5 - Full data'!$A:$A,$A32,'Table 5 - Full data'!$B:$B,$B$5)</f>
        <v>17535</v>
      </c>
      <c r="C32" s="25">
        <f>SUMIFS('Table 5 - Full data'!D:D,'Table 5 - Full data'!$A:$A,$A32,'Table 5 - Full data'!$B:$B,$B$5)</f>
        <v>0.03</v>
      </c>
      <c r="D32" s="36">
        <f>SUMIFS('Table 5 - Full data'!E:E,'Table 5 - Full data'!$A:$A,$A32,'Table 5 - Full data'!$B:$B,$B$5)</f>
        <v>17415</v>
      </c>
      <c r="E32" s="36">
        <f>SUMIFS('Table 5 - Full data'!F:F,'Table 5 - Full data'!$A:$A,$A32,'Table 5 - Full data'!$B:$B,$B$5)</f>
        <v>11565</v>
      </c>
      <c r="F32" s="36">
        <f>SUMIFS('Table 5 - Full data'!G:G,'Table 5 - Full data'!$A:$A,$A32,'Table 5 - Full data'!$B:$B,$B$5)</f>
        <v>5285</v>
      </c>
      <c r="G32" s="36">
        <f>SUMIFS('Table 5 - Full data'!H:H,'Table 5 - Full data'!$A:$A,$A32,'Table 5 - Full data'!$B:$B,$B$5)</f>
        <v>565</v>
      </c>
      <c r="H32" s="25">
        <f>SUMIFS('Table 5 - Full data'!I:I,'Table 5 - Full data'!$A:$A,$A32,'Table 5 - Full data'!$B:$B,$B$5)</f>
        <v>0.66</v>
      </c>
      <c r="I32" s="25">
        <f>SUMIFS('Table 5 - Full data'!J:J,'Table 5 - Full data'!$A:$A,$A32,'Table 5 - Full data'!$B:$B,$B$5)</f>
        <v>0.3</v>
      </c>
      <c r="J32" s="25">
        <f>SUMIFS('Table 5 - Full data'!K:K,'Table 5 - Full data'!$A:$A,$A32,'Table 5 - Full data'!$B:$B,$B$5)</f>
        <v>0.03</v>
      </c>
    </row>
    <row r="33" spans="1:10" x14ac:dyDescent="0.35">
      <c r="A33" s="35" t="s">
        <v>148</v>
      </c>
      <c r="B33" s="36">
        <f>SUMIFS('Table 5 - Full data'!C:C,'Table 5 - Full data'!$A:$A,$A33,'Table 5 - Full data'!$B:$B,$B$5)</f>
        <v>8785</v>
      </c>
      <c r="C33" s="25">
        <f>SUMIFS('Table 5 - Full data'!D:D,'Table 5 - Full data'!$A:$A,$A33,'Table 5 - Full data'!$B:$B,$B$5)</f>
        <v>0.02</v>
      </c>
      <c r="D33" s="36">
        <f>SUMIFS('Table 5 - Full data'!E:E,'Table 5 - Full data'!$A:$A,$A33,'Table 5 - Full data'!$B:$B,$B$5)</f>
        <v>8705</v>
      </c>
      <c r="E33" s="36">
        <f>SUMIFS('Table 5 - Full data'!F:F,'Table 5 - Full data'!$A:$A,$A33,'Table 5 - Full data'!$B:$B,$B$5)</f>
        <v>5990</v>
      </c>
      <c r="F33" s="36">
        <f>SUMIFS('Table 5 - Full data'!G:G,'Table 5 - Full data'!$A:$A,$A33,'Table 5 - Full data'!$B:$B,$B$5)</f>
        <v>2470</v>
      </c>
      <c r="G33" s="36">
        <f>SUMIFS('Table 5 - Full data'!H:H,'Table 5 - Full data'!$A:$A,$A33,'Table 5 - Full data'!$B:$B,$B$5)</f>
        <v>245</v>
      </c>
      <c r="H33" s="25">
        <f>SUMIFS('Table 5 - Full data'!I:I,'Table 5 - Full data'!$A:$A,$A33,'Table 5 - Full data'!$B:$B,$B$5)</f>
        <v>0.69</v>
      </c>
      <c r="I33" s="25">
        <f>SUMIFS('Table 5 - Full data'!J:J,'Table 5 - Full data'!$A:$A,$A33,'Table 5 - Full data'!$B:$B,$B$5)</f>
        <v>0.28000000000000003</v>
      </c>
      <c r="J33" s="25">
        <f>SUMIFS('Table 5 - Full data'!K:K,'Table 5 - Full data'!$A:$A,$A33,'Table 5 - Full data'!$B:$B,$B$5)</f>
        <v>0.03</v>
      </c>
    </row>
    <row r="34" spans="1:10" x14ac:dyDescent="0.35">
      <c r="A34" s="35" t="s">
        <v>149</v>
      </c>
      <c r="B34" s="36">
        <f>SUMIFS('Table 5 - Full data'!C:C,'Table 5 - Full data'!$A:$A,$A34,'Table 5 - Full data'!$B:$B,$B$5)</f>
        <v>1185</v>
      </c>
      <c r="C34" s="25">
        <f>SUMIFS('Table 5 - Full data'!D:D,'Table 5 - Full data'!$A:$A,$A34,'Table 5 - Full data'!$B:$B,$B$5)</f>
        <v>0</v>
      </c>
      <c r="D34" s="36">
        <f>SUMIFS('Table 5 - Full data'!E:E,'Table 5 - Full data'!$A:$A,$A34,'Table 5 - Full data'!$B:$B,$B$5)</f>
        <v>1175</v>
      </c>
      <c r="E34" s="36">
        <f>SUMIFS('Table 5 - Full data'!F:F,'Table 5 - Full data'!$A:$A,$A34,'Table 5 - Full data'!$B:$B,$B$5)</f>
        <v>730</v>
      </c>
      <c r="F34" s="36">
        <f>SUMIFS('Table 5 - Full data'!G:G,'Table 5 - Full data'!$A:$A,$A34,'Table 5 - Full data'!$B:$B,$B$5)</f>
        <v>410</v>
      </c>
      <c r="G34" s="36">
        <f>SUMIFS('Table 5 - Full data'!H:H,'Table 5 - Full data'!$A:$A,$A34,'Table 5 - Full data'!$B:$B,$B$5)</f>
        <v>35</v>
      </c>
      <c r="H34" s="25">
        <f>SUMIFS('Table 5 - Full data'!I:I,'Table 5 - Full data'!$A:$A,$A34,'Table 5 - Full data'!$B:$B,$B$5)</f>
        <v>0.62</v>
      </c>
      <c r="I34" s="25">
        <f>SUMIFS('Table 5 - Full data'!J:J,'Table 5 - Full data'!$A:$A,$A34,'Table 5 - Full data'!$B:$B,$B$5)</f>
        <v>0.35</v>
      </c>
      <c r="J34" s="25">
        <f>SUMIFS('Table 5 - Full data'!K:K,'Table 5 - Full data'!$A:$A,$A34,'Table 5 - Full data'!$B:$B,$B$5)</f>
        <v>0.03</v>
      </c>
    </row>
    <row r="35" spans="1:10" x14ac:dyDescent="0.35">
      <c r="A35" s="35" t="s">
        <v>150</v>
      </c>
      <c r="B35" s="36">
        <f>SUMIFS('Table 5 - Full data'!C:C,'Table 5 - Full data'!$A:$A,$A35,'Table 5 - Full data'!$B:$B,$B$5)</f>
        <v>10255</v>
      </c>
      <c r="C35" s="25">
        <f>SUMIFS('Table 5 - Full data'!D:D,'Table 5 - Full data'!$A:$A,$A35,'Table 5 - Full data'!$B:$B,$B$5)</f>
        <v>0.02</v>
      </c>
      <c r="D35" s="36">
        <f>SUMIFS('Table 5 - Full data'!E:E,'Table 5 - Full data'!$A:$A,$A35,'Table 5 - Full data'!$B:$B,$B$5)</f>
        <v>10175</v>
      </c>
      <c r="E35" s="36">
        <f>SUMIFS('Table 5 - Full data'!F:F,'Table 5 - Full data'!$A:$A,$A35,'Table 5 - Full data'!$B:$B,$B$5)</f>
        <v>6945</v>
      </c>
      <c r="F35" s="36">
        <f>SUMIFS('Table 5 - Full data'!G:G,'Table 5 - Full data'!$A:$A,$A35,'Table 5 - Full data'!$B:$B,$B$5)</f>
        <v>2905</v>
      </c>
      <c r="G35" s="36">
        <f>SUMIFS('Table 5 - Full data'!H:H,'Table 5 - Full data'!$A:$A,$A35,'Table 5 - Full data'!$B:$B,$B$5)</f>
        <v>325</v>
      </c>
      <c r="H35" s="25">
        <f>SUMIFS('Table 5 - Full data'!I:I,'Table 5 - Full data'!$A:$A,$A35,'Table 5 - Full data'!$B:$B,$B$5)</f>
        <v>0.68</v>
      </c>
      <c r="I35" s="25">
        <f>SUMIFS('Table 5 - Full data'!J:J,'Table 5 - Full data'!$A:$A,$A35,'Table 5 - Full data'!$B:$B,$B$5)</f>
        <v>0.28999999999999998</v>
      </c>
      <c r="J35" s="25">
        <f>SUMIFS('Table 5 - Full data'!K:K,'Table 5 - Full data'!$A:$A,$A35,'Table 5 - Full data'!$B:$B,$B$5)</f>
        <v>0.03</v>
      </c>
    </row>
    <row r="36" spans="1:10" x14ac:dyDescent="0.35">
      <c r="A36" s="35" t="s">
        <v>151</v>
      </c>
      <c r="B36" s="36">
        <f>SUMIFS('Table 5 - Full data'!C:C,'Table 5 - Full data'!$A:$A,$A36,'Table 5 - Full data'!$B:$B,$B$5)</f>
        <v>31815</v>
      </c>
      <c r="C36" s="25">
        <f>SUMIFS('Table 5 - Full data'!D:D,'Table 5 - Full data'!$A:$A,$A36,'Table 5 - Full data'!$B:$B,$B$5)</f>
        <v>0.06</v>
      </c>
      <c r="D36" s="36">
        <f>SUMIFS('Table 5 - Full data'!E:E,'Table 5 - Full data'!$A:$A,$A36,'Table 5 - Full data'!$B:$B,$B$5)</f>
        <v>31580</v>
      </c>
      <c r="E36" s="36">
        <f>SUMIFS('Table 5 - Full data'!F:F,'Table 5 - Full data'!$A:$A,$A36,'Table 5 - Full data'!$B:$B,$B$5)</f>
        <v>21280</v>
      </c>
      <c r="F36" s="36">
        <f>SUMIFS('Table 5 - Full data'!G:G,'Table 5 - Full data'!$A:$A,$A36,'Table 5 - Full data'!$B:$B,$B$5)</f>
        <v>9255</v>
      </c>
      <c r="G36" s="36">
        <f>SUMIFS('Table 5 - Full data'!H:H,'Table 5 - Full data'!$A:$A,$A36,'Table 5 - Full data'!$B:$B,$B$5)</f>
        <v>1045</v>
      </c>
      <c r="H36" s="25">
        <f>SUMIFS('Table 5 - Full data'!I:I,'Table 5 - Full data'!$A:$A,$A36,'Table 5 - Full data'!$B:$B,$B$5)</f>
        <v>0.67</v>
      </c>
      <c r="I36" s="25">
        <f>SUMIFS('Table 5 - Full data'!J:J,'Table 5 - Full data'!$A:$A,$A36,'Table 5 - Full data'!$B:$B,$B$5)</f>
        <v>0.28999999999999998</v>
      </c>
      <c r="J36" s="25">
        <f>SUMIFS('Table 5 - Full data'!K:K,'Table 5 - Full data'!$A:$A,$A36,'Table 5 - Full data'!$B:$B,$B$5)</f>
        <v>0.03</v>
      </c>
    </row>
    <row r="37" spans="1:10" x14ac:dyDescent="0.35">
      <c r="A37" s="35" t="s">
        <v>152</v>
      </c>
      <c r="B37" s="36">
        <f>SUMIFS('Table 5 - Full data'!C:C,'Table 5 - Full data'!$A:$A,$A37,'Table 5 - Full data'!$B:$B,$B$5)</f>
        <v>6175</v>
      </c>
      <c r="C37" s="25">
        <f>SUMIFS('Table 5 - Full data'!D:D,'Table 5 - Full data'!$A:$A,$A37,'Table 5 - Full data'!$B:$B,$B$5)</f>
        <v>0.01</v>
      </c>
      <c r="D37" s="36">
        <f>SUMIFS('Table 5 - Full data'!E:E,'Table 5 - Full data'!$A:$A,$A37,'Table 5 - Full data'!$B:$B,$B$5)</f>
        <v>6125</v>
      </c>
      <c r="E37" s="36">
        <f>SUMIFS('Table 5 - Full data'!F:F,'Table 5 - Full data'!$A:$A,$A37,'Table 5 - Full data'!$B:$B,$B$5)</f>
        <v>4175</v>
      </c>
      <c r="F37" s="36">
        <f>SUMIFS('Table 5 - Full data'!G:G,'Table 5 - Full data'!$A:$A,$A37,'Table 5 - Full data'!$B:$B,$B$5)</f>
        <v>1765</v>
      </c>
      <c r="G37" s="36">
        <f>SUMIFS('Table 5 - Full data'!H:H,'Table 5 - Full data'!$A:$A,$A37,'Table 5 - Full data'!$B:$B,$B$5)</f>
        <v>185</v>
      </c>
      <c r="H37" s="25">
        <f>SUMIFS('Table 5 - Full data'!I:I,'Table 5 - Full data'!$A:$A,$A37,'Table 5 - Full data'!$B:$B,$B$5)</f>
        <v>0.68</v>
      </c>
      <c r="I37" s="25">
        <f>SUMIFS('Table 5 - Full data'!J:J,'Table 5 - Full data'!$A:$A,$A37,'Table 5 - Full data'!$B:$B,$B$5)</f>
        <v>0.28999999999999998</v>
      </c>
      <c r="J37" s="25">
        <f>SUMIFS('Table 5 - Full data'!K:K,'Table 5 - Full data'!$A:$A,$A37,'Table 5 - Full data'!$B:$B,$B$5)</f>
        <v>0.03</v>
      </c>
    </row>
    <row r="38" spans="1:10" x14ac:dyDescent="0.35">
      <c r="A38" s="35" t="s">
        <v>153</v>
      </c>
      <c r="B38" s="36">
        <f>SUMIFS('Table 5 - Full data'!C:C,'Table 5 - Full data'!$A:$A,$A38,'Table 5 - Full data'!$B:$B,$B$5)</f>
        <v>12810</v>
      </c>
      <c r="C38" s="25">
        <f>SUMIFS('Table 5 - Full data'!D:D,'Table 5 - Full data'!$A:$A,$A38,'Table 5 - Full data'!$B:$B,$B$5)</f>
        <v>0.02</v>
      </c>
      <c r="D38" s="36">
        <f>SUMIFS('Table 5 - Full data'!E:E,'Table 5 - Full data'!$A:$A,$A38,'Table 5 - Full data'!$B:$B,$B$5)</f>
        <v>12725</v>
      </c>
      <c r="E38" s="36">
        <f>SUMIFS('Table 5 - Full data'!F:F,'Table 5 - Full data'!$A:$A,$A38,'Table 5 - Full data'!$B:$B,$B$5)</f>
        <v>8655</v>
      </c>
      <c r="F38" s="36">
        <f>SUMIFS('Table 5 - Full data'!G:G,'Table 5 - Full data'!$A:$A,$A38,'Table 5 - Full data'!$B:$B,$B$5)</f>
        <v>3640</v>
      </c>
      <c r="G38" s="36">
        <f>SUMIFS('Table 5 - Full data'!H:H,'Table 5 - Full data'!$A:$A,$A38,'Table 5 - Full data'!$B:$B,$B$5)</f>
        <v>430</v>
      </c>
      <c r="H38" s="25">
        <f>SUMIFS('Table 5 - Full data'!I:I,'Table 5 - Full data'!$A:$A,$A38,'Table 5 - Full data'!$B:$B,$B$5)</f>
        <v>0.68</v>
      </c>
      <c r="I38" s="25">
        <f>SUMIFS('Table 5 - Full data'!J:J,'Table 5 - Full data'!$A:$A,$A38,'Table 5 - Full data'!$B:$B,$B$5)</f>
        <v>0.28999999999999998</v>
      </c>
      <c r="J38" s="25">
        <f>SUMIFS('Table 5 - Full data'!K:K,'Table 5 - Full data'!$A:$A,$A38,'Table 5 - Full data'!$B:$B,$B$5)</f>
        <v>0.03</v>
      </c>
    </row>
    <row r="39" spans="1:10" x14ac:dyDescent="0.35">
      <c r="A39" s="35" t="s">
        <v>154</v>
      </c>
      <c r="B39" s="36">
        <f>SUMIFS('Table 5 - Full data'!C:C,'Table 5 - Full data'!$A:$A,$A39,'Table 5 - Full data'!$B:$B,$B$5)</f>
        <v>20435</v>
      </c>
      <c r="C39" s="25">
        <f>SUMIFS('Table 5 - Full data'!D:D,'Table 5 - Full data'!$A:$A,$A39,'Table 5 - Full data'!$B:$B,$B$5)</f>
        <v>0.04</v>
      </c>
      <c r="D39" s="36">
        <f>SUMIFS('Table 5 - Full data'!E:E,'Table 5 - Full data'!$A:$A,$A39,'Table 5 - Full data'!$B:$B,$B$5)</f>
        <v>20280</v>
      </c>
      <c r="E39" s="36">
        <f>SUMIFS('Table 5 - Full data'!F:F,'Table 5 - Full data'!$A:$A,$A39,'Table 5 - Full data'!$B:$B,$B$5)</f>
        <v>13540</v>
      </c>
      <c r="F39" s="36">
        <f>SUMIFS('Table 5 - Full data'!G:G,'Table 5 - Full data'!$A:$A,$A39,'Table 5 - Full data'!$B:$B,$B$5)</f>
        <v>5960</v>
      </c>
      <c r="G39" s="36">
        <f>SUMIFS('Table 5 - Full data'!H:H,'Table 5 - Full data'!$A:$A,$A39,'Table 5 - Full data'!$B:$B,$B$5)</f>
        <v>775</v>
      </c>
      <c r="H39" s="25">
        <f>SUMIFS('Table 5 - Full data'!I:I,'Table 5 - Full data'!$A:$A,$A39,'Table 5 - Full data'!$B:$B,$B$5)</f>
        <v>0.67</v>
      </c>
      <c r="I39" s="25">
        <f>SUMIFS('Table 5 - Full data'!J:J,'Table 5 - Full data'!$A:$A,$A39,'Table 5 - Full data'!$B:$B,$B$5)</f>
        <v>0.28999999999999998</v>
      </c>
      <c r="J39" s="25">
        <f>SUMIFS('Table 5 - Full data'!K:K,'Table 5 - Full data'!$A:$A,$A39,'Table 5 - Full data'!$B:$B,$B$5)</f>
        <v>0.04</v>
      </c>
    </row>
    <row r="40" spans="1:10" x14ac:dyDescent="0.35">
      <c r="A40" s="35" t="s">
        <v>155</v>
      </c>
      <c r="B40" s="36">
        <f>SUMIFS('Table 5 - Full data'!C:C,'Table 5 - Full data'!$A:$A,$A40,'Table 5 - Full data'!$B:$B,$B$5)</f>
        <v>400</v>
      </c>
      <c r="C40" s="25">
        <f>SUMIFS('Table 5 - Full data'!D:D,'Table 5 - Full data'!$A:$A,$A40,'Table 5 - Full data'!$B:$B,$B$5)</f>
        <v>0</v>
      </c>
      <c r="D40" s="36">
        <f>SUMIFS('Table 5 - Full data'!E:E,'Table 5 - Full data'!$A:$A,$A40,'Table 5 - Full data'!$B:$B,$B$5)</f>
        <v>390</v>
      </c>
      <c r="E40" s="36">
        <f>SUMIFS('Table 5 - Full data'!F:F,'Table 5 - Full data'!$A:$A,$A40,'Table 5 - Full data'!$B:$B,$B$5)</f>
        <v>265</v>
      </c>
      <c r="F40" s="36">
        <f>SUMIFS('Table 5 - Full data'!G:G,'Table 5 - Full data'!$A:$A,$A40,'Table 5 - Full data'!$B:$B,$B$5)</f>
        <v>110</v>
      </c>
      <c r="G40" s="36">
        <f>SUMIFS('Table 5 - Full data'!H:H,'Table 5 - Full data'!$A:$A,$A40,'Table 5 - Full data'!$B:$B,$B$5)</f>
        <v>15</v>
      </c>
      <c r="H40" s="25">
        <f>SUMIFS('Table 5 - Full data'!I:I,'Table 5 - Full data'!$A:$A,$A40,'Table 5 - Full data'!$B:$B,$B$5)</f>
        <v>0.69</v>
      </c>
      <c r="I40" s="25">
        <f>SUMIFS('Table 5 - Full data'!J:J,'Table 5 - Full data'!$A:$A,$A40,'Table 5 - Full data'!$B:$B,$B$5)</f>
        <v>0.28000000000000003</v>
      </c>
      <c r="J40" s="25">
        <f>SUMIFS('Table 5 - Full data'!K:K,'Table 5 - Full data'!$A:$A,$A40,'Table 5 - Full data'!$B:$B,$B$5)</f>
        <v>0.03</v>
      </c>
    </row>
    <row r="41" spans="1:10" x14ac:dyDescent="0.35">
      <c r="A41" s="35" t="s">
        <v>156</v>
      </c>
      <c r="B41" s="36">
        <f>SUMIFS('Table 5 - Full data'!C:C,'Table 5 - Full data'!$A:$A,$A41,'Table 5 - Full data'!$B:$B,$B$5)</f>
        <v>13915</v>
      </c>
      <c r="C41" s="25">
        <f>SUMIFS('Table 5 - Full data'!D:D,'Table 5 - Full data'!$A:$A,$A41,'Table 5 - Full data'!$B:$B,$B$5)</f>
        <v>0.03</v>
      </c>
      <c r="D41" s="36">
        <f>SUMIFS('Table 5 - Full data'!E:E,'Table 5 - Full data'!$A:$A,$A41,'Table 5 - Full data'!$B:$B,$B$5)</f>
        <v>13895</v>
      </c>
      <c r="E41" s="36">
        <f>SUMIFS('Table 5 - Full data'!F:F,'Table 5 - Full data'!$A:$A,$A41,'Table 5 - Full data'!$B:$B,$B$5)</f>
        <v>2630</v>
      </c>
      <c r="F41" s="36">
        <f>SUMIFS('Table 5 - Full data'!G:G,'Table 5 - Full data'!$A:$A,$A41,'Table 5 - Full data'!$B:$B,$B$5)</f>
        <v>11000</v>
      </c>
      <c r="G41" s="36">
        <f>SUMIFS('Table 5 - Full data'!H:H,'Table 5 - Full data'!$A:$A,$A41,'Table 5 - Full data'!$B:$B,$B$5)</f>
        <v>265</v>
      </c>
      <c r="H41" s="25">
        <f>SUMIFS('Table 5 - Full data'!I:I,'Table 5 - Full data'!$A:$A,$A41,'Table 5 - Full data'!$B:$B,$B$5)</f>
        <v>0.19</v>
      </c>
      <c r="I41" s="25">
        <f>SUMIFS('Table 5 - Full data'!J:J,'Table 5 - Full data'!$A:$A,$A41,'Table 5 - Full data'!$B:$B,$B$5)</f>
        <v>0.79</v>
      </c>
      <c r="J41" s="25">
        <f>SUMIFS('Table 5 - Full data'!K:K,'Table 5 - Full data'!$A:$A,$A41,'Table 5 - Full data'!$B:$B,$B$5)</f>
        <v>0.02</v>
      </c>
    </row>
    <row r="42" spans="1:10" x14ac:dyDescent="0.35">
      <c r="A42" s="35" t="s">
        <v>351</v>
      </c>
      <c r="B42" s="36">
        <f>SUMIFS('Table 5 - Full data'!C:C,'Table 5 - Full data'!$A:$A,$A42,'Table 5 - Full data'!$B:$B,$B$5)</f>
        <v>825</v>
      </c>
      <c r="C42" s="25">
        <f>SUMIFS('Table 5 - Full data'!D:D,'Table 5 - Full data'!$A:$A,$A42,'Table 5 - Full data'!$B:$B,$B$5)</f>
        <v>0</v>
      </c>
      <c r="D42" s="36">
        <f>SUMIFS('Table 5 - Full data'!E:E,'Table 5 - Full data'!$A:$A,$A42,'Table 5 - Full data'!$B:$B,$B$5)</f>
        <v>705</v>
      </c>
      <c r="E42" s="36">
        <f>SUMIFS('Table 5 - Full data'!F:F,'Table 5 - Full data'!$A:$A,$A42,'Table 5 - Full data'!$B:$B,$B$5)</f>
        <v>180</v>
      </c>
      <c r="F42" s="36">
        <f>SUMIFS('Table 5 - Full data'!G:G,'Table 5 - Full data'!$A:$A,$A42,'Table 5 - Full data'!$B:$B,$B$5)</f>
        <v>85</v>
      </c>
      <c r="G42" s="36">
        <f>SUMIFS('Table 5 - Full data'!H:H,'Table 5 - Full data'!$A:$A,$A42,'Table 5 - Full data'!$B:$B,$B$5)</f>
        <v>435</v>
      </c>
      <c r="H42" s="25">
        <f>SUMIFS('Table 5 - Full data'!I:I,'Table 5 - Full data'!$A:$A,$A42,'Table 5 - Full data'!$B:$B,$B$5)</f>
        <v>0.26</v>
      </c>
      <c r="I42" s="25">
        <f>SUMIFS('Table 5 - Full data'!J:J,'Table 5 - Full data'!$A:$A,$A42,'Table 5 - Full data'!$B:$B,$B$5)</f>
        <v>0.12</v>
      </c>
      <c r="J42" s="25">
        <f>SUMIFS('Table 5 - Full data'!K:K,'Table 5 - Full data'!$A:$A,$A42,'Table 5 - Full data'!$B:$B,$B$5)</f>
        <v>0.62</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'Financial year lookup'!$A3:$A10</xm:f>
          </x14:formula1>
          <xm:sqref>B5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2"/>
  <sheetViews>
    <sheetView workbookViewId="0"/>
  </sheetViews>
  <sheetFormatPr defaultColWidth="10.6640625" defaultRowHeight="15.5" x14ac:dyDescent="0.35"/>
  <cols>
    <col min="1" max="1" width="32.6640625" customWidth="1"/>
    <col min="2" max="13" width="16.6640625" customWidth="1"/>
  </cols>
  <sheetData>
    <row r="1" spans="1:13" ht="19.5" x14ac:dyDescent="0.45">
      <c r="A1" s="90" t="s">
        <v>472</v>
      </c>
    </row>
    <row r="2" spans="1:13" x14ac:dyDescent="0.35">
      <c r="A2" t="s">
        <v>301</v>
      </c>
    </row>
    <row r="3" spans="1:13" x14ac:dyDescent="0.35">
      <c r="A3" t="s">
        <v>306</v>
      </c>
    </row>
    <row r="4" spans="1:13" x14ac:dyDescent="0.35">
      <c r="A4" t="s">
        <v>300</v>
      </c>
    </row>
    <row r="5" spans="1:13" x14ac:dyDescent="0.35">
      <c r="A5" s="139" t="s">
        <v>493</v>
      </c>
      <c r="B5" s="6" t="s">
        <v>247</v>
      </c>
    </row>
    <row r="6" spans="1:13" s="157" customFormat="1" ht="77.5" x14ac:dyDescent="0.35">
      <c r="A6" s="161" t="s">
        <v>319</v>
      </c>
      <c r="B6" s="155" t="s">
        <v>250</v>
      </c>
      <c r="C6" s="155" t="s">
        <v>17</v>
      </c>
      <c r="D6" s="155" t="s">
        <v>254</v>
      </c>
      <c r="E6" s="155" t="s">
        <v>255</v>
      </c>
      <c r="F6" s="155" t="s">
        <v>256</v>
      </c>
      <c r="G6" s="155" t="s">
        <v>257</v>
      </c>
      <c r="H6" s="155" t="s">
        <v>258</v>
      </c>
      <c r="I6" s="155" t="s">
        <v>157</v>
      </c>
      <c r="J6" s="155" t="s">
        <v>158</v>
      </c>
      <c r="K6" s="155" t="s">
        <v>159</v>
      </c>
      <c r="L6" s="155" t="s">
        <v>160</v>
      </c>
      <c r="M6" s="156" t="s">
        <v>161</v>
      </c>
    </row>
    <row r="7" spans="1:13" x14ac:dyDescent="0.35">
      <c r="A7" s="27" t="s">
        <v>21</v>
      </c>
      <c r="B7" s="108">
        <f>SUMIFS('Table 6 - Full data'!C:C,'Table 6 - Full data'!$A:$A,$A7,'Table 6 - Full data'!$B:$B,$B$5)</f>
        <v>537215</v>
      </c>
      <c r="C7" s="28">
        <f>SUMIFS('Table 6 - Full data'!D:D,'Table 6 - Full data'!$A:$A,$A7,'Table 6 - Full data'!$B:$B,$B$5)</f>
        <v>1</v>
      </c>
      <c r="D7" s="108">
        <f>SUMIFS('Table 6 - Full data'!E:E,'Table 6 - Full data'!$A:$A,$A7,'Table 6 - Full data'!$B:$B,$B$5)</f>
        <v>217980</v>
      </c>
      <c r="E7" s="108">
        <f>SUMIFS('Table 6 - Full data'!F:F,'Table 6 - Full data'!$A:$A,$A7,'Table 6 - Full data'!$B:$B,$B$5)</f>
        <v>160030</v>
      </c>
      <c r="F7" s="108">
        <f>SUMIFS('Table 6 - Full data'!G:G,'Table 6 - Full data'!$A:$A,$A7,'Table 6 - Full data'!$B:$B,$B$5)</f>
        <v>116680</v>
      </c>
      <c r="G7" s="108">
        <f>SUMIFS('Table 6 - Full data'!H:H,'Table 6 - Full data'!$A:$A,$A7,'Table 6 - Full data'!$B:$B,$B$5)</f>
        <v>339145</v>
      </c>
      <c r="H7" s="108">
        <f>SUMIFS('Table 6 - Full data'!I:I,'Table 6 - Full data'!$A:$A,$A7,'Table 6 - Full data'!$B:$B,$B$5)</f>
        <v>57895</v>
      </c>
      <c r="I7" s="28">
        <f>SUMIFS('Table 6 - Full data'!J:J,'Table 6 - Full data'!$A:$A,$A7,'Table 6 - Full data'!$B:$B,$B$5)</f>
        <v>0.41</v>
      </c>
      <c r="J7" s="28">
        <f>SUMIFS('Table 6 - Full data'!K:K,'Table 6 - Full data'!$A:$A,$A7,'Table 6 - Full data'!$B:$B,$B$5)</f>
        <v>0.3</v>
      </c>
      <c r="K7" s="28">
        <f>SUMIFS('Table 6 - Full data'!L:L,'Table 6 - Full data'!$A:$A,$A7,'Table 6 - Full data'!$B:$B,$B$5)</f>
        <v>0.22</v>
      </c>
      <c r="L7" s="28">
        <f>SUMIFS('Table 6 - Full data'!M:M,'Table 6 - Full data'!$A:$A,$A7,'Table 6 - Full data'!$B:$B,$B$5)</f>
        <v>0.63</v>
      </c>
      <c r="M7" s="29">
        <f>SUMIFS('Table 6 - Full data'!N:N,'Table 6 - Full data'!$A:$A,$A7,'Table 6 - Full data'!$B:$B,$B$5)</f>
        <v>0.11</v>
      </c>
    </row>
    <row r="8" spans="1:13" x14ac:dyDescent="0.35">
      <c r="A8" s="10" t="s">
        <v>124</v>
      </c>
      <c r="B8" s="55">
        <f>SUMIFS('Table 6 - Full data'!C:C,'Table 6 - Full data'!$A:$A,$A8,'Table 6 - Full data'!$B:$B,$B$5)</f>
        <v>16845</v>
      </c>
      <c r="C8" s="25">
        <f>SUMIFS('Table 6 - Full data'!D:D,'Table 6 - Full data'!$A:$A,$A8,'Table 6 - Full data'!$B:$B,$B$5)</f>
        <v>0.03</v>
      </c>
      <c r="D8" s="55">
        <f>SUMIFS('Table 6 - Full data'!E:E,'Table 6 - Full data'!$A:$A,$A8,'Table 6 - Full data'!$B:$B,$B$5)</f>
        <v>6780</v>
      </c>
      <c r="E8" s="55">
        <f>SUMIFS('Table 6 - Full data'!F:F,'Table 6 - Full data'!$A:$A,$A8,'Table 6 - Full data'!$B:$B,$B$5)</f>
        <v>4955</v>
      </c>
      <c r="F8" s="55">
        <f>SUMIFS('Table 6 - Full data'!G:G,'Table 6 - Full data'!$A:$A,$A8,'Table 6 - Full data'!$B:$B,$B$5)</f>
        <v>3490</v>
      </c>
      <c r="G8" s="55">
        <f>SUMIFS('Table 6 - Full data'!H:H,'Table 6 - Full data'!$A:$A,$A8,'Table 6 - Full data'!$B:$B,$B$5)</f>
        <v>10800</v>
      </c>
      <c r="H8" s="55">
        <f>SUMIFS('Table 6 - Full data'!I:I,'Table 6 - Full data'!$A:$A,$A8,'Table 6 - Full data'!$B:$B,$B$5)</f>
        <v>1825</v>
      </c>
      <c r="I8" s="25">
        <f>SUMIFS('Table 6 - Full data'!J:J,'Table 6 - Full data'!$A:$A,$A8,'Table 6 - Full data'!$B:$B,$B$5)</f>
        <v>0.4</v>
      </c>
      <c r="J8" s="25">
        <f>SUMIFS('Table 6 - Full data'!K:K,'Table 6 - Full data'!$A:$A,$A8,'Table 6 - Full data'!$B:$B,$B$5)</f>
        <v>0.28999999999999998</v>
      </c>
      <c r="K8" s="25">
        <f>SUMIFS('Table 6 - Full data'!L:L,'Table 6 - Full data'!$A:$A,$A8,'Table 6 - Full data'!$B:$B,$B$5)</f>
        <v>0.21</v>
      </c>
      <c r="L8" s="25">
        <f>SUMIFS('Table 6 - Full data'!M:M,'Table 6 - Full data'!$A:$A,$A8,'Table 6 - Full data'!$B:$B,$B$5)</f>
        <v>0.64</v>
      </c>
      <c r="M8" s="26">
        <f>SUMIFS('Table 6 - Full data'!N:N,'Table 6 - Full data'!$A:$A,$A8,'Table 6 - Full data'!$B:$B,$B$5)</f>
        <v>0.11</v>
      </c>
    </row>
    <row r="9" spans="1:13" x14ac:dyDescent="0.35">
      <c r="A9" s="10" t="s">
        <v>125</v>
      </c>
      <c r="B9" s="55">
        <f>SUMIFS('Table 6 - Full data'!C:C,'Table 6 - Full data'!$A:$A,$A9,'Table 6 - Full data'!$B:$B,$B$5)</f>
        <v>14700</v>
      </c>
      <c r="C9" s="25">
        <f>SUMIFS('Table 6 - Full data'!D:D,'Table 6 - Full data'!$A:$A,$A9,'Table 6 - Full data'!$B:$B,$B$5)</f>
        <v>0.03</v>
      </c>
      <c r="D9" s="55">
        <f>SUMIFS('Table 6 - Full data'!E:E,'Table 6 - Full data'!$A:$A,$A9,'Table 6 - Full data'!$B:$B,$B$5)</f>
        <v>5900</v>
      </c>
      <c r="E9" s="55">
        <f>SUMIFS('Table 6 - Full data'!F:F,'Table 6 - Full data'!$A:$A,$A9,'Table 6 - Full data'!$B:$B,$B$5)</f>
        <v>4385</v>
      </c>
      <c r="F9" s="55">
        <f>SUMIFS('Table 6 - Full data'!G:G,'Table 6 - Full data'!$A:$A,$A9,'Table 6 - Full data'!$B:$B,$B$5)</f>
        <v>3180</v>
      </c>
      <c r="G9" s="55">
        <f>SUMIFS('Table 6 - Full data'!H:H,'Table 6 - Full data'!$A:$A,$A9,'Table 6 - Full data'!$B:$B,$B$5)</f>
        <v>9470</v>
      </c>
      <c r="H9" s="55">
        <f>SUMIFS('Table 6 - Full data'!I:I,'Table 6 - Full data'!$A:$A,$A9,'Table 6 - Full data'!$B:$B,$B$5)</f>
        <v>1540</v>
      </c>
      <c r="I9" s="25">
        <f>SUMIFS('Table 6 - Full data'!J:J,'Table 6 - Full data'!$A:$A,$A9,'Table 6 - Full data'!$B:$B,$B$5)</f>
        <v>0.4</v>
      </c>
      <c r="J9" s="25">
        <f>SUMIFS('Table 6 - Full data'!K:K,'Table 6 - Full data'!$A:$A,$A9,'Table 6 - Full data'!$B:$B,$B$5)</f>
        <v>0.3</v>
      </c>
      <c r="K9" s="25">
        <f>SUMIFS('Table 6 - Full data'!L:L,'Table 6 - Full data'!$A:$A,$A9,'Table 6 - Full data'!$B:$B,$B$5)</f>
        <v>0.22</v>
      </c>
      <c r="L9" s="25">
        <f>SUMIFS('Table 6 - Full data'!M:M,'Table 6 - Full data'!$A:$A,$A9,'Table 6 - Full data'!$B:$B,$B$5)</f>
        <v>0.64</v>
      </c>
      <c r="M9" s="26">
        <f>SUMIFS('Table 6 - Full data'!N:N,'Table 6 - Full data'!$A:$A,$A9,'Table 6 - Full data'!$B:$B,$B$5)</f>
        <v>0.1</v>
      </c>
    </row>
    <row r="10" spans="1:13" x14ac:dyDescent="0.35">
      <c r="A10" s="10" t="s">
        <v>126</v>
      </c>
      <c r="B10" s="55">
        <f>SUMIFS('Table 6 - Full data'!C:C,'Table 6 - Full data'!$A:$A,$A10,'Table 6 - Full data'!$B:$B,$B$5)</f>
        <v>10125</v>
      </c>
      <c r="C10" s="25">
        <f>SUMIFS('Table 6 - Full data'!D:D,'Table 6 - Full data'!$A:$A,$A10,'Table 6 - Full data'!$B:$B,$B$5)</f>
        <v>0.02</v>
      </c>
      <c r="D10" s="55">
        <f>SUMIFS('Table 6 - Full data'!E:E,'Table 6 - Full data'!$A:$A,$A10,'Table 6 - Full data'!$B:$B,$B$5)</f>
        <v>4160</v>
      </c>
      <c r="E10" s="55">
        <f>SUMIFS('Table 6 - Full data'!F:F,'Table 6 - Full data'!$A:$A,$A10,'Table 6 - Full data'!$B:$B,$B$5)</f>
        <v>3070</v>
      </c>
      <c r="F10" s="55">
        <f>SUMIFS('Table 6 - Full data'!G:G,'Table 6 - Full data'!$A:$A,$A10,'Table 6 - Full data'!$B:$B,$B$5)</f>
        <v>2220</v>
      </c>
      <c r="G10" s="55">
        <f>SUMIFS('Table 6 - Full data'!H:H,'Table 6 - Full data'!$A:$A,$A10,'Table 6 - Full data'!$B:$B,$B$5)</f>
        <v>6560</v>
      </c>
      <c r="H10" s="55">
        <f>SUMIFS('Table 6 - Full data'!I:I,'Table 6 - Full data'!$A:$A,$A10,'Table 6 - Full data'!$B:$B,$B$5)</f>
        <v>1005</v>
      </c>
      <c r="I10" s="25">
        <f>SUMIFS('Table 6 - Full data'!J:J,'Table 6 - Full data'!$A:$A,$A10,'Table 6 - Full data'!$B:$B,$B$5)</f>
        <v>0.41</v>
      </c>
      <c r="J10" s="25">
        <f>SUMIFS('Table 6 - Full data'!K:K,'Table 6 - Full data'!$A:$A,$A10,'Table 6 - Full data'!$B:$B,$B$5)</f>
        <v>0.3</v>
      </c>
      <c r="K10" s="25">
        <f>SUMIFS('Table 6 - Full data'!L:L,'Table 6 - Full data'!$A:$A,$A10,'Table 6 - Full data'!$B:$B,$B$5)</f>
        <v>0.22</v>
      </c>
      <c r="L10" s="25">
        <f>SUMIFS('Table 6 - Full data'!M:M,'Table 6 - Full data'!$A:$A,$A10,'Table 6 - Full data'!$B:$B,$B$5)</f>
        <v>0.65</v>
      </c>
      <c r="M10" s="26">
        <f>SUMIFS('Table 6 - Full data'!N:N,'Table 6 - Full data'!$A:$A,$A10,'Table 6 - Full data'!$B:$B,$B$5)</f>
        <v>0.1</v>
      </c>
    </row>
    <row r="11" spans="1:13" x14ac:dyDescent="0.35">
      <c r="A11" s="10" t="s">
        <v>127</v>
      </c>
      <c r="B11" s="55">
        <f>SUMIFS('Table 6 - Full data'!C:C,'Table 6 - Full data'!$A:$A,$A11,'Table 6 - Full data'!$B:$B,$B$5)</f>
        <v>6140</v>
      </c>
      <c r="C11" s="25">
        <f>SUMIFS('Table 6 - Full data'!D:D,'Table 6 - Full data'!$A:$A,$A11,'Table 6 - Full data'!$B:$B,$B$5)</f>
        <v>0.01</v>
      </c>
      <c r="D11" s="55">
        <f>SUMIFS('Table 6 - Full data'!E:E,'Table 6 - Full data'!$A:$A,$A11,'Table 6 - Full data'!$B:$B,$B$5)</f>
        <v>2395</v>
      </c>
      <c r="E11" s="55">
        <f>SUMIFS('Table 6 - Full data'!F:F,'Table 6 - Full data'!$A:$A,$A11,'Table 6 - Full data'!$B:$B,$B$5)</f>
        <v>1870</v>
      </c>
      <c r="F11" s="55">
        <f>SUMIFS('Table 6 - Full data'!G:G,'Table 6 - Full data'!$A:$A,$A11,'Table 6 - Full data'!$B:$B,$B$5)</f>
        <v>1475</v>
      </c>
      <c r="G11" s="55">
        <f>SUMIFS('Table 6 - Full data'!H:H,'Table 6 - Full data'!$A:$A,$A11,'Table 6 - Full data'!$B:$B,$B$5)</f>
        <v>3760</v>
      </c>
      <c r="H11" s="55">
        <f>SUMIFS('Table 6 - Full data'!I:I,'Table 6 - Full data'!$A:$A,$A11,'Table 6 - Full data'!$B:$B,$B$5)</f>
        <v>655</v>
      </c>
      <c r="I11" s="25">
        <f>SUMIFS('Table 6 - Full data'!J:J,'Table 6 - Full data'!$A:$A,$A11,'Table 6 - Full data'!$B:$B,$B$5)</f>
        <v>0.39</v>
      </c>
      <c r="J11" s="25">
        <f>SUMIFS('Table 6 - Full data'!K:K,'Table 6 - Full data'!$A:$A,$A11,'Table 6 - Full data'!$B:$B,$B$5)</f>
        <v>0.3</v>
      </c>
      <c r="K11" s="25">
        <f>SUMIFS('Table 6 - Full data'!L:L,'Table 6 - Full data'!$A:$A,$A11,'Table 6 - Full data'!$B:$B,$B$5)</f>
        <v>0.24</v>
      </c>
      <c r="L11" s="25">
        <f>SUMIFS('Table 6 - Full data'!M:M,'Table 6 - Full data'!$A:$A,$A11,'Table 6 - Full data'!$B:$B,$B$5)</f>
        <v>0.61</v>
      </c>
      <c r="M11" s="26">
        <f>SUMIFS('Table 6 - Full data'!N:N,'Table 6 - Full data'!$A:$A,$A11,'Table 6 - Full data'!$B:$B,$B$5)</f>
        <v>0.11</v>
      </c>
    </row>
    <row r="12" spans="1:13" x14ac:dyDescent="0.35">
      <c r="A12" s="10" t="s">
        <v>320</v>
      </c>
      <c r="B12" s="55">
        <f>SUMIFS('Table 6 - Full data'!C:C,'Table 6 - Full data'!$A:$A,$A12,'Table 6 - Full data'!$B:$B,$B$5)</f>
        <v>32600</v>
      </c>
      <c r="C12" s="25">
        <f>SUMIFS('Table 6 - Full data'!D:D,'Table 6 - Full data'!$A:$A,$A12,'Table 6 - Full data'!$B:$B,$B$5)</f>
        <v>0.06</v>
      </c>
      <c r="D12" s="55">
        <f>SUMIFS('Table 6 - Full data'!E:E,'Table 6 - Full data'!$A:$A,$A12,'Table 6 - Full data'!$B:$B,$B$5)</f>
        <v>13045</v>
      </c>
      <c r="E12" s="55">
        <f>SUMIFS('Table 6 - Full data'!F:F,'Table 6 - Full data'!$A:$A,$A12,'Table 6 - Full data'!$B:$B,$B$5)</f>
        <v>9530</v>
      </c>
      <c r="F12" s="55">
        <f>SUMIFS('Table 6 - Full data'!G:G,'Table 6 - Full data'!$A:$A,$A12,'Table 6 - Full data'!$B:$B,$B$5)</f>
        <v>7060</v>
      </c>
      <c r="G12" s="55">
        <f>SUMIFS('Table 6 - Full data'!H:H,'Table 6 - Full data'!$A:$A,$A12,'Table 6 - Full data'!$B:$B,$B$5)</f>
        <v>20875</v>
      </c>
      <c r="H12" s="55">
        <f>SUMIFS('Table 6 - Full data'!I:I,'Table 6 - Full data'!$A:$A,$A12,'Table 6 - Full data'!$B:$B,$B$5)</f>
        <v>3545</v>
      </c>
      <c r="I12" s="25">
        <f>SUMIFS('Table 6 - Full data'!J:J,'Table 6 - Full data'!$A:$A,$A12,'Table 6 - Full data'!$B:$B,$B$5)</f>
        <v>0.4</v>
      </c>
      <c r="J12" s="25">
        <f>SUMIFS('Table 6 - Full data'!K:K,'Table 6 - Full data'!$A:$A,$A12,'Table 6 - Full data'!$B:$B,$B$5)</f>
        <v>0.28999999999999998</v>
      </c>
      <c r="K12" s="25">
        <f>SUMIFS('Table 6 - Full data'!L:L,'Table 6 - Full data'!$A:$A,$A12,'Table 6 - Full data'!$B:$B,$B$5)</f>
        <v>0.22</v>
      </c>
      <c r="L12" s="25">
        <f>SUMIFS('Table 6 - Full data'!M:M,'Table 6 - Full data'!$A:$A,$A12,'Table 6 - Full data'!$B:$B,$B$5)</f>
        <v>0.64</v>
      </c>
      <c r="M12" s="26">
        <f>SUMIFS('Table 6 - Full data'!N:N,'Table 6 - Full data'!$A:$A,$A12,'Table 6 - Full data'!$B:$B,$B$5)</f>
        <v>0.11</v>
      </c>
    </row>
    <row r="13" spans="1:13" x14ac:dyDescent="0.35">
      <c r="A13" s="10" t="s">
        <v>128</v>
      </c>
      <c r="B13" s="55">
        <f>SUMIFS('Table 6 - Full data'!C:C,'Table 6 - Full data'!$A:$A,$A13,'Table 6 - Full data'!$B:$B,$B$5)</f>
        <v>5765</v>
      </c>
      <c r="C13" s="25">
        <f>SUMIFS('Table 6 - Full data'!D:D,'Table 6 - Full data'!$A:$A,$A13,'Table 6 - Full data'!$B:$B,$B$5)</f>
        <v>0.01</v>
      </c>
      <c r="D13" s="55">
        <f>SUMIFS('Table 6 - Full data'!E:E,'Table 6 - Full data'!$A:$A,$A13,'Table 6 - Full data'!$B:$B,$B$5)</f>
        <v>2280</v>
      </c>
      <c r="E13" s="55">
        <f>SUMIFS('Table 6 - Full data'!F:F,'Table 6 - Full data'!$A:$A,$A13,'Table 6 - Full data'!$B:$B,$B$5)</f>
        <v>1710</v>
      </c>
      <c r="F13" s="55">
        <f>SUMIFS('Table 6 - Full data'!G:G,'Table 6 - Full data'!$A:$A,$A13,'Table 6 - Full data'!$B:$B,$B$5)</f>
        <v>1305</v>
      </c>
      <c r="G13" s="55">
        <f>SUMIFS('Table 6 - Full data'!H:H,'Table 6 - Full data'!$A:$A,$A13,'Table 6 - Full data'!$B:$B,$B$5)</f>
        <v>3640</v>
      </c>
      <c r="H13" s="55">
        <f>SUMIFS('Table 6 - Full data'!I:I,'Table 6 - Full data'!$A:$A,$A13,'Table 6 - Full data'!$B:$B,$B$5)</f>
        <v>650</v>
      </c>
      <c r="I13" s="25">
        <f>SUMIFS('Table 6 - Full data'!J:J,'Table 6 - Full data'!$A:$A,$A13,'Table 6 - Full data'!$B:$B,$B$5)</f>
        <v>0.4</v>
      </c>
      <c r="J13" s="25">
        <f>SUMIFS('Table 6 - Full data'!K:K,'Table 6 - Full data'!$A:$A,$A13,'Table 6 - Full data'!$B:$B,$B$5)</f>
        <v>0.3</v>
      </c>
      <c r="K13" s="25">
        <f>SUMIFS('Table 6 - Full data'!L:L,'Table 6 - Full data'!$A:$A,$A13,'Table 6 - Full data'!$B:$B,$B$5)</f>
        <v>0.23</v>
      </c>
      <c r="L13" s="25">
        <f>SUMIFS('Table 6 - Full data'!M:M,'Table 6 - Full data'!$A:$A,$A13,'Table 6 - Full data'!$B:$B,$B$5)</f>
        <v>0.63</v>
      </c>
      <c r="M13" s="26">
        <f>SUMIFS('Table 6 - Full data'!N:N,'Table 6 - Full data'!$A:$A,$A13,'Table 6 - Full data'!$B:$B,$B$5)</f>
        <v>0.11</v>
      </c>
    </row>
    <row r="14" spans="1:13" x14ac:dyDescent="0.35">
      <c r="A14" s="10" t="s">
        <v>129</v>
      </c>
      <c r="B14" s="55">
        <f>SUMIFS('Table 6 - Full data'!C:C,'Table 6 - Full data'!$A:$A,$A14,'Table 6 - Full data'!$B:$B,$B$5)</f>
        <v>14020</v>
      </c>
      <c r="C14" s="25">
        <f>SUMIFS('Table 6 - Full data'!D:D,'Table 6 - Full data'!$A:$A,$A14,'Table 6 - Full data'!$B:$B,$B$5)</f>
        <v>0.03</v>
      </c>
      <c r="D14" s="55">
        <f>SUMIFS('Table 6 - Full data'!E:E,'Table 6 - Full data'!$A:$A,$A14,'Table 6 - Full data'!$B:$B,$B$5)</f>
        <v>5500</v>
      </c>
      <c r="E14" s="55">
        <f>SUMIFS('Table 6 - Full data'!F:F,'Table 6 - Full data'!$A:$A,$A14,'Table 6 - Full data'!$B:$B,$B$5)</f>
        <v>4545</v>
      </c>
      <c r="F14" s="55">
        <f>SUMIFS('Table 6 - Full data'!G:G,'Table 6 - Full data'!$A:$A,$A14,'Table 6 - Full data'!$B:$B,$B$5)</f>
        <v>3295</v>
      </c>
      <c r="G14" s="55">
        <f>SUMIFS('Table 6 - Full data'!H:H,'Table 6 - Full data'!$A:$A,$A14,'Table 6 - Full data'!$B:$B,$B$5)</f>
        <v>8935</v>
      </c>
      <c r="H14" s="55">
        <f>SUMIFS('Table 6 - Full data'!I:I,'Table 6 - Full data'!$A:$A,$A14,'Table 6 - Full data'!$B:$B,$B$5)</f>
        <v>1345</v>
      </c>
      <c r="I14" s="25">
        <f>SUMIFS('Table 6 - Full data'!J:J,'Table 6 - Full data'!$A:$A,$A14,'Table 6 - Full data'!$B:$B,$B$5)</f>
        <v>0.39</v>
      </c>
      <c r="J14" s="25">
        <f>SUMIFS('Table 6 - Full data'!K:K,'Table 6 - Full data'!$A:$A,$A14,'Table 6 - Full data'!$B:$B,$B$5)</f>
        <v>0.32</v>
      </c>
      <c r="K14" s="25">
        <f>SUMIFS('Table 6 - Full data'!L:L,'Table 6 - Full data'!$A:$A,$A14,'Table 6 - Full data'!$B:$B,$B$5)</f>
        <v>0.23</v>
      </c>
      <c r="L14" s="25">
        <f>SUMIFS('Table 6 - Full data'!M:M,'Table 6 - Full data'!$A:$A,$A14,'Table 6 - Full data'!$B:$B,$B$5)</f>
        <v>0.64</v>
      </c>
      <c r="M14" s="26">
        <f>SUMIFS('Table 6 - Full data'!N:N,'Table 6 - Full data'!$A:$A,$A14,'Table 6 - Full data'!$B:$B,$B$5)</f>
        <v>0.1</v>
      </c>
    </row>
    <row r="15" spans="1:13" x14ac:dyDescent="0.35">
      <c r="A15" s="10" t="s">
        <v>130</v>
      </c>
      <c r="B15" s="55">
        <f>SUMIFS('Table 6 - Full data'!C:C,'Table 6 - Full data'!$A:$A,$A15,'Table 6 - Full data'!$B:$B,$B$5)</f>
        <v>17755</v>
      </c>
      <c r="C15" s="25">
        <f>SUMIFS('Table 6 - Full data'!D:D,'Table 6 - Full data'!$A:$A,$A15,'Table 6 - Full data'!$B:$B,$B$5)</f>
        <v>0.03</v>
      </c>
      <c r="D15" s="55">
        <f>SUMIFS('Table 6 - Full data'!E:E,'Table 6 - Full data'!$A:$A,$A15,'Table 6 - Full data'!$B:$B,$B$5)</f>
        <v>6985</v>
      </c>
      <c r="E15" s="55">
        <f>SUMIFS('Table 6 - Full data'!F:F,'Table 6 - Full data'!$A:$A,$A15,'Table 6 - Full data'!$B:$B,$B$5)</f>
        <v>5260</v>
      </c>
      <c r="F15" s="55">
        <f>SUMIFS('Table 6 - Full data'!G:G,'Table 6 - Full data'!$A:$A,$A15,'Table 6 - Full data'!$B:$B,$B$5)</f>
        <v>4040</v>
      </c>
      <c r="G15" s="55">
        <f>SUMIFS('Table 6 - Full data'!H:H,'Table 6 - Full data'!$A:$A,$A15,'Table 6 - Full data'!$B:$B,$B$5)</f>
        <v>11225</v>
      </c>
      <c r="H15" s="55">
        <f>SUMIFS('Table 6 - Full data'!I:I,'Table 6 - Full data'!$A:$A,$A15,'Table 6 - Full data'!$B:$B,$B$5)</f>
        <v>1885</v>
      </c>
      <c r="I15" s="25">
        <f>SUMIFS('Table 6 - Full data'!J:J,'Table 6 - Full data'!$A:$A,$A15,'Table 6 - Full data'!$B:$B,$B$5)</f>
        <v>0.39</v>
      </c>
      <c r="J15" s="25">
        <f>SUMIFS('Table 6 - Full data'!K:K,'Table 6 - Full data'!$A:$A,$A15,'Table 6 - Full data'!$B:$B,$B$5)</f>
        <v>0.3</v>
      </c>
      <c r="K15" s="25">
        <f>SUMIFS('Table 6 - Full data'!L:L,'Table 6 - Full data'!$A:$A,$A15,'Table 6 - Full data'!$B:$B,$B$5)</f>
        <v>0.23</v>
      </c>
      <c r="L15" s="25">
        <f>SUMIFS('Table 6 - Full data'!M:M,'Table 6 - Full data'!$A:$A,$A15,'Table 6 - Full data'!$B:$B,$B$5)</f>
        <v>0.63</v>
      </c>
      <c r="M15" s="26">
        <f>SUMIFS('Table 6 - Full data'!N:N,'Table 6 - Full data'!$A:$A,$A15,'Table 6 - Full data'!$B:$B,$B$5)</f>
        <v>0.11</v>
      </c>
    </row>
    <row r="16" spans="1:13" x14ac:dyDescent="0.35">
      <c r="A16" s="10" t="s">
        <v>131</v>
      </c>
      <c r="B16" s="55">
        <f>SUMIFS('Table 6 - Full data'!C:C,'Table 6 - Full data'!$A:$A,$A16,'Table 6 - Full data'!$B:$B,$B$5)</f>
        <v>15690</v>
      </c>
      <c r="C16" s="25">
        <f>SUMIFS('Table 6 - Full data'!D:D,'Table 6 - Full data'!$A:$A,$A16,'Table 6 - Full data'!$B:$B,$B$5)</f>
        <v>0.03</v>
      </c>
      <c r="D16" s="55">
        <f>SUMIFS('Table 6 - Full data'!E:E,'Table 6 - Full data'!$A:$A,$A16,'Table 6 - Full data'!$B:$B,$B$5)</f>
        <v>6300</v>
      </c>
      <c r="E16" s="55">
        <f>SUMIFS('Table 6 - Full data'!F:F,'Table 6 - Full data'!$A:$A,$A16,'Table 6 - Full data'!$B:$B,$B$5)</f>
        <v>4825</v>
      </c>
      <c r="F16" s="55">
        <f>SUMIFS('Table 6 - Full data'!G:G,'Table 6 - Full data'!$A:$A,$A16,'Table 6 - Full data'!$B:$B,$B$5)</f>
        <v>3420</v>
      </c>
      <c r="G16" s="55">
        <f>SUMIFS('Table 6 - Full data'!H:H,'Table 6 - Full data'!$A:$A,$A16,'Table 6 - Full data'!$B:$B,$B$5)</f>
        <v>9910</v>
      </c>
      <c r="H16" s="55">
        <f>SUMIFS('Table 6 - Full data'!I:I,'Table 6 - Full data'!$A:$A,$A16,'Table 6 - Full data'!$B:$B,$B$5)</f>
        <v>1660</v>
      </c>
      <c r="I16" s="25">
        <f>SUMIFS('Table 6 - Full data'!J:J,'Table 6 - Full data'!$A:$A,$A16,'Table 6 - Full data'!$B:$B,$B$5)</f>
        <v>0.4</v>
      </c>
      <c r="J16" s="25">
        <f>SUMIFS('Table 6 - Full data'!K:K,'Table 6 - Full data'!$A:$A,$A16,'Table 6 - Full data'!$B:$B,$B$5)</f>
        <v>0.31</v>
      </c>
      <c r="K16" s="25">
        <f>SUMIFS('Table 6 - Full data'!L:L,'Table 6 - Full data'!$A:$A,$A16,'Table 6 - Full data'!$B:$B,$B$5)</f>
        <v>0.22</v>
      </c>
      <c r="L16" s="25">
        <f>SUMIFS('Table 6 - Full data'!M:M,'Table 6 - Full data'!$A:$A,$A16,'Table 6 - Full data'!$B:$B,$B$5)</f>
        <v>0.63</v>
      </c>
      <c r="M16" s="26">
        <f>SUMIFS('Table 6 - Full data'!N:N,'Table 6 - Full data'!$A:$A,$A16,'Table 6 - Full data'!$B:$B,$B$5)</f>
        <v>0.11</v>
      </c>
    </row>
    <row r="17" spans="1:13" x14ac:dyDescent="0.35">
      <c r="A17" s="10" t="s">
        <v>132</v>
      </c>
      <c r="B17" s="55">
        <f>SUMIFS('Table 6 - Full data'!C:C,'Table 6 - Full data'!$A:$A,$A17,'Table 6 - Full data'!$B:$B,$B$5)</f>
        <v>5470</v>
      </c>
      <c r="C17" s="25">
        <f>SUMIFS('Table 6 - Full data'!D:D,'Table 6 - Full data'!$A:$A,$A17,'Table 6 - Full data'!$B:$B,$B$5)</f>
        <v>0.01</v>
      </c>
      <c r="D17" s="55">
        <f>SUMIFS('Table 6 - Full data'!E:E,'Table 6 - Full data'!$A:$A,$A17,'Table 6 - Full data'!$B:$B,$B$5)</f>
        <v>2115</v>
      </c>
      <c r="E17" s="55">
        <f>SUMIFS('Table 6 - Full data'!F:F,'Table 6 - Full data'!$A:$A,$A17,'Table 6 - Full data'!$B:$B,$B$5)</f>
        <v>1590</v>
      </c>
      <c r="F17" s="55">
        <f>SUMIFS('Table 6 - Full data'!G:G,'Table 6 - Full data'!$A:$A,$A17,'Table 6 - Full data'!$B:$B,$B$5)</f>
        <v>1225</v>
      </c>
      <c r="G17" s="55">
        <f>SUMIFS('Table 6 - Full data'!H:H,'Table 6 - Full data'!$A:$A,$A17,'Table 6 - Full data'!$B:$B,$B$5)</f>
        <v>3345</v>
      </c>
      <c r="H17" s="55">
        <f>SUMIFS('Table 6 - Full data'!I:I,'Table 6 - Full data'!$A:$A,$A17,'Table 6 - Full data'!$B:$B,$B$5)</f>
        <v>630</v>
      </c>
      <c r="I17" s="25">
        <f>SUMIFS('Table 6 - Full data'!J:J,'Table 6 - Full data'!$A:$A,$A17,'Table 6 - Full data'!$B:$B,$B$5)</f>
        <v>0.39</v>
      </c>
      <c r="J17" s="25">
        <f>SUMIFS('Table 6 - Full data'!K:K,'Table 6 - Full data'!$A:$A,$A17,'Table 6 - Full data'!$B:$B,$B$5)</f>
        <v>0.28999999999999998</v>
      </c>
      <c r="K17" s="25">
        <f>SUMIFS('Table 6 - Full data'!L:L,'Table 6 - Full data'!$A:$A,$A17,'Table 6 - Full data'!$B:$B,$B$5)</f>
        <v>0.22</v>
      </c>
      <c r="L17" s="25">
        <f>SUMIFS('Table 6 - Full data'!M:M,'Table 6 - Full data'!$A:$A,$A17,'Table 6 - Full data'!$B:$B,$B$5)</f>
        <v>0.61</v>
      </c>
      <c r="M17" s="26">
        <f>SUMIFS('Table 6 - Full data'!N:N,'Table 6 - Full data'!$A:$A,$A17,'Table 6 - Full data'!$B:$B,$B$5)</f>
        <v>0.12</v>
      </c>
    </row>
    <row r="18" spans="1:13" x14ac:dyDescent="0.35">
      <c r="A18" s="10" t="s">
        <v>133</v>
      </c>
      <c r="B18" s="55">
        <f>SUMIFS('Table 6 - Full data'!C:C,'Table 6 - Full data'!$A:$A,$A18,'Table 6 - Full data'!$B:$B,$B$5)</f>
        <v>9240</v>
      </c>
      <c r="C18" s="25">
        <f>SUMIFS('Table 6 - Full data'!D:D,'Table 6 - Full data'!$A:$A,$A18,'Table 6 - Full data'!$B:$B,$B$5)</f>
        <v>0.02</v>
      </c>
      <c r="D18" s="55">
        <f>SUMIFS('Table 6 - Full data'!E:E,'Table 6 - Full data'!$A:$A,$A18,'Table 6 - Full data'!$B:$B,$B$5)</f>
        <v>3670</v>
      </c>
      <c r="E18" s="55">
        <f>SUMIFS('Table 6 - Full data'!F:F,'Table 6 - Full data'!$A:$A,$A18,'Table 6 - Full data'!$B:$B,$B$5)</f>
        <v>2855</v>
      </c>
      <c r="F18" s="55">
        <f>SUMIFS('Table 6 - Full data'!G:G,'Table 6 - Full data'!$A:$A,$A18,'Table 6 - Full data'!$B:$B,$B$5)</f>
        <v>2210</v>
      </c>
      <c r="G18" s="55">
        <f>SUMIFS('Table 6 - Full data'!H:H,'Table 6 - Full data'!$A:$A,$A18,'Table 6 - Full data'!$B:$B,$B$5)</f>
        <v>5870</v>
      </c>
      <c r="H18" s="55">
        <f>SUMIFS('Table 6 - Full data'!I:I,'Table 6 - Full data'!$A:$A,$A18,'Table 6 - Full data'!$B:$B,$B$5)</f>
        <v>945</v>
      </c>
      <c r="I18" s="25">
        <f>SUMIFS('Table 6 - Full data'!J:J,'Table 6 - Full data'!$A:$A,$A18,'Table 6 - Full data'!$B:$B,$B$5)</f>
        <v>0.4</v>
      </c>
      <c r="J18" s="25">
        <f>SUMIFS('Table 6 - Full data'!K:K,'Table 6 - Full data'!$A:$A,$A18,'Table 6 - Full data'!$B:$B,$B$5)</f>
        <v>0.31</v>
      </c>
      <c r="K18" s="25">
        <f>SUMIFS('Table 6 - Full data'!L:L,'Table 6 - Full data'!$A:$A,$A18,'Table 6 - Full data'!$B:$B,$B$5)</f>
        <v>0.24</v>
      </c>
      <c r="L18" s="25">
        <f>SUMIFS('Table 6 - Full data'!M:M,'Table 6 - Full data'!$A:$A,$A18,'Table 6 - Full data'!$B:$B,$B$5)</f>
        <v>0.64</v>
      </c>
      <c r="M18" s="26">
        <f>SUMIFS('Table 6 - Full data'!N:N,'Table 6 - Full data'!$A:$A,$A18,'Table 6 - Full data'!$B:$B,$B$5)</f>
        <v>0.1</v>
      </c>
    </row>
    <row r="19" spans="1:13" x14ac:dyDescent="0.35">
      <c r="A19" s="10" t="s">
        <v>134</v>
      </c>
      <c r="B19" s="55">
        <f>SUMIFS('Table 6 - Full data'!C:C,'Table 6 - Full data'!$A:$A,$A19,'Table 6 - Full data'!$B:$B,$B$5)</f>
        <v>5355</v>
      </c>
      <c r="C19" s="25">
        <f>SUMIFS('Table 6 - Full data'!D:D,'Table 6 - Full data'!$A:$A,$A19,'Table 6 - Full data'!$B:$B,$B$5)</f>
        <v>0.01</v>
      </c>
      <c r="D19" s="55">
        <f>SUMIFS('Table 6 - Full data'!E:E,'Table 6 - Full data'!$A:$A,$A19,'Table 6 - Full data'!$B:$B,$B$5)</f>
        <v>2180</v>
      </c>
      <c r="E19" s="55">
        <f>SUMIFS('Table 6 - Full data'!F:F,'Table 6 - Full data'!$A:$A,$A19,'Table 6 - Full data'!$B:$B,$B$5)</f>
        <v>1520</v>
      </c>
      <c r="F19" s="55">
        <f>SUMIFS('Table 6 - Full data'!G:G,'Table 6 - Full data'!$A:$A,$A19,'Table 6 - Full data'!$B:$B,$B$5)</f>
        <v>1255</v>
      </c>
      <c r="G19" s="55">
        <f>SUMIFS('Table 6 - Full data'!H:H,'Table 6 - Full data'!$A:$A,$A19,'Table 6 - Full data'!$B:$B,$B$5)</f>
        <v>3290</v>
      </c>
      <c r="H19" s="55">
        <f>SUMIFS('Table 6 - Full data'!I:I,'Table 6 - Full data'!$A:$A,$A19,'Table 6 - Full data'!$B:$B,$B$5)</f>
        <v>590</v>
      </c>
      <c r="I19" s="25">
        <f>SUMIFS('Table 6 - Full data'!J:J,'Table 6 - Full data'!$A:$A,$A19,'Table 6 - Full data'!$B:$B,$B$5)</f>
        <v>0.41</v>
      </c>
      <c r="J19" s="25">
        <f>SUMIFS('Table 6 - Full data'!K:K,'Table 6 - Full data'!$A:$A,$A19,'Table 6 - Full data'!$B:$B,$B$5)</f>
        <v>0.28000000000000003</v>
      </c>
      <c r="K19" s="25">
        <f>SUMIFS('Table 6 - Full data'!L:L,'Table 6 - Full data'!$A:$A,$A19,'Table 6 - Full data'!$B:$B,$B$5)</f>
        <v>0.23</v>
      </c>
      <c r="L19" s="25">
        <f>SUMIFS('Table 6 - Full data'!M:M,'Table 6 - Full data'!$A:$A,$A19,'Table 6 - Full data'!$B:$B,$B$5)</f>
        <v>0.61</v>
      </c>
      <c r="M19" s="26">
        <f>SUMIFS('Table 6 - Full data'!N:N,'Table 6 - Full data'!$A:$A,$A19,'Table 6 - Full data'!$B:$B,$B$5)</f>
        <v>0.11</v>
      </c>
    </row>
    <row r="20" spans="1:13" x14ac:dyDescent="0.35">
      <c r="A20" s="10" t="s">
        <v>135</v>
      </c>
      <c r="B20" s="55">
        <f>SUMIFS('Table 6 - Full data'!C:C,'Table 6 - Full data'!$A:$A,$A20,'Table 6 - Full data'!$B:$B,$B$5)</f>
        <v>15875</v>
      </c>
      <c r="C20" s="25">
        <f>SUMIFS('Table 6 - Full data'!D:D,'Table 6 - Full data'!$A:$A,$A20,'Table 6 - Full data'!$B:$B,$B$5)</f>
        <v>0.03</v>
      </c>
      <c r="D20" s="55">
        <f>SUMIFS('Table 6 - Full data'!E:E,'Table 6 - Full data'!$A:$A,$A20,'Table 6 - Full data'!$B:$B,$B$5)</f>
        <v>6320</v>
      </c>
      <c r="E20" s="55">
        <f>SUMIFS('Table 6 - Full data'!F:F,'Table 6 - Full data'!$A:$A,$A20,'Table 6 - Full data'!$B:$B,$B$5)</f>
        <v>4765</v>
      </c>
      <c r="F20" s="55">
        <f>SUMIFS('Table 6 - Full data'!G:G,'Table 6 - Full data'!$A:$A,$A20,'Table 6 - Full data'!$B:$B,$B$5)</f>
        <v>3565</v>
      </c>
      <c r="G20" s="55">
        <f>SUMIFS('Table 6 - Full data'!H:H,'Table 6 - Full data'!$A:$A,$A20,'Table 6 - Full data'!$B:$B,$B$5)</f>
        <v>10130</v>
      </c>
      <c r="H20" s="55">
        <f>SUMIFS('Table 6 - Full data'!I:I,'Table 6 - Full data'!$A:$A,$A20,'Table 6 - Full data'!$B:$B,$B$5)</f>
        <v>1655</v>
      </c>
      <c r="I20" s="25">
        <f>SUMIFS('Table 6 - Full data'!J:J,'Table 6 - Full data'!$A:$A,$A20,'Table 6 - Full data'!$B:$B,$B$5)</f>
        <v>0.4</v>
      </c>
      <c r="J20" s="25">
        <f>SUMIFS('Table 6 - Full data'!K:K,'Table 6 - Full data'!$A:$A,$A20,'Table 6 - Full data'!$B:$B,$B$5)</f>
        <v>0.3</v>
      </c>
      <c r="K20" s="25">
        <f>SUMIFS('Table 6 - Full data'!L:L,'Table 6 - Full data'!$A:$A,$A20,'Table 6 - Full data'!$B:$B,$B$5)</f>
        <v>0.22</v>
      </c>
      <c r="L20" s="25">
        <f>SUMIFS('Table 6 - Full data'!M:M,'Table 6 - Full data'!$A:$A,$A20,'Table 6 - Full data'!$B:$B,$B$5)</f>
        <v>0.64</v>
      </c>
      <c r="M20" s="26">
        <f>SUMIFS('Table 6 - Full data'!N:N,'Table 6 - Full data'!$A:$A,$A20,'Table 6 - Full data'!$B:$B,$B$5)</f>
        <v>0.1</v>
      </c>
    </row>
    <row r="21" spans="1:13" x14ac:dyDescent="0.35">
      <c r="A21" s="10" t="s">
        <v>136</v>
      </c>
      <c r="B21" s="55">
        <f>SUMIFS('Table 6 - Full data'!C:C,'Table 6 - Full data'!$A:$A,$A21,'Table 6 - Full data'!$B:$B,$B$5)</f>
        <v>38915</v>
      </c>
      <c r="C21" s="25">
        <f>SUMIFS('Table 6 - Full data'!D:D,'Table 6 - Full data'!$A:$A,$A21,'Table 6 - Full data'!$B:$B,$B$5)</f>
        <v>7.0000000000000007E-2</v>
      </c>
      <c r="D21" s="55">
        <f>SUMIFS('Table 6 - Full data'!E:E,'Table 6 - Full data'!$A:$A,$A21,'Table 6 - Full data'!$B:$B,$B$5)</f>
        <v>15665</v>
      </c>
      <c r="E21" s="55">
        <f>SUMIFS('Table 6 - Full data'!F:F,'Table 6 - Full data'!$A:$A,$A21,'Table 6 - Full data'!$B:$B,$B$5)</f>
        <v>12270</v>
      </c>
      <c r="F21" s="55">
        <f>SUMIFS('Table 6 - Full data'!G:G,'Table 6 - Full data'!$A:$A,$A21,'Table 6 - Full data'!$B:$B,$B$5)</f>
        <v>8725</v>
      </c>
      <c r="G21" s="55">
        <f>SUMIFS('Table 6 - Full data'!H:H,'Table 6 - Full data'!$A:$A,$A21,'Table 6 - Full data'!$B:$B,$B$5)</f>
        <v>24895</v>
      </c>
      <c r="H21" s="55">
        <f>SUMIFS('Table 6 - Full data'!I:I,'Table 6 - Full data'!$A:$A,$A21,'Table 6 - Full data'!$B:$B,$B$5)</f>
        <v>3720</v>
      </c>
      <c r="I21" s="25">
        <f>SUMIFS('Table 6 - Full data'!J:J,'Table 6 - Full data'!$A:$A,$A21,'Table 6 - Full data'!$B:$B,$B$5)</f>
        <v>0.4</v>
      </c>
      <c r="J21" s="25">
        <f>SUMIFS('Table 6 - Full data'!K:K,'Table 6 - Full data'!$A:$A,$A21,'Table 6 - Full data'!$B:$B,$B$5)</f>
        <v>0.32</v>
      </c>
      <c r="K21" s="25">
        <f>SUMIFS('Table 6 - Full data'!L:L,'Table 6 - Full data'!$A:$A,$A21,'Table 6 - Full data'!$B:$B,$B$5)</f>
        <v>0.22</v>
      </c>
      <c r="L21" s="25">
        <f>SUMIFS('Table 6 - Full data'!M:M,'Table 6 - Full data'!$A:$A,$A21,'Table 6 - Full data'!$B:$B,$B$5)</f>
        <v>0.64</v>
      </c>
      <c r="M21" s="26">
        <f>SUMIFS('Table 6 - Full data'!N:N,'Table 6 - Full data'!$A:$A,$A21,'Table 6 - Full data'!$B:$B,$B$5)</f>
        <v>0.1</v>
      </c>
    </row>
    <row r="22" spans="1:13" x14ac:dyDescent="0.35">
      <c r="A22" s="10" t="s">
        <v>137</v>
      </c>
      <c r="B22" s="55">
        <f>SUMIFS('Table 6 - Full data'!C:C,'Table 6 - Full data'!$A:$A,$A22,'Table 6 - Full data'!$B:$B,$B$5)</f>
        <v>87315</v>
      </c>
      <c r="C22" s="25">
        <f>SUMIFS('Table 6 - Full data'!D:D,'Table 6 - Full data'!$A:$A,$A22,'Table 6 - Full data'!$B:$B,$B$5)</f>
        <v>0.16</v>
      </c>
      <c r="D22" s="55">
        <f>SUMIFS('Table 6 - Full data'!E:E,'Table 6 - Full data'!$A:$A,$A22,'Table 6 - Full data'!$B:$B,$B$5)</f>
        <v>34525</v>
      </c>
      <c r="E22" s="55">
        <f>SUMIFS('Table 6 - Full data'!F:F,'Table 6 - Full data'!$A:$A,$A22,'Table 6 - Full data'!$B:$B,$B$5)</f>
        <v>25590</v>
      </c>
      <c r="F22" s="55">
        <f>SUMIFS('Table 6 - Full data'!G:G,'Table 6 - Full data'!$A:$A,$A22,'Table 6 - Full data'!$B:$B,$B$5)</f>
        <v>18625</v>
      </c>
      <c r="G22" s="55">
        <f>SUMIFS('Table 6 - Full data'!H:H,'Table 6 - Full data'!$A:$A,$A22,'Table 6 - Full data'!$B:$B,$B$5)</f>
        <v>54675</v>
      </c>
      <c r="H22" s="55">
        <f>SUMIFS('Table 6 - Full data'!I:I,'Table 6 - Full data'!$A:$A,$A22,'Table 6 - Full data'!$B:$B,$B$5)</f>
        <v>11120</v>
      </c>
      <c r="I22" s="25">
        <f>SUMIFS('Table 6 - Full data'!J:J,'Table 6 - Full data'!$A:$A,$A22,'Table 6 - Full data'!$B:$B,$B$5)</f>
        <v>0.4</v>
      </c>
      <c r="J22" s="25">
        <f>SUMIFS('Table 6 - Full data'!K:K,'Table 6 - Full data'!$A:$A,$A22,'Table 6 - Full data'!$B:$B,$B$5)</f>
        <v>0.28999999999999998</v>
      </c>
      <c r="K22" s="25">
        <f>SUMIFS('Table 6 - Full data'!L:L,'Table 6 - Full data'!$A:$A,$A22,'Table 6 - Full data'!$B:$B,$B$5)</f>
        <v>0.21</v>
      </c>
      <c r="L22" s="25">
        <f>SUMIFS('Table 6 - Full data'!M:M,'Table 6 - Full data'!$A:$A,$A22,'Table 6 - Full data'!$B:$B,$B$5)</f>
        <v>0.63</v>
      </c>
      <c r="M22" s="26">
        <f>SUMIFS('Table 6 - Full data'!N:N,'Table 6 - Full data'!$A:$A,$A22,'Table 6 - Full data'!$B:$B,$B$5)</f>
        <v>0.13</v>
      </c>
    </row>
    <row r="23" spans="1:13" x14ac:dyDescent="0.35">
      <c r="A23" s="10" t="s">
        <v>138</v>
      </c>
      <c r="B23" s="55">
        <f>SUMIFS('Table 6 - Full data'!C:C,'Table 6 - Full data'!$A:$A,$A23,'Table 6 - Full data'!$B:$B,$B$5)</f>
        <v>17840</v>
      </c>
      <c r="C23" s="25">
        <f>SUMIFS('Table 6 - Full data'!D:D,'Table 6 - Full data'!$A:$A,$A23,'Table 6 - Full data'!$B:$B,$B$5)</f>
        <v>0.03</v>
      </c>
      <c r="D23" s="55">
        <f>SUMIFS('Table 6 - Full data'!E:E,'Table 6 - Full data'!$A:$A,$A23,'Table 6 - Full data'!$B:$B,$B$5)</f>
        <v>7340</v>
      </c>
      <c r="E23" s="55">
        <f>SUMIFS('Table 6 - Full data'!F:F,'Table 6 - Full data'!$A:$A,$A23,'Table 6 - Full data'!$B:$B,$B$5)</f>
        <v>5420</v>
      </c>
      <c r="F23" s="55">
        <f>SUMIFS('Table 6 - Full data'!G:G,'Table 6 - Full data'!$A:$A,$A23,'Table 6 - Full data'!$B:$B,$B$5)</f>
        <v>4000</v>
      </c>
      <c r="G23" s="55">
        <f>SUMIFS('Table 6 - Full data'!H:H,'Table 6 - Full data'!$A:$A,$A23,'Table 6 - Full data'!$B:$B,$B$5)</f>
        <v>11345</v>
      </c>
      <c r="H23" s="55">
        <f>SUMIFS('Table 6 - Full data'!I:I,'Table 6 - Full data'!$A:$A,$A23,'Table 6 - Full data'!$B:$B,$B$5)</f>
        <v>1795</v>
      </c>
      <c r="I23" s="25">
        <f>SUMIFS('Table 6 - Full data'!J:J,'Table 6 - Full data'!$A:$A,$A23,'Table 6 - Full data'!$B:$B,$B$5)</f>
        <v>0.41</v>
      </c>
      <c r="J23" s="25">
        <f>SUMIFS('Table 6 - Full data'!K:K,'Table 6 - Full data'!$A:$A,$A23,'Table 6 - Full data'!$B:$B,$B$5)</f>
        <v>0.3</v>
      </c>
      <c r="K23" s="25">
        <f>SUMIFS('Table 6 - Full data'!L:L,'Table 6 - Full data'!$A:$A,$A23,'Table 6 - Full data'!$B:$B,$B$5)</f>
        <v>0.22</v>
      </c>
      <c r="L23" s="25">
        <f>SUMIFS('Table 6 - Full data'!M:M,'Table 6 - Full data'!$A:$A,$A23,'Table 6 - Full data'!$B:$B,$B$5)</f>
        <v>0.64</v>
      </c>
      <c r="M23" s="26">
        <f>SUMIFS('Table 6 - Full data'!N:N,'Table 6 - Full data'!$A:$A,$A23,'Table 6 - Full data'!$B:$B,$B$5)</f>
        <v>0.1</v>
      </c>
    </row>
    <row r="24" spans="1:13" x14ac:dyDescent="0.35">
      <c r="A24" s="10" t="s">
        <v>139</v>
      </c>
      <c r="B24" s="55">
        <f>SUMIFS('Table 6 - Full data'!C:C,'Table 6 - Full data'!$A:$A,$A24,'Table 6 - Full data'!$B:$B,$B$5)</f>
        <v>8695</v>
      </c>
      <c r="C24" s="25">
        <f>SUMIFS('Table 6 - Full data'!D:D,'Table 6 - Full data'!$A:$A,$A24,'Table 6 - Full data'!$B:$B,$B$5)</f>
        <v>0.02</v>
      </c>
      <c r="D24" s="55">
        <f>SUMIFS('Table 6 - Full data'!E:E,'Table 6 - Full data'!$A:$A,$A24,'Table 6 - Full data'!$B:$B,$B$5)</f>
        <v>3505</v>
      </c>
      <c r="E24" s="55">
        <f>SUMIFS('Table 6 - Full data'!F:F,'Table 6 - Full data'!$A:$A,$A24,'Table 6 - Full data'!$B:$B,$B$5)</f>
        <v>2555</v>
      </c>
      <c r="F24" s="55">
        <f>SUMIFS('Table 6 - Full data'!G:G,'Table 6 - Full data'!$A:$A,$A24,'Table 6 - Full data'!$B:$B,$B$5)</f>
        <v>1780</v>
      </c>
      <c r="G24" s="55">
        <f>SUMIFS('Table 6 - Full data'!H:H,'Table 6 - Full data'!$A:$A,$A24,'Table 6 - Full data'!$B:$B,$B$5)</f>
        <v>5410</v>
      </c>
      <c r="H24" s="55">
        <f>SUMIFS('Table 6 - Full data'!I:I,'Table 6 - Full data'!$A:$A,$A24,'Table 6 - Full data'!$B:$B,$B$5)</f>
        <v>995</v>
      </c>
      <c r="I24" s="25">
        <f>SUMIFS('Table 6 - Full data'!J:J,'Table 6 - Full data'!$A:$A,$A24,'Table 6 - Full data'!$B:$B,$B$5)</f>
        <v>0.4</v>
      </c>
      <c r="J24" s="25">
        <f>SUMIFS('Table 6 - Full data'!K:K,'Table 6 - Full data'!$A:$A,$A24,'Table 6 - Full data'!$B:$B,$B$5)</f>
        <v>0.28999999999999998</v>
      </c>
      <c r="K24" s="25">
        <f>SUMIFS('Table 6 - Full data'!L:L,'Table 6 - Full data'!$A:$A,$A24,'Table 6 - Full data'!$B:$B,$B$5)</f>
        <v>0.2</v>
      </c>
      <c r="L24" s="25">
        <f>SUMIFS('Table 6 - Full data'!M:M,'Table 6 - Full data'!$A:$A,$A24,'Table 6 - Full data'!$B:$B,$B$5)</f>
        <v>0.62</v>
      </c>
      <c r="M24" s="26">
        <f>SUMIFS('Table 6 - Full data'!N:N,'Table 6 - Full data'!$A:$A,$A24,'Table 6 - Full data'!$B:$B,$B$5)</f>
        <v>0.11</v>
      </c>
    </row>
    <row r="25" spans="1:13" x14ac:dyDescent="0.35">
      <c r="A25" s="10" t="s">
        <v>140</v>
      </c>
      <c r="B25" s="55">
        <f>SUMIFS('Table 6 - Full data'!C:C,'Table 6 - Full data'!$A:$A,$A25,'Table 6 - Full data'!$B:$B,$B$5)</f>
        <v>10215</v>
      </c>
      <c r="C25" s="25">
        <f>SUMIFS('Table 6 - Full data'!D:D,'Table 6 - Full data'!$A:$A,$A25,'Table 6 - Full data'!$B:$B,$B$5)</f>
        <v>0.02</v>
      </c>
      <c r="D25" s="55">
        <f>SUMIFS('Table 6 - Full data'!E:E,'Table 6 - Full data'!$A:$A,$A25,'Table 6 - Full data'!$B:$B,$B$5)</f>
        <v>4100</v>
      </c>
      <c r="E25" s="55">
        <f>SUMIFS('Table 6 - Full data'!F:F,'Table 6 - Full data'!$A:$A,$A25,'Table 6 - Full data'!$B:$B,$B$5)</f>
        <v>3120</v>
      </c>
      <c r="F25" s="55">
        <f>SUMIFS('Table 6 - Full data'!G:G,'Table 6 - Full data'!$A:$A,$A25,'Table 6 - Full data'!$B:$B,$B$5)</f>
        <v>2305</v>
      </c>
      <c r="G25" s="55">
        <f>SUMIFS('Table 6 - Full data'!H:H,'Table 6 - Full data'!$A:$A,$A25,'Table 6 - Full data'!$B:$B,$B$5)</f>
        <v>6540</v>
      </c>
      <c r="H25" s="55">
        <f>SUMIFS('Table 6 - Full data'!I:I,'Table 6 - Full data'!$A:$A,$A25,'Table 6 - Full data'!$B:$B,$B$5)</f>
        <v>1045</v>
      </c>
      <c r="I25" s="25">
        <f>SUMIFS('Table 6 - Full data'!J:J,'Table 6 - Full data'!$A:$A,$A25,'Table 6 - Full data'!$B:$B,$B$5)</f>
        <v>0.4</v>
      </c>
      <c r="J25" s="25">
        <f>SUMIFS('Table 6 - Full data'!K:K,'Table 6 - Full data'!$A:$A,$A25,'Table 6 - Full data'!$B:$B,$B$5)</f>
        <v>0.31</v>
      </c>
      <c r="K25" s="25">
        <f>SUMIFS('Table 6 - Full data'!L:L,'Table 6 - Full data'!$A:$A,$A25,'Table 6 - Full data'!$B:$B,$B$5)</f>
        <v>0.23</v>
      </c>
      <c r="L25" s="25">
        <f>SUMIFS('Table 6 - Full data'!M:M,'Table 6 - Full data'!$A:$A,$A25,'Table 6 - Full data'!$B:$B,$B$5)</f>
        <v>0.64</v>
      </c>
      <c r="M25" s="26">
        <f>SUMIFS('Table 6 - Full data'!N:N,'Table 6 - Full data'!$A:$A,$A25,'Table 6 - Full data'!$B:$B,$B$5)</f>
        <v>0.1</v>
      </c>
    </row>
    <row r="26" spans="1:13" x14ac:dyDescent="0.35">
      <c r="A26" s="10" t="s">
        <v>141</v>
      </c>
      <c r="B26" s="55">
        <f>SUMIFS('Table 6 - Full data'!C:C,'Table 6 - Full data'!$A:$A,$A26,'Table 6 - Full data'!$B:$B,$B$5)</f>
        <v>7440</v>
      </c>
      <c r="C26" s="25">
        <f>SUMIFS('Table 6 - Full data'!D:D,'Table 6 - Full data'!$A:$A,$A26,'Table 6 - Full data'!$B:$B,$B$5)</f>
        <v>0.01</v>
      </c>
      <c r="D26" s="55">
        <f>SUMIFS('Table 6 - Full data'!E:E,'Table 6 - Full data'!$A:$A,$A26,'Table 6 - Full data'!$B:$B,$B$5)</f>
        <v>2955</v>
      </c>
      <c r="E26" s="55">
        <f>SUMIFS('Table 6 - Full data'!F:F,'Table 6 - Full data'!$A:$A,$A26,'Table 6 - Full data'!$B:$B,$B$5)</f>
        <v>2320</v>
      </c>
      <c r="F26" s="55">
        <f>SUMIFS('Table 6 - Full data'!G:G,'Table 6 - Full data'!$A:$A,$A26,'Table 6 - Full data'!$B:$B,$B$5)</f>
        <v>1685</v>
      </c>
      <c r="G26" s="55">
        <f>SUMIFS('Table 6 - Full data'!H:H,'Table 6 - Full data'!$A:$A,$A26,'Table 6 - Full data'!$B:$B,$B$5)</f>
        <v>4845</v>
      </c>
      <c r="H26" s="55">
        <f>SUMIFS('Table 6 - Full data'!I:I,'Table 6 - Full data'!$A:$A,$A26,'Table 6 - Full data'!$B:$B,$B$5)</f>
        <v>710</v>
      </c>
      <c r="I26" s="25">
        <f>SUMIFS('Table 6 - Full data'!J:J,'Table 6 - Full data'!$A:$A,$A26,'Table 6 - Full data'!$B:$B,$B$5)</f>
        <v>0.4</v>
      </c>
      <c r="J26" s="25">
        <f>SUMIFS('Table 6 - Full data'!K:K,'Table 6 - Full data'!$A:$A,$A26,'Table 6 - Full data'!$B:$B,$B$5)</f>
        <v>0.31</v>
      </c>
      <c r="K26" s="25">
        <f>SUMIFS('Table 6 - Full data'!L:L,'Table 6 - Full data'!$A:$A,$A26,'Table 6 - Full data'!$B:$B,$B$5)</f>
        <v>0.23</v>
      </c>
      <c r="L26" s="25">
        <f>SUMIFS('Table 6 - Full data'!M:M,'Table 6 - Full data'!$A:$A,$A26,'Table 6 - Full data'!$B:$B,$B$5)</f>
        <v>0.65</v>
      </c>
      <c r="M26" s="26">
        <f>SUMIFS('Table 6 - Full data'!N:N,'Table 6 - Full data'!$A:$A,$A26,'Table 6 - Full data'!$B:$B,$B$5)</f>
        <v>0.1</v>
      </c>
    </row>
    <row r="27" spans="1:13" x14ac:dyDescent="0.35">
      <c r="A27" s="10" t="s">
        <v>142</v>
      </c>
      <c r="B27" s="55">
        <f>SUMIFS('Table 6 - Full data'!C:C,'Table 6 - Full data'!$A:$A,$A27,'Table 6 - Full data'!$B:$B,$B$5)</f>
        <v>1485</v>
      </c>
      <c r="C27" s="25">
        <f>SUMIFS('Table 6 - Full data'!D:D,'Table 6 - Full data'!$A:$A,$A27,'Table 6 - Full data'!$B:$B,$B$5)</f>
        <v>0</v>
      </c>
      <c r="D27" s="55">
        <f>SUMIFS('Table 6 - Full data'!E:E,'Table 6 - Full data'!$A:$A,$A27,'Table 6 - Full data'!$B:$B,$B$5)</f>
        <v>595</v>
      </c>
      <c r="E27" s="55">
        <f>SUMIFS('Table 6 - Full data'!F:F,'Table 6 - Full data'!$A:$A,$A27,'Table 6 - Full data'!$B:$B,$B$5)</f>
        <v>460</v>
      </c>
      <c r="F27" s="55">
        <f>SUMIFS('Table 6 - Full data'!G:G,'Table 6 - Full data'!$A:$A,$A27,'Table 6 - Full data'!$B:$B,$B$5)</f>
        <v>345</v>
      </c>
      <c r="G27" s="55">
        <f>SUMIFS('Table 6 - Full data'!H:H,'Table 6 - Full data'!$A:$A,$A27,'Table 6 - Full data'!$B:$B,$B$5)</f>
        <v>925</v>
      </c>
      <c r="H27" s="55">
        <f>SUMIFS('Table 6 - Full data'!I:I,'Table 6 - Full data'!$A:$A,$A27,'Table 6 - Full data'!$B:$B,$B$5)</f>
        <v>155</v>
      </c>
      <c r="I27" s="25">
        <f>SUMIFS('Table 6 - Full data'!J:J,'Table 6 - Full data'!$A:$A,$A27,'Table 6 - Full data'!$B:$B,$B$5)</f>
        <v>0.4</v>
      </c>
      <c r="J27" s="25">
        <f>SUMIFS('Table 6 - Full data'!K:K,'Table 6 - Full data'!$A:$A,$A27,'Table 6 - Full data'!$B:$B,$B$5)</f>
        <v>0.31</v>
      </c>
      <c r="K27" s="25">
        <f>SUMIFS('Table 6 - Full data'!L:L,'Table 6 - Full data'!$A:$A,$A27,'Table 6 - Full data'!$B:$B,$B$5)</f>
        <v>0.23</v>
      </c>
      <c r="L27" s="25">
        <f>SUMIFS('Table 6 - Full data'!M:M,'Table 6 - Full data'!$A:$A,$A27,'Table 6 - Full data'!$B:$B,$B$5)</f>
        <v>0.62</v>
      </c>
      <c r="M27" s="26">
        <f>SUMIFS('Table 6 - Full data'!N:N,'Table 6 - Full data'!$A:$A,$A27,'Table 6 - Full data'!$B:$B,$B$5)</f>
        <v>0.1</v>
      </c>
    </row>
    <row r="28" spans="1:13" x14ac:dyDescent="0.35">
      <c r="A28" s="10" t="s">
        <v>143</v>
      </c>
      <c r="B28" s="55">
        <f>SUMIFS('Table 6 - Full data'!C:C,'Table 6 - Full data'!$A:$A,$A28,'Table 6 - Full data'!$B:$B,$B$5)</f>
        <v>17305</v>
      </c>
      <c r="C28" s="25">
        <f>SUMIFS('Table 6 - Full data'!D:D,'Table 6 - Full data'!$A:$A,$A28,'Table 6 - Full data'!$B:$B,$B$5)</f>
        <v>0.03</v>
      </c>
      <c r="D28" s="55">
        <f>SUMIFS('Table 6 - Full data'!E:E,'Table 6 - Full data'!$A:$A,$A28,'Table 6 - Full data'!$B:$B,$B$5)</f>
        <v>6800</v>
      </c>
      <c r="E28" s="55">
        <f>SUMIFS('Table 6 - Full data'!F:F,'Table 6 - Full data'!$A:$A,$A28,'Table 6 - Full data'!$B:$B,$B$5)</f>
        <v>5280</v>
      </c>
      <c r="F28" s="55">
        <f>SUMIFS('Table 6 - Full data'!G:G,'Table 6 - Full data'!$A:$A,$A28,'Table 6 - Full data'!$B:$B,$B$5)</f>
        <v>3785</v>
      </c>
      <c r="G28" s="55">
        <f>SUMIFS('Table 6 - Full data'!H:H,'Table 6 - Full data'!$A:$A,$A28,'Table 6 - Full data'!$B:$B,$B$5)</f>
        <v>10810</v>
      </c>
      <c r="H28" s="55">
        <f>SUMIFS('Table 6 - Full data'!I:I,'Table 6 - Full data'!$A:$A,$A28,'Table 6 - Full data'!$B:$B,$B$5)</f>
        <v>1850</v>
      </c>
      <c r="I28" s="25">
        <f>SUMIFS('Table 6 - Full data'!J:J,'Table 6 - Full data'!$A:$A,$A28,'Table 6 - Full data'!$B:$B,$B$5)</f>
        <v>0.39</v>
      </c>
      <c r="J28" s="25">
        <f>SUMIFS('Table 6 - Full data'!K:K,'Table 6 - Full data'!$A:$A,$A28,'Table 6 - Full data'!$B:$B,$B$5)</f>
        <v>0.31</v>
      </c>
      <c r="K28" s="25">
        <f>SUMIFS('Table 6 - Full data'!L:L,'Table 6 - Full data'!$A:$A,$A28,'Table 6 - Full data'!$B:$B,$B$5)</f>
        <v>0.22</v>
      </c>
      <c r="L28" s="25">
        <f>SUMIFS('Table 6 - Full data'!M:M,'Table 6 - Full data'!$A:$A,$A28,'Table 6 - Full data'!$B:$B,$B$5)</f>
        <v>0.62</v>
      </c>
      <c r="M28" s="26">
        <f>SUMIFS('Table 6 - Full data'!N:N,'Table 6 - Full data'!$A:$A,$A28,'Table 6 - Full data'!$B:$B,$B$5)</f>
        <v>0.11</v>
      </c>
    </row>
    <row r="29" spans="1:13" x14ac:dyDescent="0.35">
      <c r="A29" s="10" t="s">
        <v>144</v>
      </c>
      <c r="B29" s="55">
        <f>SUMIFS('Table 6 - Full data'!C:C,'Table 6 - Full data'!$A:$A,$A29,'Table 6 - Full data'!$B:$B,$B$5)</f>
        <v>42075</v>
      </c>
      <c r="C29" s="25">
        <f>SUMIFS('Table 6 - Full data'!D:D,'Table 6 - Full data'!$A:$A,$A29,'Table 6 - Full data'!$B:$B,$B$5)</f>
        <v>0.08</v>
      </c>
      <c r="D29" s="55">
        <f>SUMIFS('Table 6 - Full data'!E:E,'Table 6 - Full data'!$A:$A,$A29,'Table 6 - Full data'!$B:$B,$B$5)</f>
        <v>16830</v>
      </c>
      <c r="E29" s="55">
        <f>SUMIFS('Table 6 - Full data'!F:F,'Table 6 - Full data'!$A:$A,$A29,'Table 6 - Full data'!$B:$B,$B$5)</f>
        <v>12625</v>
      </c>
      <c r="F29" s="55">
        <f>SUMIFS('Table 6 - Full data'!G:G,'Table 6 - Full data'!$A:$A,$A29,'Table 6 - Full data'!$B:$B,$B$5)</f>
        <v>9170</v>
      </c>
      <c r="G29" s="55">
        <f>SUMIFS('Table 6 - Full data'!H:H,'Table 6 - Full data'!$A:$A,$A29,'Table 6 - Full data'!$B:$B,$B$5)</f>
        <v>26545</v>
      </c>
      <c r="H29" s="55">
        <f>SUMIFS('Table 6 - Full data'!I:I,'Table 6 - Full data'!$A:$A,$A29,'Table 6 - Full data'!$B:$B,$B$5)</f>
        <v>4680</v>
      </c>
      <c r="I29" s="25">
        <f>SUMIFS('Table 6 - Full data'!J:J,'Table 6 - Full data'!$A:$A,$A29,'Table 6 - Full data'!$B:$B,$B$5)</f>
        <v>0.4</v>
      </c>
      <c r="J29" s="25">
        <f>SUMIFS('Table 6 - Full data'!K:K,'Table 6 - Full data'!$A:$A,$A29,'Table 6 - Full data'!$B:$B,$B$5)</f>
        <v>0.3</v>
      </c>
      <c r="K29" s="25">
        <f>SUMIFS('Table 6 - Full data'!L:L,'Table 6 - Full data'!$A:$A,$A29,'Table 6 - Full data'!$B:$B,$B$5)</f>
        <v>0.22</v>
      </c>
      <c r="L29" s="25">
        <f>SUMIFS('Table 6 - Full data'!M:M,'Table 6 - Full data'!$A:$A,$A29,'Table 6 - Full data'!$B:$B,$B$5)</f>
        <v>0.63</v>
      </c>
      <c r="M29" s="26">
        <f>SUMIFS('Table 6 - Full data'!N:N,'Table 6 - Full data'!$A:$A,$A29,'Table 6 - Full data'!$B:$B,$B$5)</f>
        <v>0.11</v>
      </c>
    </row>
    <row r="30" spans="1:13" x14ac:dyDescent="0.35">
      <c r="A30" s="10" t="s">
        <v>145</v>
      </c>
      <c r="B30" s="55">
        <f>SUMIFS('Table 6 - Full data'!C:C,'Table 6 - Full data'!$A:$A,$A30,'Table 6 - Full data'!$B:$B,$B$5)</f>
        <v>1105</v>
      </c>
      <c r="C30" s="25">
        <f>SUMIFS('Table 6 - Full data'!D:D,'Table 6 - Full data'!$A:$A,$A30,'Table 6 - Full data'!$B:$B,$B$5)</f>
        <v>0</v>
      </c>
      <c r="D30" s="55">
        <f>SUMIFS('Table 6 - Full data'!E:E,'Table 6 - Full data'!$A:$A,$A30,'Table 6 - Full data'!$B:$B,$B$5)</f>
        <v>445</v>
      </c>
      <c r="E30" s="55">
        <f>SUMIFS('Table 6 - Full data'!F:F,'Table 6 - Full data'!$A:$A,$A30,'Table 6 - Full data'!$B:$B,$B$5)</f>
        <v>340</v>
      </c>
      <c r="F30" s="55">
        <f>SUMIFS('Table 6 - Full data'!G:G,'Table 6 - Full data'!$A:$A,$A30,'Table 6 - Full data'!$B:$B,$B$5)</f>
        <v>290</v>
      </c>
      <c r="G30" s="55">
        <f>SUMIFS('Table 6 - Full data'!H:H,'Table 6 - Full data'!$A:$A,$A30,'Table 6 - Full data'!$B:$B,$B$5)</f>
        <v>710</v>
      </c>
      <c r="H30" s="55">
        <f>SUMIFS('Table 6 - Full data'!I:I,'Table 6 - Full data'!$A:$A,$A30,'Table 6 - Full data'!$B:$B,$B$5)</f>
        <v>85</v>
      </c>
      <c r="I30" s="25">
        <f>SUMIFS('Table 6 - Full data'!J:J,'Table 6 - Full data'!$A:$A,$A30,'Table 6 - Full data'!$B:$B,$B$5)</f>
        <v>0.4</v>
      </c>
      <c r="J30" s="25">
        <f>SUMIFS('Table 6 - Full data'!K:K,'Table 6 - Full data'!$A:$A,$A30,'Table 6 - Full data'!$B:$B,$B$5)</f>
        <v>0.31</v>
      </c>
      <c r="K30" s="25">
        <f>SUMIFS('Table 6 - Full data'!L:L,'Table 6 - Full data'!$A:$A,$A30,'Table 6 - Full data'!$B:$B,$B$5)</f>
        <v>0.26</v>
      </c>
      <c r="L30" s="25">
        <f>SUMIFS('Table 6 - Full data'!M:M,'Table 6 - Full data'!$A:$A,$A30,'Table 6 - Full data'!$B:$B,$B$5)</f>
        <v>0.64</v>
      </c>
      <c r="M30" s="26">
        <f>SUMIFS('Table 6 - Full data'!N:N,'Table 6 - Full data'!$A:$A,$A30,'Table 6 - Full data'!$B:$B,$B$5)</f>
        <v>0.08</v>
      </c>
    </row>
    <row r="31" spans="1:13" x14ac:dyDescent="0.35">
      <c r="A31" s="10" t="s">
        <v>146</v>
      </c>
      <c r="B31" s="55">
        <f>SUMIFS('Table 6 - Full data'!C:C,'Table 6 - Full data'!$A:$A,$A31,'Table 6 - Full data'!$B:$B,$B$5)</f>
        <v>11105</v>
      </c>
      <c r="C31" s="25">
        <f>SUMIFS('Table 6 - Full data'!D:D,'Table 6 - Full data'!$A:$A,$A31,'Table 6 - Full data'!$B:$B,$B$5)</f>
        <v>0.02</v>
      </c>
      <c r="D31" s="55">
        <f>SUMIFS('Table 6 - Full data'!E:E,'Table 6 - Full data'!$A:$A,$A31,'Table 6 - Full data'!$B:$B,$B$5)</f>
        <v>4650</v>
      </c>
      <c r="E31" s="55">
        <f>SUMIFS('Table 6 - Full data'!F:F,'Table 6 - Full data'!$A:$A,$A31,'Table 6 - Full data'!$B:$B,$B$5)</f>
        <v>3440</v>
      </c>
      <c r="F31" s="55">
        <f>SUMIFS('Table 6 - Full data'!G:G,'Table 6 - Full data'!$A:$A,$A31,'Table 6 - Full data'!$B:$B,$B$5)</f>
        <v>2475</v>
      </c>
      <c r="G31" s="55">
        <f>SUMIFS('Table 6 - Full data'!H:H,'Table 6 - Full data'!$A:$A,$A31,'Table 6 - Full data'!$B:$B,$B$5)</f>
        <v>7230</v>
      </c>
      <c r="H31" s="55">
        <f>SUMIFS('Table 6 - Full data'!I:I,'Table 6 - Full data'!$A:$A,$A31,'Table 6 - Full data'!$B:$B,$B$5)</f>
        <v>1030</v>
      </c>
      <c r="I31" s="25">
        <f>SUMIFS('Table 6 - Full data'!J:J,'Table 6 - Full data'!$A:$A,$A31,'Table 6 - Full data'!$B:$B,$B$5)</f>
        <v>0.42</v>
      </c>
      <c r="J31" s="25">
        <f>SUMIFS('Table 6 - Full data'!K:K,'Table 6 - Full data'!$A:$A,$A31,'Table 6 - Full data'!$B:$B,$B$5)</f>
        <v>0.31</v>
      </c>
      <c r="K31" s="25">
        <f>SUMIFS('Table 6 - Full data'!L:L,'Table 6 - Full data'!$A:$A,$A31,'Table 6 - Full data'!$B:$B,$B$5)</f>
        <v>0.22</v>
      </c>
      <c r="L31" s="25">
        <f>SUMIFS('Table 6 - Full data'!M:M,'Table 6 - Full data'!$A:$A,$A31,'Table 6 - Full data'!$B:$B,$B$5)</f>
        <v>0.65</v>
      </c>
      <c r="M31" s="26">
        <f>SUMIFS('Table 6 - Full data'!N:N,'Table 6 - Full data'!$A:$A,$A31,'Table 6 - Full data'!$B:$B,$B$5)</f>
        <v>0.09</v>
      </c>
    </row>
    <row r="32" spans="1:13" x14ac:dyDescent="0.35">
      <c r="A32" s="10" t="s">
        <v>147</v>
      </c>
      <c r="B32" s="55">
        <f>SUMIFS('Table 6 - Full data'!C:C,'Table 6 - Full data'!$A:$A,$A32,'Table 6 - Full data'!$B:$B,$B$5)</f>
        <v>17535</v>
      </c>
      <c r="C32" s="25">
        <f>SUMIFS('Table 6 - Full data'!D:D,'Table 6 - Full data'!$A:$A,$A32,'Table 6 - Full data'!$B:$B,$B$5)</f>
        <v>0.03</v>
      </c>
      <c r="D32" s="55">
        <f>SUMIFS('Table 6 - Full data'!E:E,'Table 6 - Full data'!$A:$A,$A32,'Table 6 - Full data'!$B:$B,$B$5)</f>
        <v>7015</v>
      </c>
      <c r="E32" s="55">
        <f>SUMIFS('Table 6 - Full data'!F:F,'Table 6 - Full data'!$A:$A,$A32,'Table 6 - Full data'!$B:$B,$B$5)</f>
        <v>5080</v>
      </c>
      <c r="F32" s="55">
        <f>SUMIFS('Table 6 - Full data'!G:G,'Table 6 - Full data'!$A:$A,$A32,'Table 6 - Full data'!$B:$B,$B$5)</f>
        <v>3815</v>
      </c>
      <c r="G32" s="55">
        <f>SUMIFS('Table 6 - Full data'!H:H,'Table 6 - Full data'!$A:$A,$A32,'Table 6 - Full data'!$B:$B,$B$5)</f>
        <v>10970</v>
      </c>
      <c r="H32" s="55">
        <f>SUMIFS('Table 6 - Full data'!I:I,'Table 6 - Full data'!$A:$A,$A32,'Table 6 - Full data'!$B:$B,$B$5)</f>
        <v>1925</v>
      </c>
      <c r="I32" s="25">
        <f>SUMIFS('Table 6 - Full data'!J:J,'Table 6 - Full data'!$A:$A,$A32,'Table 6 - Full data'!$B:$B,$B$5)</f>
        <v>0.4</v>
      </c>
      <c r="J32" s="25">
        <f>SUMIFS('Table 6 - Full data'!K:K,'Table 6 - Full data'!$A:$A,$A32,'Table 6 - Full data'!$B:$B,$B$5)</f>
        <v>0.28999999999999998</v>
      </c>
      <c r="K32" s="25">
        <f>SUMIFS('Table 6 - Full data'!L:L,'Table 6 - Full data'!$A:$A,$A32,'Table 6 - Full data'!$B:$B,$B$5)</f>
        <v>0.22</v>
      </c>
      <c r="L32" s="25">
        <f>SUMIFS('Table 6 - Full data'!M:M,'Table 6 - Full data'!$A:$A,$A32,'Table 6 - Full data'!$B:$B,$B$5)</f>
        <v>0.63</v>
      </c>
      <c r="M32" s="26">
        <f>SUMIFS('Table 6 - Full data'!N:N,'Table 6 - Full data'!$A:$A,$A32,'Table 6 - Full data'!$B:$B,$B$5)</f>
        <v>0.11</v>
      </c>
    </row>
    <row r="33" spans="1:13" x14ac:dyDescent="0.35">
      <c r="A33" s="10" t="s">
        <v>148</v>
      </c>
      <c r="B33" s="55">
        <f>SUMIFS('Table 6 - Full data'!C:C,'Table 6 - Full data'!$A:$A,$A33,'Table 6 - Full data'!$B:$B,$B$5)</f>
        <v>8785</v>
      </c>
      <c r="C33" s="25">
        <f>SUMIFS('Table 6 - Full data'!D:D,'Table 6 - Full data'!$A:$A,$A33,'Table 6 - Full data'!$B:$B,$B$5)</f>
        <v>0.02</v>
      </c>
      <c r="D33" s="55">
        <f>SUMIFS('Table 6 - Full data'!E:E,'Table 6 - Full data'!$A:$A,$A33,'Table 6 - Full data'!$B:$B,$B$5)</f>
        <v>3490</v>
      </c>
      <c r="E33" s="55">
        <f>SUMIFS('Table 6 - Full data'!F:F,'Table 6 - Full data'!$A:$A,$A33,'Table 6 - Full data'!$B:$B,$B$5)</f>
        <v>2650</v>
      </c>
      <c r="F33" s="55">
        <f>SUMIFS('Table 6 - Full data'!G:G,'Table 6 - Full data'!$A:$A,$A33,'Table 6 - Full data'!$B:$B,$B$5)</f>
        <v>2140</v>
      </c>
      <c r="G33" s="55">
        <f>SUMIFS('Table 6 - Full data'!H:H,'Table 6 - Full data'!$A:$A,$A33,'Table 6 - Full data'!$B:$B,$B$5)</f>
        <v>5500</v>
      </c>
      <c r="H33" s="55">
        <f>SUMIFS('Table 6 - Full data'!I:I,'Table 6 - Full data'!$A:$A,$A33,'Table 6 - Full data'!$B:$B,$B$5)</f>
        <v>870</v>
      </c>
      <c r="I33" s="25">
        <f>SUMIFS('Table 6 - Full data'!J:J,'Table 6 - Full data'!$A:$A,$A33,'Table 6 - Full data'!$B:$B,$B$5)</f>
        <v>0.4</v>
      </c>
      <c r="J33" s="25">
        <f>SUMIFS('Table 6 - Full data'!K:K,'Table 6 - Full data'!$A:$A,$A33,'Table 6 - Full data'!$B:$B,$B$5)</f>
        <v>0.3</v>
      </c>
      <c r="K33" s="25">
        <f>SUMIFS('Table 6 - Full data'!L:L,'Table 6 - Full data'!$A:$A,$A33,'Table 6 - Full data'!$B:$B,$B$5)</f>
        <v>0.24</v>
      </c>
      <c r="L33" s="25">
        <f>SUMIFS('Table 6 - Full data'!M:M,'Table 6 - Full data'!$A:$A,$A33,'Table 6 - Full data'!$B:$B,$B$5)</f>
        <v>0.63</v>
      </c>
      <c r="M33" s="26">
        <f>SUMIFS('Table 6 - Full data'!N:N,'Table 6 - Full data'!$A:$A,$A33,'Table 6 - Full data'!$B:$B,$B$5)</f>
        <v>0.1</v>
      </c>
    </row>
    <row r="34" spans="1:13" x14ac:dyDescent="0.35">
      <c r="A34" s="10" t="s">
        <v>149</v>
      </c>
      <c r="B34" s="55">
        <f>SUMIFS('Table 6 - Full data'!C:C,'Table 6 - Full data'!$A:$A,$A34,'Table 6 - Full data'!$B:$B,$B$5)</f>
        <v>1185</v>
      </c>
      <c r="C34" s="25">
        <f>SUMIFS('Table 6 - Full data'!D:D,'Table 6 - Full data'!$A:$A,$A34,'Table 6 - Full data'!$B:$B,$B$5)</f>
        <v>0</v>
      </c>
      <c r="D34" s="55">
        <f>SUMIFS('Table 6 - Full data'!E:E,'Table 6 - Full data'!$A:$A,$A34,'Table 6 - Full data'!$B:$B,$B$5)</f>
        <v>500</v>
      </c>
      <c r="E34" s="55">
        <f>SUMIFS('Table 6 - Full data'!F:F,'Table 6 - Full data'!$A:$A,$A34,'Table 6 - Full data'!$B:$B,$B$5)</f>
        <v>370</v>
      </c>
      <c r="F34" s="55">
        <f>SUMIFS('Table 6 - Full data'!G:G,'Table 6 - Full data'!$A:$A,$A34,'Table 6 - Full data'!$B:$B,$B$5)</f>
        <v>275</v>
      </c>
      <c r="G34" s="55">
        <f>SUMIFS('Table 6 - Full data'!H:H,'Table 6 - Full data'!$A:$A,$A34,'Table 6 - Full data'!$B:$B,$B$5)</f>
        <v>780</v>
      </c>
      <c r="H34" s="55">
        <f>SUMIFS('Table 6 - Full data'!I:I,'Table 6 - Full data'!$A:$A,$A34,'Table 6 - Full data'!$B:$B,$B$5)</f>
        <v>95</v>
      </c>
      <c r="I34" s="25">
        <f>SUMIFS('Table 6 - Full data'!J:J,'Table 6 - Full data'!$A:$A,$A34,'Table 6 - Full data'!$B:$B,$B$5)</f>
        <v>0.42</v>
      </c>
      <c r="J34" s="25">
        <f>SUMIFS('Table 6 - Full data'!K:K,'Table 6 - Full data'!$A:$A,$A34,'Table 6 - Full data'!$B:$B,$B$5)</f>
        <v>0.31</v>
      </c>
      <c r="K34" s="25">
        <f>SUMIFS('Table 6 - Full data'!L:L,'Table 6 - Full data'!$A:$A,$A34,'Table 6 - Full data'!$B:$B,$B$5)</f>
        <v>0.23</v>
      </c>
      <c r="L34" s="25">
        <f>SUMIFS('Table 6 - Full data'!M:M,'Table 6 - Full data'!$A:$A,$A34,'Table 6 - Full data'!$B:$B,$B$5)</f>
        <v>0.66</v>
      </c>
      <c r="M34" s="26">
        <f>SUMIFS('Table 6 - Full data'!N:N,'Table 6 - Full data'!$A:$A,$A34,'Table 6 - Full data'!$B:$B,$B$5)</f>
        <v>0.08</v>
      </c>
    </row>
    <row r="35" spans="1:13" x14ac:dyDescent="0.35">
      <c r="A35" s="10" t="s">
        <v>150</v>
      </c>
      <c r="B35" s="55">
        <f>SUMIFS('Table 6 - Full data'!C:C,'Table 6 - Full data'!$A:$A,$A35,'Table 6 - Full data'!$B:$B,$B$5)</f>
        <v>10255</v>
      </c>
      <c r="C35" s="25">
        <f>SUMIFS('Table 6 - Full data'!D:D,'Table 6 - Full data'!$A:$A,$A35,'Table 6 - Full data'!$B:$B,$B$5)</f>
        <v>0.02</v>
      </c>
      <c r="D35" s="55">
        <f>SUMIFS('Table 6 - Full data'!E:E,'Table 6 - Full data'!$A:$A,$A35,'Table 6 - Full data'!$B:$B,$B$5)</f>
        <v>4015</v>
      </c>
      <c r="E35" s="55">
        <f>SUMIFS('Table 6 - Full data'!F:F,'Table 6 - Full data'!$A:$A,$A35,'Table 6 - Full data'!$B:$B,$B$5)</f>
        <v>3120</v>
      </c>
      <c r="F35" s="55">
        <f>SUMIFS('Table 6 - Full data'!G:G,'Table 6 - Full data'!$A:$A,$A35,'Table 6 - Full data'!$B:$B,$B$5)</f>
        <v>2385</v>
      </c>
      <c r="G35" s="55">
        <f>SUMIFS('Table 6 - Full data'!H:H,'Table 6 - Full data'!$A:$A,$A35,'Table 6 - Full data'!$B:$B,$B$5)</f>
        <v>6315</v>
      </c>
      <c r="H35" s="55">
        <f>SUMIFS('Table 6 - Full data'!I:I,'Table 6 - Full data'!$A:$A,$A35,'Table 6 - Full data'!$B:$B,$B$5)</f>
        <v>1115</v>
      </c>
      <c r="I35" s="25">
        <f>SUMIFS('Table 6 - Full data'!J:J,'Table 6 - Full data'!$A:$A,$A35,'Table 6 - Full data'!$B:$B,$B$5)</f>
        <v>0.39</v>
      </c>
      <c r="J35" s="25">
        <f>SUMIFS('Table 6 - Full data'!K:K,'Table 6 - Full data'!$A:$A,$A35,'Table 6 - Full data'!$B:$B,$B$5)</f>
        <v>0.3</v>
      </c>
      <c r="K35" s="25">
        <f>SUMIFS('Table 6 - Full data'!L:L,'Table 6 - Full data'!$A:$A,$A35,'Table 6 - Full data'!$B:$B,$B$5)</f>
        <v>0.23</v>
      </c>
      <c r="L35" s="25">
        <f>SUMIFS('Table 6 - Full data'!M:M,'Table 6 - Full data'!$A:$A,$A35,'Table 6 - Full data'!$B:$B,$B$5)</f>
        <v>0.62</v>
      </c>
      <c r="M35" s="26">
        <f>SUMIFS('Table 6 - Full data'!N:N,'Table 6 - Full data'!$A:$A,$A35,'Table 6 - Full data'!$B:$B,$B$5)</f>
        <v>0.11</v>
      </c>
    </row>
    <row r="36" spans="1:13" x14ac:dyDescent="0.35">
      <c r="A36" s="10" t="s">
        <v>151</v>
      </c>
      <c r="B36" s="55">
        <f>SUMIFS('Table 6 - Full data'!C:C,'Table 6 - Full data'!$A:$A,$A36,'Table 6 - Full data'!$B:$B,$B$5)</f>
        <v>31815</v>
      </c>
      <c r="C36" s="25">
        <f>SUMIFS('Table 6 - Full data'!D:D,'Table 6 - Full data'!$A:$A,$A36,'Table 6 - Full data'!$B:$B,$B$5)</f>
        <v>0.06</v>
      </c>
      <c r="D36" s="55">
        <f>SUMIFS('Table 6 - Full data'!E:E,'Table 6 - Full data'!$A:$A,$A36,'Table 6 - Full data'!$B:$B,$B$5)</f>
        <v>13220</v>
      </c>
      <c r="E36" s="55">
        <f>SUMIFS('Table 6 - Full data'!F:F,'Table 6 - Full data'!$A:$A,$A36,'Table 6 - Full data'!$B:$B,$B$5)</f>
        <v>9445</v>
      </c>
      <c r="F36" s="55">
        <f>SUMIFS('Table 6 - Full data'!G:G,'Table 6 - Full data'!$A:$A,$A36,'Table 6 - Full data'!$B:$B,$B$5)</f>
        <v>6910</v>
      </c>
      <c r="G36" s="55">
        <f>SUMIFS('Table 6 - Full data'!H:H,'Table 6 - Full data'!$A:$A,$A36,'Table 6 - Full data'!$B:$B,$B$5)</f>
        <v>20210</v>
      </c>
      <c r="H36" s="55">
        <f>SUMIFS('Table 6 - Full data'!I:I,'Table 6 - Full data'!$A:$A,$A36,'Table 6 - Full data'!$B:$B,$B$5)</f>
        <v>3285</v>
      </c>
      <c r="I36" s="25">
        <f>SUMIFS('Table 6 - Full data'!J:J,'Table 6 - Full data'!$A:$A,$A36,'Table 6 - Full data'!$B:$B,$B$5)</f>
        <v>0.42</v>
      </c>
      <c r="J36" s="25">
        <f>SUMIFS('Table 6 - Full data'!K:K,'Table 6 - Full data'!$A:$A,$A36,'Table 6 - Full data'!$B:$B,$B$5)</f>
        <v>0.3</v>
      </c>
      <c r="K36" s="25">
        <f>SUMIFS('Table 6 - Full data'!L:L,'Table 6 - Full data'!$A:$A,$A36,'Table 6 - Full data'!$B:$B,$B$5)</f>
        <v>0.22</v>
      </c>
      <c r="L36" s="25">
        <f>SUMIFS('Table 6 - Full data'!M:M,'Table 6 - Full data'!$A:$A,$A36,'Table 6 - Full data'!$B:$B,$B$5)</f>
        <v>0.64</v>
      </c>
      <c r="M36" s="26">
        <f>SUMIFS('Table 6 - Full data'!N:N,'Table 6 - Full data'!$A:$A,$A36,'Table 6 - Full data'!$B:$B,$B$5)</f>
        <v>0.1</v>
      </c>
    </row>
    <row r="37" spans="1:13" x14ac:dyDescent="0.35">
      <c r="A37" s="10" t="s">
        <v>152</v>
      </c>
      <c r="B37" s="55">
        <f>SUMIFS('Table 6 - Full data'!C:C,'Table 6 - Full data'!$A:$A,$A37,'Table 6 - Full data'!$B:$B,$B$5)</f>
        <v>6175</v>
      </c>
      <c r="C37" s="25">
        <f>SUMIFS('Table 6 - Full data'!D:D,'Table 6 - Full data'!$A:$A,$A37,'Table 6 - Full data'!$B:$B,$B$5)</f>
        <v>0.01</v>
      </c>
      <c r="D37" s="55">
        <f>SUMIFS('Table 6 - Full data'!E:E,'Table 6 - Full data'!$A:$A,$A37,'Table 6 - Full data'!$B:$B,$B$5)</f>
        <v>2535</v>
      </c>
      <c r="E37" s="55">
        <f>SUMIFS('Table 6 - Full data'!F:F,'Table 6 - Full data'!$A:$A,$A37,'Table 6 - Full data'!$B:$B,$B$5)</f>
        <v>1860</v>
      </c>
      <c r="F37" s="55">
        <f>SUMIFS('Table 6 - Full data'!G:G,'Table 6 - Full data'!$A:$A,$A37,'Table 6 - Full data'!$B:$B,$B$5)</f>
        <v>1330</v>
      </c>
      <c r="G37" s="55">
        <f>SUMIFS('Table 6 - Full data'!H:H,'Table 6 - Full data'!$A:$A,$A37,'Table 6 - Full data'!$B:$B,$B$5)</f>
        <v>3995</v>
      </c>
      <c r="H37" s="55">
        <f>SUMIFS('Table 6 - Full data'!I:I,'Table 6 - Full data'!$A:$A,$A37,'Table 6 - Full data'!$B:$B,$B$5)</f>
        <v>640</v>
      </c>
      <c r="I37" s="25">
        <f>SUMIFS('Table 6 - Full data'!J:J,'Table 6 - Full data'!$A:$A,$A37,'Table 6 - Full data'!$B:$B,$B$5)</f>
        <v>0.41</v>
      </c>
      <c r="J37" s="25">
        <f>SUMIFS('Table 6 - Full data'!K:K,'Table 6 - Full data'!$A:$A,$A37,'Table 6 - Full data'!$B:$B,$B$5)</f>
        <v>0.3</v>
      </c>
      <c r="K37" s="25">
        <f>SUMIFS('Table 6 - Full data'!L:L,'Table 6 - Full data'!$A:$A,$A37,'Table 6 - Full data'!$B:$B,$B$5)</f>
        <v>0.22</v>
      </c>
      <c r="L37" s="25">
        <f>SUMIFS('Table 6 - Full data'!M:M,'Table 6 - Full data'!$A:$A,$A37,'Table 6 - Full data'!$B:$B,$B$5)</f>
        <v>0.65</v>
      </c>
      <c r="M37" s="26">
        <f>SUMIFS('Table 6 - Full data'!N:N,'Table 6 - Full data'!$A:$A,$A37,'Table 6 - Full data'!$B:$B,$B$5)</f>
        <v>0.1</v>
      </c>
    </row>
    <row r="38" spans="1:13" x14ac:dyDescent="0.35">
      <c r="A38" s="10" t="s">
        <v>153</v>
      </c>
      <c r="B38" s="55">
        <f>SUMIFS('Table 6 - Full data'!C:C,'Table 6 - Full data'!$A:$A,$A38,'Table 6 - Full data'!$B:$B,$B$5)</f>
        <v>12810</v>
      </c>
      <c r="C38" s="25">
        <f>SUMIFS('Table 6 - Full data'!D:D,'Table 6 - Full data'!$A:$A,$A38,'Table 6 - Full data'!$B:$B,$B$5)</f>
        <v>0.02</v>
      </c>
      <c r="D38" s="55">
        <f>SUMIFS('Table 6 - Full data'!E:E,'Table 6 - Full data'!$A:$A,$A38,'Table 6 - Full data'!$B:$B,$B$5)</f>
        <v>5220</v>
      </c>
      <c r="E38" s="55">
        <f>SUMIFS('Table 6 - Full data'!F:F,'Table 6 - Full data'!$A:$A,$A38,'Table 6 - Full data'!$B:$B,$B$5)</f>
        <v>3680</v>
      </c>
      <c r="F38" s="55">
        <f>SUMIFS('Table 6 - Full data'!G:G,'Table 6 - Full data'!$A:$A,$A38,'Table 6 - Full data'!$B:$B,$B$5)</f>
        <v>2715</v>
      </c>
      <c r="G38" s="55">
        <f>SUMIFS('Table 6 - Full data'!H:H,'Table 6 - Full data'!$A:$A,$A38,'Table 6 - Full data'!$B:$B,$B$5)</f>
        <v>8060</v>
      </c>
      <c r="H38" s="55">
        <f>SUMIFS('Table 6 - Full data'!I:I,'Table 6 - Full data'!$A:$A,$A38,'Table 6 - Full data'!$B:$B,$B$5)</f>
        <v>1455</v>
      </c>
      <c r="I38" s="25">
        <f>SUMIFS('Table 6 - Full data'!J:J,'Table 6 - Full data'!$A:$A,$A38,'Table 6 - Full data'!$B:$B,$B$5)</f>
        <v>0.41</v>
      </c>
      <c r="J38" s="25">
        <f>SUMIFS('Table 6 - Full data'!K:K,'Table 6 - Full data'!$A:$A,$A38,'Table 6 - Full data'!$B:$B,$B$5)</f>
        <v>0.28999999999999998</v>
      </c>
      <c r="K38" s="25">
        <f>SUMIFS('Table 6 - Full data'!L:L,'Table 6 - Full data'!$A:$A,$A38,'Table 6 - Full data'!$B:$B,$B$5)</f>
        <v>0.21</v>
      </c>
      <c r="L38" s="25">
        <f>SUMIFS('Table 6 - Full data'!M:M,'Table 6 - Full data'!$A:$A,$A38,'Table 6 - Full data'!$B:$B,$B$5)</f>
        <v>0.63</v>
      </c>
      <c r="M38" s="26">
        <f>SUMIFS('Table 6 - Full data'!N:N,'Table 6 - Full data'!$A:$A,$A38,'Table 6 - Full data'!$B:$B,$B$5)</f>
        <v>0.11</v>
      </c>
    </row>
    <row r="39" spans="1:13" x14ac:dyDescent="0.35">
      <c r="A39" s="10" t="s">
        <v>154</v>
      </c>
      <c r="B39" s="55">
        <f>SUMIFS('Table 6 - Full data'!C:C,'Table 6 - Full data'!$A:$A,$A39,'Table 6 - Full data'!$B:$B,$B$5)</f>
        <v>20435</v>
      </c>
      <c r="C39" s="25">
        <f>SUMIFS('Table 6 - Full data'!D:D,'Table 6 - Full data'!$A:$A,$A39,'Table 6 - Full data'!$B:$B,$B$5)</f>
        <v>0.04</v>
      </c>
      <c r="D39" s="55">
        <f>SUMIFS('Table 6 - Full data'!E:E,'Table 6 - Full data'!$A:$A,$A39,'Table 6 - Full data'!$B:$B,$B$5)</f>
        <v>7980</v>
      </c>
      <c r="E39" s="55">
        <f>SUMIFS('Table 6 - Full data'!F:F,'Table 6 - Full data'!$A:$A,$A39,'Table 6 - Full data'!$B:$B,$B$5)</f>
        <v>6105</v>
      </c>
      <c r="F39" s="55">
        <f>SUMIFS('Table 6 - Full data'!G:G,'Table 6 - Full data'!$A:$A,$A39,'Table 6 - Full data'!$B:$B,$B$5)</f>
        <v>4680</v>
      </c>
      <c r="G39" s="55">
        <f>SUMIFS('Table 6 - Full data'!H:H,'Table 6 - Full data'!$A:$A,$A39,'Table 6 - Full data'!$B:$B,$B$5)</f>
        <v>12700</v>
      </c>
      <c r="H39" s="55">
        <f>SUMIFS('Table 6 - Full data'!I:I,'Table 6 - Full data'!$A:$A,$A39,'Table 6 - Full data'!$B:$B,$B$5)</f>
        <v>2155</v>
      </c>
      <c r="I39" s="25">
        <f>SUMIFS('Table 6 - Full data'!J:J,'Table 6 - Full data'!$A:$A,$A39,'Table 6 - Full data'!$B:$B,$B$5)</f>
        <v>0.39</v>
      </c>
      <c r="J39" s="25">
        <f>SUMIFS('Table 6 - Full data'!K:K,'Table 6 - Full data'!$A:$A,$A39,'Table 6 - Full data'!$B:$B,$B$5)</f>
        <v>0.3</v>
      </c>
      <c r="K39" s="25">
        <f>SUMIFS('Table 6 - Full data'!L:L,'Table 6 - Full data'!$A:$A,$A39,'Table 6 - Full data'!$B:$B,$B$5)</f>
        <v>0.23</v>
      </c>
      <c r="L39" s="25">
        <f>SUMIFS('Table 6 - Full data'!M:M,'Table 6 - Full data'!$A:$A,$A39,'Table 6 - Full data'!$B:$B,$B$5)</f>
        <v>0.62</v>
      </c>
      <c r="M39" s="26">
        <f>SUMIFS('Table 6 - Full data'!N:N,'Table 6 - Full data'!$A:$A,$A39,'Table 6 - Full data'!$B:$B,$B$5)</f>
        <v>0.11</v>
      </c>
    </row>
    <row r="40" spans="1:13" x14ac:dyDescent="0.35">
      <c r="A40" s="10" t="s">
        <v>155</v>
      </c>
      <c r="B40" s="55">
        <f>SUMIFS('Table 6 - Full data'!C:C,'Table 6 - Full data'!$A:$A,$A40,'Table 6 - Full data'!$B:$B,$B$5)</f>
        <v>400</v>
      </c>
      <c r="C40" s="25">
        <f>SUMIFS('Table 6 - Full data'!D:D,'Table 6 - Full data'!$A:$A,$A40,'Table 6 - Full data'!$B:$B,$B$5)</f>
        <v>0</v>
      </c>
      <c r="D40" s="55">
        <f>SUMIFS('Table 6 - Full data'!E:E,'Table 6 - Full data'!$A:$A,$A40,'Table 6 - Full data'!$B:$B,$B$5)</f>
        <v>175</v>
      </c>
      <c r="E40" s="55">
        <f>SUMIFS('Table 6 - Full data'!F:F,'Table 6 - Full data'!$A:$A,$A40,'Table 6 - Full data'!$B:$B,$B$5)</f>
        <v>100</v>
      </c>
      <c r="F40" s="55">
        <f>SUMIFS('Table 6 - Full data'!G:G,'Table 6 - Full data'!$A:$A,$A40,'Table 6 - Full data'!$B:$B,$B$5)</f>
        <v>70</v>
      </c>
      <c r="G40" s="55">
        <f>SUMIFS('Table 6 - Full data'!H:H,'Table 6 - Full data'!$A:$A,$A40,'Table 6 - Full data'!$B:$B,$B$5)</f>
        <v>275</v>
      </c>
      <c r="H40" s="55">
        <f>SUMIFS('Table 6 - Full data'!I:I,'Table 6 - Full data'!$A:$A,$A40,'Table 6 - Full data'!$B:$B,$B$5)</f>
        <v>50</v>
      </c>
      <c r="I40" s="25">
        <f>SUMIFS('Table 6 - Full data'!J:J,'Table 6 - Full data'!$A:$A,$A40,'Table 6 - Full data'!$B:$B,$B$5)</f>
        <v>0.43</v>
      </c>
      <c r="J40" s="25">
        <f>SUMIFS('Table 6 - Full data'!K:K,'Table 6 - Full data'!$A:$A,$A40,'Table 6 - Full data'!$B:$B,$B$5)</f>
        <v>0.25</v>
      </c>
      <c r="K40" s="25">
        <f>SUMIFS('Table 6 - Full data'!L:L,'Table 6 - Full data'!$A:$A,$A40,'Table 6 - Full data'!$B:$B,$B$5)</f>
        <v>0.17</v>
      </c>
      <c r="L40" s="25">
        <f>SUMIFS('Table 6 - Full data'!M:M,'Table 6 - Full data'!$A:$A,$A40,'Table 6 - Full data'!$B:$B,$B$5)</f>
        <v>0.69</v>
      </c>
      <c r="M40" s="26">
        <f>SUMIFS('Table 6 - Full data'!N:N,'Table 6 - Full data'!$A:$A,$A40,'Table 6 - Full data'!$B:$B,$B$5)</f>
        <v>0.12</v>
      </c>
    </row>
    <row r="41" spans="1:13" x14ac:dyDescent="0.35">
      <c r="A41" s="10" t="s">
        <v>156</v>
      </c>
      <c r="B41" s="55">
        <f>SUMIFS('Table 6 - Full data'!C:C,'Table 6 - Full data'!$A:$A,$A41,'Table 6 - Full data'!$B:$B,$B$5)</f>
        <v>13915</v>
      </c>
      <c r="C41" s="25">
        <f>SUMIFS('Table 6 - Full data'!D:D,'Table 6 - Full data'!$A:$A,$A41,'Table 6 - Full data'!$B:$B,$B$5)</f>
        <v>0.03</v>
      </c>
      <c r="D41" s="55">
        <f>SUMIFS('Table 6 - Full data'!E:E,'Table 6 - Full data'!$A:$A,$A41,'Table 6 - Full data'!$B:$B,$B$5)</f>
        <v>8430</v>
      </c>
      <c r="E41" s="55">
        <f>SUMIFS('Table 6 - Full data'!F:F,'Table 6 - Full data'!$A:$A,$A41,'Table 6 - Full data'!$B:$B,$B$5)</f>
        <v>3125</v>
      </c>
      <c r="F41" s="55">
        <f>SUMIFS('Table 6 - Full data'!G:G,'Table 6 - Full data'!$A:$A,$A41,'Table 6 - Full data'!$B:$B,$B$5)</f>
        <v>1305</v>
      </c>
      <c r="G41" s="55">
        <f>SUMIFS('Table 6 - Full data'!H:H,'Table 6 - Full data'!$A:$A,$A41,'Table 6 - Full data'!$B:$B,$B$5)</f>
        <v>8080</v>
      </c>
      <c r="H41" s="55">
        <f>SUMIFS('Table 6 - Full data'!I:I,'Table 6 - Full data'!$A:$A,$A41,'Table 6 - Full data'!$B:$B,$B$5)</f>
        <v>1075</v>
      </c>
      <c r="I41" s="25">
        <f>SUMIFS('Table 6 - Full data'!J:J,'Table 6 - Full data'!$A:$A,$A41,'Table 6 - Full data'!$B:$B,$B$5)</f>
        <v>0.61</v>
      </c>
      <c r="J41" s="25">
        <f>SUMIFS('Table 6 - Full data'!K:K,'Table 6 - Full data'!$A:$A,$A41,'Table 6 - Full data'!$B:$B,$B$5)</f>
        <v>0.22</v>
      </c>
      <c r="K41" s="25">
        <f>SUMIFS('Table 6 - Full data'!L:L,'Table 6 - Full data'!$A:$A,$A41,'Table 6 - Full data'!$B:$B,$B$5)</f>
        <v>0.09</v>
      </c>
      <c r="L41" s="25">
        <f>SUMIFS('Table 6 - Full data'!M:M,'Table 6 - Full data'!$A:$A,$A41,'Table 6 - Full data'!$B:$B,$B$5)</f>
        <v>0.57999999999999996</v>
      </c>
      <c r="M41" s="26">
        <f>SUMIFS('Table 6 - Full data'!N:N,'Table 6 - Full data'!$A:$A,$A41,'Table 6 - Full data'!$B:$B,$B$5)</f>
        <v>0.08</v>
      </c>
    </row>
    <row r="42" spans="1:13" x14ac:dyDescent="0.35">
      <c r="A42" s="10" t="s">
        <v>351</v>
      </c>
      <c r="B42" s="55">
        <f>SUMIFS('Table 6 - Full data'!C:C,'Table 6 - Full data'!$A:$A,$A42,'Table 6 - Full data'!$B:$B,$B$5)</f>
        <v>825</v>
      </c>
      <c r="C42" s="25">
        <f>SUMIFS('Table 6 - Full data'!D:D,'Table 6 - Full data'!$A:$A,$A42,'Table 6 - Full data'!$B:$B,$B$5)</f>
        <v>0</v>
      </c>
      <c r="D42" s="55">
        <f>SUMIFS('Table 6 - Full data'!E:E,'Table 6 - Full data'!$A:$A,$A42,'Table 6 - Full data'!$B:$B,$B$5)</f>
        <v>360</v>
      </c>
      <c r="E42" s="55">
        <f>SUMIFS('Table 6 - Full data'!F:F,'Table 6 - Full data'!$A:$A,$A42,'Table 6 - Full data'!$B:$B,$B$5)</f>
        <v>200</v>
      </c>
      <c r="F42" s="55">
        <f>SUMIFS('Table 6 - Full data'!G:G,'Table 6 - Full data'!$A:$A,$A42,'Table 6 - Full data'!$B:$B,$B$5)</f>
        <v>130</v>
      </c>
      <c r="G42" s="55">
        <f>SUMIFS('Table 6 - Full data'!H:H,'Table 6 - Full data'!$A:$A,$A42,'Table 6 - Full data'!$B:$B,$B$5)</f>
        <v>515</v>
      </c>
      <c r="H42" s="55">
        <f>SUMIFS('Table 6 - Full data'!I:I,'Table 6 - Full data'!$A:$A,$A42,'Table 6 - Full data'!$B:$B,$B$5)</f>
        <v>115</v>
      </c>
      <c r="I42" s="25">
        <f>SUMIFS('Table 6 - Full data'!J:J,'Table 6 - Full data'!$A:$A,$A42,'Table 6 - Full data'!$B:$B,$B$5)</f>
        <v>0.43</v>
      </c>
      <c r="J42" s="25">
        <f>SUMIFS('Table 6 - Full data'!K:K,'Table 6 - Full data'!$A:$A,$A42,'Table 6 - Full data'!$B:$B,$B$5)</f>
        <v>0.24</v>
      </c>
      <c r="K42" s="25">
        <f>SUMIFS('Table 6 - Full data'!L:L,'Table 6 - Full data'!$A:$A,$A42,'Table 6 - Full data'!$B:$B,$B$5)</f>
        <v>0.16</v>
      </c>
      <c r="L42" s="25">
        <f>SUMIFS('Table 6 - Full data'!M:M,'Table 6 - Full data'!$A:$A,$A42,'Table 6 - Full data'!$B:$B,$B$5)</f>
        <v>0.62</v>
      </c>
      <c r="M42" s="26">
        <f>SUMIFS('Table 6 - Full data'!N:N,'Table 6 - Full data'!$A:$A,$A42,'Table 6 - Full data'!$B:$B,$B$5)</f>
        <v>0.14000000000000001</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'Financial year lookup'!$A3:$A10</xm:f>
          </x14:formula1>
          <xm:sqref>B5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Cover page</vt:lpstr>
      <vt:lpstr>Contents</vt:lpstr>
      <vt:lpstr>Notes</vt:lpstr>
      <vt:lpstr>Table 1 Applications by month</vt:lpstr>
      <vt:lpstr>Table 2 Applications by type</vt:lpstr>
      <vt:lpstr>Table 3 Applications by channel</vt:lpstr>
      <vt:lpstr>Table 4 Applications by age</vt:lpstr>
      <vt:lpstr>Table 5 Applications by LA</vt:lpstr>
      <vt:lpstr>Table 6 Components by LA</vt:lpstr>
      <vt:lpstr>Table 7 Applications by board</vt:lpstr>
      <vt:lpstr>Table 8 Components by board</vt:lpstr>
      <vt:lpstr>Table 9 Applications by births</vt:lpstr>
      <vt:lpstr>Table 10 Processing times</vt:lpstr>
      <vt:lpstr>Table 11 Payments by LA</vt:lpstr>
      <vt:lpstr>Table 12 Payments by month</vt:lpstr>
      <vt:lpstr>Table 13 Auto-awarded payments</vt:lpstr>
      <vt:lpstr>Table 14 Clients paid</vt:lpstr>
      <vt:lpstr>Table 15 Re-determinations</vt:lpstr>
      <vt:lpstr>Table 16 Appeals</vt:lpstr>
      <vt:lpstr>Table 17 Internal reviews</vt:lpstr>
      <vt:lpstr>Table 2 - Full data</vt:lpstr>
      <vt:lpstr>Table 4 - Full data</vt:lpstr>
      <vt:lpstr>Table 5 - Full data</vt:lpstr>
      <vt:lpstr>Table 6 - Full data</vt:lpstr>
      <vt:lpstr>Table 7 - Full data</vt:lpstr>
      <vt:lpstr>Table 8 - Full data</vt:lpstr>
      <vt:lpstr>Table 9 - Full data</vt:lpstr>
      <vt:lpstr>Table 11 - Full data</vt:lpstr>
      <vt:lpstr>Chart 1</vt:lpstr>
      <vt:lpstr>Chart 2</vt:lpstr>
      <vt:lpstr>Chart 3</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2025-05-13T15:16:58Z</dcterms:created>
  <dcterms:modified xsi:type="dcterms:W3CDTF">2025-05-27T07:39:25Z</dcterms:modified>
</cp:coreProperties>
</file>