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0177a\datashare\Social_Security_Scotland\Statistics\BSG official statistics publication\BSGF_2025_09\Final documents\"/>
    </mc:Choice>
  </mc:AlternateContent>
  <xr:revisionPtr revIDLastSave="0" documentId="13_ncr:1_{A364EE24-A8A3-45B3-92B1-C6A0740607E5}" xr6:coauthVersionLast="47" xr6:coauthVersionMax="47" xr10:uidLastSave="{00000000-0000-0000-0000-000000000000}"/>
  <bookViews>
    <workbookView xWindow="28680" yWindow="-8025" windowWidth="29040" windowHeight="15720" xr2:uid="{00000000-000D-0000-FFFF-FFFF00000000}"/>
  </bookViews>
  <sheets>
    <sheet name="Cover sheet" sheetId="32" r:id="rId1"/>
    <sheet name="Contents" sheetId="1" r:id="rId2"/>
    <sheet name="Notes" sheetId="2" r:id="rId3"/>
    <sheet name="Table 1 Applications by month" sheetId="3" r:id="rId4"/>
    <sheet name="Table 2 Applications by type" sheetId="4" r:id="rId5"/>
    <sheet name="Table 3 Applications by channel" sheetId="5" r:id="rId6"/>
    <sheet name="Table 4 Applications by age" sheetId="6" r:id="rId7"/>
    <sheet name="Table 5 Applications by LA" sheetId="7" r:id="rId8"/>
    <sheet name="Table 6 Components by LA" sheetId="8" r:id="rId9"/>
    <sheet name="Table 7 Applications by board" sheetId="9" r:id="rId10"/>
    <sheet name="Table 8 Components by board" sheetId="10" r:id="rId11"/>
    <sheet name="Table 9 Applications by births" sheetId="11" r:id="rId12"/>
    <sheet name="Table 10 Processing times" sheetId="12" r:id="rId13"/>
    <sheet name="Table 11 Payments by LA" sheetId="13" r:id="rId14"/>
    <sheet name="Table 12 Payments by month" sheetId="14" r:id="rId15"/>
    <sheet name="Table 13 Auto-awarded payments" sheetId="15" r:id="rId16"/>
    <sheet name="Table 14 Clients paid" sheetId="16" r:id="rId17"/>
    <sheet name="Table 15 Re-determinations" sheetId="17" r:id="rId18"/>
    <sheet name="Table 16 Appeals" sheetId="18" r:id="rId19"/>
    <sheet name="Table 17 Internal reviews" sheetId="19" r:id="rId20"/>
    <sheet name="Table 2 - Full data" sheetId="20" r:id="rId21"/>
    <sheet name="Table 4 - Full data" sheetId="21" r:id="rId22"/>
    <sheet name="Table 5 - Full data" sheetId="22" r:id="rId23"/>
    <sheet name="Table 6 - Full data" sheetId="23" r:id="rId24"/>
    <sheet name="Table 7 - Full data" sheetId="24" r:id="rId25"/>
    <sheet name="Table 8 - Full data" sheetId="25" r:id="rId26"/>
    <sheet name="Table 9 - Full data" sheetId="26" r:id="rId27"/>
    <sheet name="Table 11 - Full data" sheetId="27" r:id="rId28"/>
    <sheet name="Chart 1" sheetId="28" r:id="rId29"/>
    <sheet name="Chart 2" sheetId="29" r:id="rId30"/>
    <sheet name="Chart 3" sheetId="30" r:id="rId31"/>
    <sheet name="Financial year lookup" sheetId="31" r:id="rId32"/>
  </sheets>
  <definedNames>
    <definedName name="_xlnm._FilterDatabase" localSheetId="17" hidden="1">'Table 15 Re-determinations'!$O$4:$O$95</definedName>
    <definedName name="_xlnm._FilterDatabase" localSheetId="5" hidden="1">'Table 3 Applications by channel'!$K$4:$K$87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19" i="1"/>
  <c r="A18" i="1"/>
  <c r="A17" i="1"/>
  <c r="A16" i="1"/>
  <c r="A15" i="1"/>
  <c r="A14" i="1"/>
  <c r="A13" i="1"/>
  <c r="A12" i="1"/>
  <c r="A11" i="1"/>
  <c r="A10" i="1"/>
  <c r="A9" i="1"/>
  <c r="A8" i="1"/>
  <c r="A7" i="1"/>
  <c r="A6" i="1"/>
  <c r="A4" i="1"/>
  <c r="A5" i="1"/>
  <c r="O42" i="13" l="1"/>
  <c r="N42" i="13"/>
  <c r="M42" i="13"/>
  <c r="L42" i="13"/>
  <c r="K42" i="13"/>
  <c r="J42" i="13"/>
  <c r="I42" i="13"/>
  <c r="H42" i="13"/>
  <c r="G42" i="13"/>
  <c r="F42" i="13"/>
  <c r="E42" i="13"/>
  <c r="D42" i="13"/>
  <c r="C42" i="13"/>
  <c r="B42" i="13"/>
  <c r="O41" i="13"/>
  <c r="N41" i="13"/>
  <c r="M41" i="13"/>
  <c r="L41" i="13"/>
  <c r="K41" i="13"/>
  <c r="J41" i="13"/>
  <c r="I41" i="13"/>
  <c r="H41" i="13"/>
  <c r="G41" i="13"/>
  <c r="F41" i="13"/>
  <c r="E41" i="13"/>
  <c r="D41" i="13"/>
  <c r="C41" i="13"/>
  <c r="B41" i="13"/>
  <c r="O40" i="13"/>
  <c r="N40" i="13"/>
  <c r="M40" i="13"/>
  <c r="L40" i="13"/>
  <c r="K40" i="13"/>
  <c r="J40" i="13"/>
  <c r="I40" i="13"/>
  <c r="H40" i="13"/>
  <c r="G40" i="13"/>
  <c r="F40" i="13"/>
  <c r="E40" i="13"/>
  <c r="D40" i="13"/>
  <c r="C40" i="13"/>
  <c r="B40" i="13"/>
  <c r="O39" i="13"/>
  <c r="N39" i="13"/>
  <c r="M39" i="13"/>
  <c r="L39" i="13"/>
  <c r="K39" i="13"/>
  <c r="J39" i="13"/>
  <c r="I39" i="13"/>
  <c r="H39" i="13"/>
  <c r="G39" i="13"/>
  <c r="F39" i="13"/>
  <c r="E39" i="13"/>
  <c r="D39" i="13"/>
  <c r="C39" i="13"/>
  <c r="B39" i="13"/>
  <c r="O38" i="13"/>
  <c r="N38" i="13"/>
  <c r="M38" i="13"/>
  <c r="L38" i="13"/>
  <c r="K38" i="13"/>
  <c r="J38" i="13"/>
  <c r="I38" i="13"/>
  <c r="H38" i="13"/>
  <c r="G38" i="13"/>
  <c r="F38" i="13"/>
  <c r="E38" i="13"/>
  <c r="D38" i="13"/>
  <c r="C38" i="13"/>
  <c r="B38" i="13"/>
  <c r="O37" i="13"/>
  <c r="N37" i="13"/>
  <c r="M37" i="13"/>
  <c r="L37" i="13"/>
  <c r="K37" i="13"/>
  <c r="J37" i="13"/>
  <c r="I37" i="13"/>
  <c r="H37" i="13"/>
  <c r="G37" i="13"/>
  <c r="F37" i="13"/>
  <c r="E37" i="13"/>
  <c r="D37" i="13"/>
  <c r="C37" i="13"/>
  <c r="B37" i="13"/>
  <c r="O36" i="13"/>
  <c r="N36" i="13"/>
  <c r="M36" i="13"/>
  <c r="L36" i="13"/>
  <c r="K36" i="13"/>
  <c r="J36" i="13"/>
  <c r="I36" i="13"/>
  <c r="H36" i="13"/>
  <c r="G36" i="13"/>
  <c r="F36" i="13"/>
  <c r="E36" i="13"/>
  <c r="D36" i="13"/>
  <c r="C36" i="13"/>
  <c r="B36" i="13"/>
  <c r="O35" i="13"/>
  <c r="N35" i="13"/>
  <c r="M35" i="13"/>
  <c r="L35" i="13"/>
  <c r="K35" i="13"/>
  <c r="J35" i="13"/>
  <c r="I35" i="13"/>
  <c r="H35" i="13"/>
  <c r="G35" i="13"/>
  <c r="F35" i="13"/>
  <c r="E35" i="13"/>
  <c r="D35" i="13"/>
  <c r="C35" i="13"/>
  <c r="B35" i="13"/>
  <c r="O34" i="13"/>
  <c r="N34" i="13"/>
  <c r="M34" i="13"/>
  <c r="L34" i="13"/>
  <c r="K34" i="13"/>
  <c r="J34" i="13"/>
  <c r="I34" i="13"/>
  <c r="H34" i="13"/>
  <c r="G34" i="13"/>
  <c r="F34" i="13"/>
  <c r="E34" i="13"/>
  <c r="D34" i="13"/>
  <c r="C34" i="13"/>
  <c r="B34" i="13"/>
  <c r="O33" i="13"/>
  <c r="N33" i="13"/>
  <c r="M33" i="13"/>
  <c r="L33" i="13"/>
  <c r="K33" i="13"/>
  <c r="J33" i="13"/>
  <c r="I33" i="13"/>
  <c r="H33" i="13"/>
  <c r="G33" i="13"/>
  <c r="F33" i="13"/>
  <c r="E33" i="13"/>
  <c r="D33" i="13"/>
  <c r="C33" i="13"/>
  <c r="B33" i="13"/>
  <c r="O32" i="13"/>
  <c r="N32" i="13"/>
  <c r="M32" i="13"/>
  <c r="L32" i="13"/>
  <c r="K32" i="13"/>
  <c r="J32" i="13"/>
  <c r="I32" i="13"/>
  <c r="H32" i="13"/>
  <c r="G32" i="13"/>
  <c r="F32" i="13"/>
  <c r="E32" i="13"/>
  <c r="D32" i="13"/>
  <c r="C32" i="13"/>
  <c r="B32" i="13"/>
  <c r="O31" i="13"/>
  <c r="N31" i="13"/>
  <c r="M31" i="13"/>
  <c r="L31" i="13"/>
  <c r="K31" i="13"/>
  <c r="J31" i="13"/>
  <c r="I31" i="13"/>
  <c r="H31" i="13"/>
  <c r="G31" i="13"/>
  <c r="F31" i="13"/>
  <c r="E31" i="13"/>
  <c r="D31" i="13"/>
  <c r="C31" i="13"/>
  <c r="B31" i="13"/>
  <c r="O30" i="13"/>
  <c r="N30" i="13"/>
  <c r="M30" i="13"/>
  <c r="L30" i="13"/>
  <c r="K30" i="13"/>
  <c r="J30" i="13"/>
  <c r="I30" i="13"/>
  <c r="H30" i="13"/>
  <c r="G30" i="13"/>
  <c r="F30" i="13"/>
  <c r="E30" i="13"/>
  <c r="D30" i="13"/>
  <c r="C30" i="13"/>
  <c r="B30" i="13"/>
  <c r="O29" i="13"/>
  <c r="N29" i="13"/>
  <c r="M29" i="13"/>
  <c r="L29" i="13"/>
  <c r="K29" i="13"/>
  <c r="J29" i="13"/>
  <c r="I29" i="13"/>
  <c r="H29" i="13"/>
  <c r="G29" i="13"/>
  <c r="F29" i="13"/>
  <c r="E29" i="13"/>
  <c r="D29" i="13"/>
  <c r="C29" i="13"/>
  <c r="B29" i="13"/>
  <c r="O28" i="13"/>
  <c r="N28" i="13"/>
  <c r="M28" i="13"/>
  <c r="L28" i="13"/>
  <c r="K28" i="13"/>
  <c r="J28" i="13"/>
  <c r="I28" i="13"/>
  <c r="H28" i="13"/>
  <c r="G28" i="13"/>
  <c r="F28" i="13"/>
  <c r="E28" i="13"/>
  <c r="D28" i="13"/>
  <c r="C28" i="13"/>
  <c r="B28" i="13"/>
  <c r="O27" i="13"/>
  <c r="N27" i="13"/>
  <c r="M27" i="13"/>
  <c r="L27" i="13"/>
  <c r="K27" i="13"/>
  <c r="J27" i="13"/>
  <c r="I27" i="13"/>
  <c r="H27" i="13"/>
  <c r="G27" i="13"/>
  <c r="F27" i="13"/>
  <c r="E27" i="13"/>
  <c r="D27" i="13"/>
  <c r="C27" i="13"/>
  <c r="B27" i="13"/>
  <c r="O26" i="13"/>
  <c r="N26" i="13"/>
  <c r="M26" i="13"/>
  <c r="L26" i="13"/>
  <c r="K26" i="13"/>
  <c r="J26" i="13"/>
  <c r="I26" i="13"/>
  <c r="H26" i="13"/>
  <c r="G26" i="13"/>
  <c r="F26" i="13"/>
  <c r="E26" i="13"/>
  <c r="D26" i="13"/>
  <c r="C26" i="13"/>
  <c r="B26" i="13"/>
  <c r="O25" i="13"/>
  <c r="N25" i="13"/>
  <c r="M25" i="13"/>
  <c r="L25" i="13"/>
  <c r="K25" i="13"/>
  <c r="J25" i="13"/>
  <c r="I25" i="13"/>
  <c r="H25" i="13"/>
  <c r="G25" i="13"/>
  <c r="F25" i="13"/>
  <c r="E25" i="13"/>
  <c r="D25" i="13"/>
  <c r="C25" i="13"/>
  <c r="B25" i="13"/>
  <c r="O24" i="13"/>
  <c r="N24" i="13"/>
  <c r="M24" i="13"/>
  <c r="L24" i="13"/>
  <c r="K24" i="13"/>
  <c r="J24" i="13"/>
  <c r="I24" i="13"/>
  <c r="H24" i="13"/>
  <c r="G24" i="13"/>
  <c r="F24" i="13"/>
  <c r="E24" i="13"/>
  <c r="D24" i="13"/>
  <c r="C24" i="13"/>
  <c r="B24" i="13"/>
  <c r="O23" i="13"/>
  <c r="N23" i="13"/>
  <c r="M23" i="13"/>
  <c r="L23" i="13"/>
  <c r="K23" i="13"/>
  <c r="J23" i="13"/>
  <c r="I23" i="13"/>
  <c r="H23" i="13"/>
  <c r="G23" i="13"/>
  <c r="F23" i="13"/>
  <c r="E23" i="13"/>
  <c r="D23" i="13"/>
  <c r="C23" i="13"/>
  <c r="B23" i="13"/>
  <c r="O22" i="13"/>
  <c r="N22" i="13"/>
  <c r="M22" i="13"/>
  <c r="L22" i="13"/>
  <c r="K22" i="13"/>
  <c r="J22" i="13"/>
  <c r="I22" i="13"/>
  <c r="H22" i="13"/>
  <c r="G22" i="13"/>
  <c r="F22" i="13"/>
  <c r="E22" i="13"/>
  <c r="D22" i="13"/>
  <c r="C22" i="13"/>
  <c r="B22" i="13"/>
  <c r="O21" i="13"/>
  <c r="N21" i="13"/>
  <c r="M21" i="13"/>
  <c r="L21" i="13"/>
  <c r="K21" i="13"/>
  <c r="J21" i="13"/>
  <c r="I21" i="13"/>
  <c r="H21" i="13"/>
  <c r="G21" i="13"/>
  <c r="F21" i="13"/>
  <c r="E21" i="13"/>
  <c r="D21" i="13"/>
  <c r="C21" i="13"/>
  <c r="B21" i="13"/>
  <c r="O20" i="13"/>
  <c r="N20" i="13"/>
  <c r="M20" i="13"/>
  <c r="L20" i="13"/>
  <c r="K20" i="13"/>
  <c r="J20" i="13"/>
  <c r="I20" i="13"/>
  <c r="H20" i="13"/>
  <c r="G20" i="13"/>
  <c r="F20" i="13"/>
  <c r="E20" i="13"/>
  <c r="D20" i="13"/>
  <c r="C20" i="13"/>
  <c r="B20" i="13"/>
  <c r="O19" i="13"/>
  <c r="N19" i="13"/>
  <c r="M19" i="13"/>
  <c r="L19" i="13"/>
  <c r="K19" i="13"/>
  <c r="J19" i="13"/>
  <c r="I19" i="13"/>
  <c r="H19" i="13"/>
  <c r="G19" i="13"/>
  <c r="F19" i="13"/>
  <c r="E19" i="13"/>
  <c r="D19" i="13"/>
  <c r="C19" i="13"/>
  <c r="B19" i="13"/>
  <c r="O18" i="13"/>
  <c r="N18" i="13"/>
  <c r="M18" i="13"/>
  <c r="L18" i="13"/>
  <c r="K18" i="13"/>
  <c r="J18" i="13"/>
  <c r="I18" i="13"/>
  <c r="H18" i="13"/>
  <c r="G18" i="13"/>
  <c r="F18" i="13"/>
  <c r="E18" i="13"/>
  <c r="D18" i="13"/>
  <c r="C18" i="13"/>
  <c r="B18" i="13"/>
  <c r="O17" i="13"/>
  <c r="N17" i="13"/>
  <c r="M17" i="13"/>
  <c r="L17" i="13"/>
  <c r="K17" i="13"/>
  <c r="J17" i="13"/>
  <c r="I17" i="13"/>
  <c r="H17" i="13"/>
  <c r="G17" i="13"/>
  <c r="F17" i="13"/>
  <c r="E17" i="13"/>
  <c r="D17" i="13"/>
  <c r="C17" i="13"/>
  <c r="B17" i="13"/>
  <c r="O16" i="13"/>
  <c r="N16" i="13"/>
  <c r="M16" i="13"/>
  <c r="L16" i="13"/>
  <c r="K16" i="13"/>
  <c r="J16" i="13"/>
  <c r="I16" i="13"/>
  <c r="H16" i="13"/>
  <c r="G16" i="13"/>
  <c r="F16" i="13"/>
  <c r="E16" i="13"/>
  <c r="D16" i="13"/>
  <c r="C16" i="13"/>
  <c r="B16" i="13"/>
  <c r="O15" i="13"/>
  <c r="N15" i="13"/>
  <c r="M15" i="13"/>
  <c r="L15" i="13"/>
  <c r="K15" i="13"/>
  <c r="J15" i="13"/>
  <c r="I15" i="13"/>
  <c r="H15" i="13"/>
  <c r="G15" i="13"/>
  <c r="F15" i="13"/>
  <c r="E15" i="13"/>
  <c r="D15" i="13"/>
  <c r="C15" i="13"/>
  <c r="B15" i="13"/>
  <c r="O14" i="13"/>
  <c r="N14" i="13"/>
  <c r="M14" i="13"/>
  <c r="L14" i="13"/>
  <c r="K14" i="13"/>
  <c r="J14" i="13"/>
  <c r="I14" i="13"/>
  <c r="H14" i="13"/>
  <c r="G14" i="13"/>
  <c r="F14" i="13"/>
  <c r="E14" i="13"/>
  <c r="D14" i="13"/>
  <c r="C14" i="13"/>
  <c r="B14" i="13"/>
  <c r="O13" i="13"/>
  <c r="N13" i="13"/>
  <c r="M13" i="13"/>
  <c r="L13" i="13"/>
  <c r="K13" i="13"/>
  <c r="J13" i="13"/>
  <c r="I13" i="13"/>
  <c r="H13" i="13"/>
  <c r="G13" i="13"/>
  <c r="F13" i="13"/>
  <c r="E13" i="13"/>
  <c r="D13" i="13"/>
  <c r="C13" i="13"/>
  <c r="B13" i="13"/>
  <c r="O12" i="13"/>
  <c r="N12" i="13"/>
  <c r="M12" i="13"/>
  <c r="L12" i="13"/>
  <c r="K12" i="13"/>
  <c r="J12" i="13"/>
  <c r="I12" i="13"/>
  <c r="H12" i="13"/>
  <c r="G12" i="13"/>
  <c r="F12" i="13"/>
  <c r="E12" i="13"/>
  <c r="D12" i="13"/>
  <c r="C12" i="13"/>
  <c r="B12" i="13"/>
  <c r="O11" i="13"/>
  <c r="N11" i="13"/>
  <c r="M11" i="13"/>
  <c r="L11" i="13"/>
  <c r="K11" i="13"/>
  <c r="J11" i="13"/>
  <c r="I11" i="13"/>
  <c r="H11" i="13"/>
  <c r="G11" i="13"/>
  <c r="F11" i="13"/>
  <c r="E11" i="13"/>
  <c r="D11" i="13"/>
  <c r="C11" i="13"/>
  <c r="B11" i="13"/>
  <c r="O10" i="13"/>
  <c r="N10" i="13"/>
  <c r="M10" i="13"/>
  <c r="L10" i="13"/>
  <c r="K10" i="13"/>
  <c r="J10" i="13"/>
  <c r="I10" i="13"/>
  <c r="H10" i="13"/>
  <c r="G10" i="13"/>
  <c r="F10" i="13"/>
  <c r="E10" i="13"/>
  <c r="D10" i="13"/>
  <c r="C10" i="13"/>
  <c r="B10" i="13"/>
  <c r="O9" i="13"/>
  <c r="N9" i="13"/>
  <c r="M9" i="13"/>
  <c r="L9" i="13"/>
  <c r="K9" i="13"/>
  <c r="J9" i="13"/>
  <c r="I9" i="13"/>
  <c r="H9" i="13"/>
  <c r="G9" i="13"/>
  <c r="F9" i="13"/>
  <c r="E9" i="13"/>
  <c r="D9" i="13"/>
  <c r="C9" i="13"/>
  <c r="B9" i="13"/>
  <c r="O8" i="13"/>
  <c r="N8" i="13"/>
  <c r="M8" i="13"/>
  <c r="L8" i="13"/>
  <c r="K8" i="13"/>
  <c r="J8" i="13"/>
  <c r="I8" i="13"/>
  <c r="H8" i="13"/>
  <c r="G8" i="13"/>
  <c r="F8" i="13"/>
  <c r="E8" i="13"/>
  <c r="D8" i="13"/>
  <c r="C8" i="13"/>
  <c r="B8" i="13"/>
  <c r="O7" i="13"/>
  <c r="N7" i="13"/>
  <c r="M7" i="13"/>
  <c r="L7" i="13"/>
  <c r="K7" i="13"/>
  <c r="J7" i="13"/>
  <c r="I7" i="13"/>
  <c r="H7" i="13"/>
  <c r="G7" i="13"/>
  <c r="F7" i="13"/>
  <c r="E7" i="13"/>
  <c r="D7" i="13"/>
  <c r="C7" i="13"/>
  <c r="B7" i="13"/>
  <c r="J10" i="11"/>
  <c r="I10" i="11"/>
  <c r="H10" i="11"/>
  <c r="G10" i="11"/>
  <c r="F10" i="11"/>
  <c r="E10" i="11"/>
  <c r="D10" i="11"/>
  <c r="C10" i="11"/>
  <c r="B10" i="11"/>
  <c r="J8" i="11"/>
  <c r="I8" i="11"/>
  <c r="H8" i="11"/>
  <c r="G8" i="11"/>
  <c r="F8" i="11"/>
  <c r="E8" i="11"/>
  <c r="D8" i="11"/>
  <c r="C8" i="11"/>
  <c r="B8" i="11"/>
  <c r="J9" i="11"/>
  <c r="I9" i="11"/>
  <c r="H9" i="11"/>
  <c r="G9" i="11"/>
  <c r="F9" i="11"/>
  <c r="E9" i="11"/>
  <c r="D9" i="11"/>
  <c r="C9" i="11"/>
  <c r="B9" i="11"/>
  <c r="J7" i="11"/>
  <c r="I7" i="11"/>
  <c r="H7" i="11"/>
  <c r="G7" i="11"/>
  <c r="F7" i="11"/>
  <c r="E7" i="11"/>
  <c r="D7" i="11"/>
  <c r="C7" i="11"/>
  <c r="B7" i="11"/>
  <c r="M24" i="10"/>
  <c r="L24" i="10"/>
  <c r="K24" i="10"/>
  <c r="J24" i="10"/>
  <c r="I24" i="10"/>
  <c r="H24" i="10"/>
  <c r="G24" i="10"/>
  <c r="F24" i="10"/>
  <c r="E24" i="10"/>
  <c r="D24" i="10"/>
  <c r="C24" i="10"/>
  <c r="B24" i="10"/>
  <c r="M23" i="10"/>
  <c r="L23" i="10"/>
  <c r="K23" i="10"/>
  <c r="J23" i="10"/>
  <c r="I23" i="10"/>
  <c r="H23" i="10"/>
  <c r="G23" i="10"/>
  <c r="F23" i="10"/>
  <c r="E23" i="10"/>
  <c r="D23" i="10"/>
  <c r="C23" i="10"/>
  <c r="B23" i="10"/>
  <c r="M22" i="10"/>
  <c r="L22" i="10"/>
  <c r="K22" i="10"/>
  <c r="J22" i="10"/>
  <c r="I22" i="10"/>
  <c r="H22" i="10"/>
  <c r="G22" i="10"/>
  <c r="F22" i="10"/>
  <c r="E22" i="10"/>
  <c r="D22" i="10"/>
  <c r="C22" i="10"/>
  <c r="B22" i="10"/>
  <c r="M21" i="10"/>
  <c r="L21" i="10"/>
  <c r="K21" i="10"/>
  <c r="J21" i="10"/>
  <c r="I21" i="10"/>
  <c r="H21" i="10"/>
  <c r="G21" i="10"/>
  <c r="F21" i="10"/>
  <c r="E21" i="10"/>
  <c r="D21" i="10"/>
  <c r="C21" i="10"/>
  <c r="B21" i="10"/>
  <c r="M20" i="10"/>
  <c r="L20" i="10"/>
  <c r="K20" i="10"/>
  <c r="J20" i="10"/>
  <c r="I20" i="10"/>
  <c r="H20" i="10"/>
  <c r="G20" i="10"/>
  <c r="F20" i="10"/>
  <c r="E20" i="10"/>
  <c r="D20" i="10"/>
  <c r="C20" i="10"/>
  <c r="B20" i="10"/>
  <c r="M19" i="10"/>
  <c r="L19" i="10"/>
  <c r="K19" i="10"/>
  <c r="J19" i="10"/>
  <c r="I19" i="10"/>
  <c r="H19" i="10"/>
  <c r="G19" i="10"/>
  <c r="F19" i="10"/>
  <c r="E19" i="10"/>
  <c r="D19" i="10"/>
  <c r="C19" i="10"/>
  <c r="B19" i="10"/>
  <c r="M18" i="10"/>
  <c r="L18" i="10"/>
  <c r="K18" i="10"/>
  <c r="J18" i="10"/>
  <c r="I18" i="10"/>
  <c r="H18" i="10"/>
  <c r="G18" i="10"/>
  <c r="F18" i="10"/>
  <c r="E18" i="10"/>
  <c r="D18" i="10"/>
  <c r="C18" i="10"/>
  <c r="B18" i="10"/>
  <c r="M17" i="10"/>
  <c r="L17" i="10"/>
  <c r="K17" i="10"/>
  <c r="J17" i="10"/>
  <c r="I17" i="10"/>
  <c r="H17" i="10"/>
  <c r="G17" i="10"/>
  <c r="F17" i="10"/>
  <c r="E17" i="10"/>
  <c r="D17" i="10"/>
  <c r="C17" i="10"/>
  <c r="B17" i="10"/>
  <c r="M16" i="10"/>
  <c r="L16" i="10"/>
  <c r="K16" i="10"/>
  <c r="J16" i="10"/>
  <c r="I16" i="10"/>
  <c r="H16" i="10"/>
  <c r="G16" i="10"/>
  <c r="F16" i="10"/>
  <c r="E16" i="10"/>
  <c r="D16" i="10"/>
  <c r="C16" i="10"/>
  <c r="B16" i="10"/>
  <c r="M15" i="10"/>
  <c r="L15" i="10"/>
  <c r="K15" i="10"/>
  <c r="J15" i="10"/>
  <c r="I15" i="10"/>
  <c r="H15" i="10"/>
  <c r="G15" i="10"/>
  <c r="F15" i="10"/>
  <c r="E15" i="10"/>
  <c r="D15" i="10"/>
  <c r="C15" i="10"/>
  <c r="B15" i="10"/>
  <c r="M14" i="10"/>
  <c r="L14" i="10"/>
  <c r="K14" i="10"/>
  <c r="J14" i="10"/>
  <c r="I14" i="10"/>
  <c r="H14" i="10"/>
  <c r="G14" i="10"/>
  <c r="F14" i="10"/>
  <c r="E14" i="10"/>
  <c r="D14" i="10"/>
  <c r="C14" i="10"/>
  <c r="B14" i="10"/>
  <c r="M13" i="10"/>
  <c r="L13" i="10"/>
  <c r="K13" i="10"/>
  <c r="J13" i="10"/>
  <c r="I13" i="10"/>
  <c r="H13" i="10"/>
  <c r="G13" i="10"/>
  <c r="F13" i="10"/>
  <c r="E13" i="10"/>
  <c r="D13" i="10"/>
  <c r="C13" i="10"/>
  <c r="B13" i="10"/>
  <c r="M12" i="10"/>
  <c r="L12" i="10"/>
  <c r="K12" i="10"/>
  <c r="J12" i="10"/>
  <c r="I12" i="10"/>
  <c r="H12" i="10"/>
  <c r="G12" i="10"/>
  <c r="F12" i="10"/>
  <c r="E12" i="10"/>
  <c r="D12" i="10"/>
  <c r="C12" i="10"/>
  <c r="B12" i="10"/>
  <c r="M11" i="10"/>
  <c r="L11" i="10"/>
  <c r="K11" i="10"/>
  <c r="J11" i="10"/>
  <c r="I11" i="10"/>
  <c r="H11" i="10"/>
  <c r="G11" i="10"/>
  <c r="F11" i="10"/>
  <c r="E11" i="10"/>
  <c r="D11" i="10"/>
  <c r="C11" i="10"/>
  <c r="B11" i="10"/>
  <c r="M10" i="10"/>
  <c r="L10" i="10"/>
  <c r="K10" i="10"/>
  <c r="J10" i="10"/>
  <c r="I10" i="10"/>
  <c r="H10" i="10"/>
  <c r="G10" i="10"/>
  <c r="F10" i="10"/>
  <c r="E10" i="10"/>
  <c r="D10" i="10"/>
  <c r="C10" i="10"/>
  <c r="B10" i="10"/>
  <c r="M9" i="10"/>
  <c r="L9" i="10"/>
  <c r="K9" i="10"/>
  <c r="J9" i="10"/>
  <c r="I9" i="10"/>
  <c r="H9" i="10"/>
  <c r="G9" i="10"/>
  <c r="F9" i="10"/>
  <c r="E9" i="10"/>
  <c r="D9" i="10"/>
  <c r="C9" i="10"/>
  <c r="B9" i="10"/>
  <c r="M8" i="10"/>
  <c r="L8" i="10"/>
  <c r="K8" i="10"/>
  <c r="J8" i="10"/>
  <c r="I8" i="10"/>
  <c r="H8" i="10"/>
  <c r="G8" i="10"/>
  <c r="F8" i="10"/>
  <c r="E8" i="10"/>
  <c r="D8" i="10"/>
  <c r="C8" i="10"/>
  <c r="B8" i="10"/>
  <c r="M7" i="10"/>
  <c r="L7" i="10"/>
  <c r="K7" i="10"/>
  <c r="J7" i="10"/>
  <c r="I7" i="10"/>
  <c r="H7" i="10"/>
  <c r="G7" i="10"/>
  <c r="F7" i="10"/>
  <c r="E7" i="10"/>
  <c r="D7" i="10"/>
  <c r="C7" i="10"/>
  <c r="B7" i="10"/>
  <c r="J24" i="9"/>
  <c r="I24" i="9"/>
  <c r="H24" i="9"/>
  <c r="G24" i="9"/>
  <c r="F24" i="9"/>
  <c r="E24" i="9"/>
  <c r="D24" i="9"/>
  <c r="C24" i="9"/>
  <c r="B24" i="9"/>
  <c r="J23" i="9"/>
  <c r="I23" i="9"/>
  <c r="H23" i="9"/>
  <c r="G23" i="9"/>
  <c r="F23" i="9"/>
  <c r="E23" i="9"/>
  <c r="D23" i="9"/>
  <c r="C23" i="9"/>
  <c r="B23" i="9"/>
  <c r="J22" i="9"/>
  <c r="I22" i="9"/>
  <c r="H22" i="9"/>
  <c r="G22" i="9"/>
  <c r="F22" i="9"/>
  <c r="E22" i="9"/>
  <c r="D22" i="9"/>
  <c r="C22" i="9"/>
  <c r="B22" i="9"/>
  <c r="J21" i="9"/>
  <c r="I21" i="9"/>
  <c r="H21" i="9"/>
  <c r="G21" i="9"/>
  <c r="F21" i="9"/>
  <c r="E21" i="9"/>
  <c r="D21" i="9"/>
  <c r="C21" i="9"/>
  <c r="B21" i="9"/>
  <c r="J20" i="9"/>
  <c r="I20" i="9"/>
  <c r="H20" i="9"/>
  <c r="G20" i="9"/>
  <c r="F20" i="9"/>
  <c r="E20" i="9"/>
  <c r="D20" i="9"/>
  <c r="C20" i="9"/>
  <c r="B20" i="9"/>
  <c r="J19" i="9"/>
  <c r="I19" i="9"/>
  <c r="H19" i="9"/>
  <c r="G19" i="9"/>
  <c r="F19" i="9"/>
  <c r="E19" i="9"/>
  <c r="D19" i="9"/>
  <c r="C19" i="9"/>
  <c r="B19" i="9"/>
  <c r="J18" i="9"/>
  <c r="I18" i="9"/>
  <c r="H18" i="9"/>
  <c r="G18" i="9"/>
  <c r="F18" i="9"/>
  <c r="E18" i="9"/>
  <c r="D18" i="9"/>
  <c r="C18" i="9"/>
  <c r="B18" i="9"/>
  <c r="J17" i="9"/>
  <c r="I17" i="9"/>
  <c r="H17" i="9"/>
  <c r="G17" i="9"/>
  <c r="F17" i="9"/>
  <c r="E17" i="9"/>
  <c r="D17" i="9"/>
  <c r="C17" i="9"/>
  <c r="B17" i="9"/>
  <c r="J16" i="9"/>
  <c r="I16" i="9"/>
  <c r="H16" i="9"/>
  <c r="G16" i="9"/>
  <c r="F16" i="9"/>
  <c r="E16" i="9"/>
  <c r="D16" i="9"/>
  <c r="C16" i="9"/>
  <c r="B16" i="9"/>
  <c r="J15" i="9"/>
  <c r="I15" i="9"/>
  <c r="H15" i="9"/>
  <c r="G15" i="9"/>
  <c r="F15" i="9"/>
  <c r="E15" i="9"/>
  <c r="D15" i="9"/>
  <c r="C15" i="9"/>
  <c r="B15" i="9"/>
  <c r="J14" i="9"/>
  <c r="I14" i="9"/>
  <c r="H14" i="9"/>
  <c r="G14" i="9"/>
  <c r="F14" i="9"/>
  <c r="E14" i="9"/>
  <c r="D14" i="9"/>
  <c r="C14" i="9"/>
  <c r="B14" i="9"/>
  <c r="J13" i="9"/>
  <c r="I13" i="9"/>
  <c r="H13" i="9"/>
  <c r="G13" i="9"/>
  <c r="F13" i="9"/>
  <c r="E13" i="9"/>
  <c r="D13" i="9"/>
  <c r="C13" i="9"/>
  <c r="B13" i="9"/>
  <c r="J12" i="9"/>
  <c r="I12" i="9"/>
  <c r="H12" i="9"/>
  <c r="G12" i="9"/>
  <c r="F12" i="9"/>
  <c r="E12" i="9"/>
  <c r="D12" i="9"/>
  <c r="C12" i="9"/>
  <c r="B12" i="9"/>
  <c r="J11" i="9"/>
  <c r="I11" i="9"/>
  <c r="H11" i="9"/>
  <c r="G11" i="9"/>
  <c r="F11" i="9"/>
  <c r="E11" i="9"/>
  <c r="D11" i="9"/>
  <c r="C11" i="9"/>
  <c r="B11" i="9"/>
  <c r="J10" i="9"/>
  <c r="I10" i="9"/>
  <c r="H10" i="9"/>
  <c r="G10" i="9"/>
  <c r="F10" i="9"/>
  <c r="E10" i="9"/>
  <c r="D10" i="9"/>
  <c r="C10" i="9"/>
  <c r="B10" i="9"/>
  <c r="J9" i="9"/>
  <c r="I9" i="9"/>
  <c r="H9" i="9"/>
  <c r="G9" i="9"/>
  <c r="F9" i="9"/>
  <c r="E9" i="9"/>
  <c r="D9" i="9"/>
  <c r="C9" i="9"/>
  <c r="B9" i="9"/>
  <c r="J8" i="9"/>
  <c r="I8" i="9"/>
  <c r="H8" i="9"/>
  <c r="G8" i="9"/>
  <c r="F8" i="9"/>
  <c r="E8" i="9"/>
  <c r="D8" i="9"/>
  <c r="C8" i="9"/>
  <c r="B8" i="9"/>
  <c r="J7" i="9"/>
  <c r="I7" i="9"/>
  <c r="H7" i="9"/>
  <c r="G7" i="9"/>
  <c r="F7" i="9"/>
  <c r="E7" i="9"/>
  <c r="D7" i="9"/>
  <c r="C7" i="9"/>
  <c r="B7" i="9"/>
  <c r="M42" i="8"/>
  <c r="L42" i="8"/>
  <c r="K42" i="8"/>
  <c r="J42" i="8"/>
  <c r="I42" i="8"/>
  <c r="H42" i="8"/>
  <c r="G42" i="8"/>
  <c r="F42" i="8"/>
  <c r="E42" i="8"/>
  <c r="D42" i="8"/>
  <c r="C42" i="8"/>
  <c r="B42" i="8"/>
  <c r="M41" i="8"/>
  <c r="L41" i="8"/>
  <c r="K41" i="8"/>
  <c r="J41" i="8"/>
  <c r="I41" i="8"/>
  <c r="H41" i="8"/>
  <c r="G41" i="8"/>
  <c r="F41" i="8"/>
  <c r="E41" i="8"/>
  <c r="D41" i="8"/>
  <c r="C41" i="8"/>
  <c r="B41" i="8"/>
  <c r="M40" i="8"/>
  <c r="L40" i="8"/>
  <c r="K40" i="8"/>
  <c r="J40" i="8"/>
  <c r="I40" i="8"/>
  <c r="H40" i="8"/>
  <c r="G40" i="8"/>
  <c r="F40" i="8"/>
  <c r="E40" i="8"/>
  <c r="D40" i="8"/>
  <c r="C40" i="8"/>
  <c r="B40" i="8"/>
  <c r="M39" i="8"/>
  <c r="L39" i="8"/>
  <c r="K39" i="8"/>
  <c r="J39" i="8"/>
  <c r="I39" i="8"/>
  <c r="H39" i="8"/>
  <c r="G39" i="8"/>
  <c r="F39" i="8"/>
  <c r="E39" i="8"/>
  <c r="D39" i="8"/>
  <c r="C39" i="8"/>
  <c r="B39" i="8"/>
  <c r="M38" i="8"/>
  <c r="L38" i="8"/>
  <c r="K38" i="8"/>
  <c r="J38" i="8"/>
  <c r="I38" i="8"/>
  <c r="H38" i="8"/>
  <c r="G38" i="8"/>
  <c r="F38" i="8"/>
  <c r="E38" i="8"/>
  <c r="D38" i="8"/>
  <c r="C38" i="8"/>
  <c r="B38" i="8"/>
  <c r="M37" i="8"/>
  <c r="L37" i="8"/>
  <c r="K37" i="8"/>
  <c r="J37" i="8"/>
  <c r="I37" i="8"/>
  <c r="H37" i="8"/>
  <c r="G37" i="8"/>
  <c r="F37" i="8"/>
  <c r="E37" i="8"/>
  <c r="D37" i="8"/>
  <c r="C37" i="8"/>
  <c r="B37" i="8"/>
  <c r="M36" i="8"/>
  <c r="L36" i="8"/>
  <c r="K36" i="8"/>
  <c r="J36" i="8"/>
  <c r="I36" i="8"/>
  <c r="H36" i="8"/>
  <c r="G36" i="8"/>
  <c r="F36" i="8"/>
  <c r="E36" i="8"/>
  <c r="D36" i="8"/>
  <c r="C36" i="8"/>
  <c r="B36" i="8"/>
  <c r="M35" i="8"/>
  <c r="L35" i="8"/>
  <c r="K35" i="8"/>
  <c r="J35" i="8"/>
  <c r="I35" i="8"/>
  <c r="H35" i="8"/>
  <c r="G35" i="8"/>
  <c r="F35" i="8"/>
  <c r="E35" i="8"/>
  <c r="D35" i="8"/>
  <c r="C35" i="8"/>
  <c r="B35" i="8"/>
  <c r="M34" i="8"/>
  <c r="L34" i="8"/>
  <c r="K34" i="8"/>
  <c r="J34" i="8"/>
  <c r="I34" i="8"/>
  <c r="H34" i="8"/>
  <c r="G34" i="8"/>
  <c r="F34" i="8"/>
  <c r="E34" i="8"/>
  <c r="D34" i="8"/>
  <c r="C34" i="8"/>
  <c r="B34" i="8"/>
  <c r="M33" i="8"/>
  <c r="L33" i="8"/>
  <c r="K33" i="8"/>
  <c r="J33" i="8"/>
  <c r="I33" i="8"/>
  <c r="H33" i="8"/>
  <c r="G33" i="8"/>
  <c r="F33" i="8"/>
  <c r="E33" i="8"/>
  <c r="D33" i="8"/>
  <c r="C33" i="8"/>
  <c r="B33" i="8"/>
  <c r="M32" i="8"/>
  <c r="L32" i="8"/>
  <c r="K32" i="8"/>
  <c r="J32" i="8"/>
  <c r="I32" i="8"/>
  <c r="H32" i="8"/>
  <c r="G32" i="8"/>
  <c r="F32" i="8"/>
  <c r="E32" i="8"/>
  <c r="D32" i="8"/>
  <c r="C32" i="8"/>
  <c r="B32" i="8"/>
  <c r="M31" i="8"/>
  <c r="L31" i="8"/>
  <c r="K31" i="8"/>
  <c r="J31" i="8"/>
  <c r="I31" i="8"/>
  <c r="H31" i="8"/>
  <c r="G31" i="8"/>
  <c r="F31" i="8"/>
  <c r="E31" i="8"/>
  <c r="D31" i="8"/>
  <c r="C31" i="8"/>
  <c r="B31" i="8"/>
  <c r="M30" i="8"/>
  <c r="L30" i="8"/>
  <c r="K30" i="8"/>
  <c r="J30" i="8"/>
  <c r="I30" i="8"/>
  <c r="H30" i="8"/>
  <c r="G30" i="8"/>
  <c r="F30" i="8"/>
  <c r="E30" i="8"/>
  <c r="D30" i="8"/>
  <c r="C30" i="8"/>
  <c r="B30" i="8"/>
  <c r="M29" i="8"/>
  <c r="L29" i="8"/>
  <c r="K29" i="8"/>
  <c r="J29" i="8"/>
  <c r="I29" i="8"/>
  <c r="H29" i="8"/>
  <c r="G29" i="8"/>
  <c r="F29" i="8"/>
  <c r="E29" i="8"/>
  <c r="D29" i="8"/>
  <c r="C29" i="8"/>
  <c r="B29" i="8"/>
  <c r="M28" i="8"/>
  <c r="L28" i="8"/>
  <c r="K28" i="8"/>
  <c r="J28" i="8"/>
  <c r="I28" i="8"/>
  <c r="H28" i="8"/>
  <c r="G28" i="8"/>
  <c r="F28" i="8"/>
  <c r="E28" i="8"/>
  <c r="D28" i="8"/>
  <c r="C28" i="8"/>
  <c r="B28" i="8"/>
  <c r="M27" i="8"/>
  <c r="L27" i="8"/>
  <c r="K27" i="8"/>
  <c r="J27" i="8"/>
  <c r="I27" i="8"/>
  <c r="H27" i="8"/>
  <c r="G27" i="8"/>
  <c r="F27" i="8"/>
  <c r="E27" i="8"/>
  <c r="D27" i="8"/>
  <c r="C27" i="8"/>
  <c r="B27" i="8"/>
  <c r="M26" i="8"/>
  <c r="L26" i="8"/>
  <c r="K26" i="8"/>
  <c r="J26" i="8"/>
  <c r="I26" i="8"/>
  <c r="H26" i="8"/>
  <c r="G26" i="8"/>
  <c r="F26" i="8"/>
  <c r="E26" i="8"/>
  <c r="D26" i="8"/>
  <c r="C26" i="8"/>
  <c r="B26" i="8"/>
  <c r="M25" i="8"/>
  <c r="L25" i="8"/>
  <c r="K25" i="8"/>
  <c r="J25" i="8"/>
  <c r="I25" i="8"/>
  <c r="H25" i="8"/>
  <c r="G25" i="8"/>
  <c r="F25" i="8"/>
  <c r="E25" i="8"/>
  <c r="D25" i="8"/>
  <c r="C25" i="8"/>
  <c r="B25" i="8"/>
  <c r="M24" i="8"/>
  <c r="L24" i="8"/>
  <c r="K24" i="8"/>
  <c r="J24" i="8"/>
  <c r="I24" i="8"/>
  <c r="H24" i="8"/>
  <c r="G24" i="8"/>
  <c r="F24" i="8"/>
  <c r="E24" i="8"/>
  <c r="D24" i="8"/>
  <c r="C24" i="8"/>
  <c r="B24" i="8"/>
  <c r="M23" i="8"/>
  <c r="L23" i="8"/>
  <c r="K23" i="8"/>
  <c r="J23" i="8"/>
  <c r="I23" i="8"/>
  <c r="H23" i="8"/>
  <c r="G23" i="8"/>
  <c r="F23" i="8"/>
  <c r="E23" i="8"/>
  <c r="D23" i="8"/>
  <c r="C23" i="8"/>
  <c r="B23" i="8"/>
  <c r="M22" i="8"/>
  <c r="L22" i="8"/>
  <c r="K22" i="8"/>
  <c r="J22" i="8"/>
  <c r="I22" i="8"/>
  <c r="H22" i="8"/>
  <c r="G22" i="8"/>
  <c r="F22" i="8"/>
  <c r="E22" i="8"/>
  <c r="D22" i="8"/>
  <c r="C22" i="8"/>
  <c r="B22" i="8"/>
  <c r="M21" i="8"/>
  <c r="L21" i="8"/>
  <c r="K21" i="8"/>
  <c r="J21" i="8"/>
  <c r="I21" i="8"/>
  <c r="H21" i="8"/>
  <c r="G21" i="8"/>
  <c r="F21" i="8"/>
  <c r="E21" i="8"/>
  <c r="D21" i="8"/>
  <c r="C21" i="8"/>
  <c r="B21" i="8"/>
  <c r="M20" i="8"/>
  <c r="L20" i="8"/>
  <c r="K20" i="8"/>
  <c r="J20" i="8"/>
  <c r="I20" i="8"/>
  <c r="H20" i="8"/>
  <c r="G20" i="8"/>
  <c r="F20" i="8"/>
  <c r="E20" i="8"/>
  <c r="D20" i="8"/>
  <c r="C20" i="8"/>
  <c r="B20" i="8"/>
  <c r="M19" i="8"/>
  <c r="L19" i="8"/>
  <c r="K19" i="8"/>
  <c r="J19" i="8"/>
  <c r="I19" i="8"/>
  <c r="H19" i="8"/>
  <c r="G19" i="8"/>
  <c r="F19" i="8"/>
  <c r="E19" i="8"/>
  <c r="D19" i="8"/>
  <c r="C19" i="8"/>
  <c r="B19" i="8"/>
  <c r="M18" i="8"/>
  <c r="L18" i="8"/>
  <c r="K18" i="8"/>
  <c r="J18" i="8"/>
  <c r="I18" i="8"/>
  <c r="H18" i="8"/>
  <c r="G18" i="8"/>
  <c r="F18" i="8"/>
  <c r="E18" i="8"/>
  <c r="D18" i="8"/>
  <c r="C18" i="8"/>
  <c r="B18" i="8"/>
  <c r="M17" i="8"/>
  <c r="L17" i="8"/>
  <c r="K17" i="8"/>
  <c r="J17" i="8"/>
  <c r="I17" i="8"/>
  <c r="H17" i="8"/>
  <c r="G17" i="8"/>
  <c r="F17" i="8"/>
  <c r="E17" i="8"/>
  <c r="D17" i="8"/>
  <c r="C17" i="8"/>
  <c r="B17" i="8"/>
  <c r="M16" i="8"/>
  <c r="L16" i="8"/>
  <c r="K16" i="8"/>
  <c r="J16" i="8"/>
  <c r="I16" i="8"/>
  <c r="H16" i="8"/>
  <c r="G16" i="8"/>
  <c r="F16" i="8"/>
  <c r="E16" i="8"/>
  <c r="D16" i="8"/>
  <c r="C16" i="8"/>
  <c r="B16" i="8"/>
  <c r="M15" i="8"/>
  <c r="L15" i="8"/>
  <c r="K15" i="8"/>
  <c r="J15" i="8"/>
  <c r="I15" i="8"/>
  <c r="H15" i="8"/>
  <c r="G15" i="8"/>
  <c r="F15" i="8"/>
  <c r="E15" i="8"/>
  <c r="D15" i="8"/>
  <c r="C15" i="8"/>
  <c r="B15" i="8"/>
  <c r="M14" i="8"/>
  <c r="L14" i="8"/>
  <c r="K14" i="8"/>
  <c r="J14" i="8"/>
  <c r="I14" i="8"/>
  <c r="H14" i="8"/>
  <c r="G14" i="8"/>
  <c r="F14" i="8"/>
  <c r="E14" i="8"/>
  <c r="D14" i="8"/>
  <c r="C14" i="8"/>
  <c r="B14" i="8"/>
  <c r="M13" i="8"/>
  <c r="L13" i="8"/>
  <c r="K13" i="8"/>
  <c r="J13" i="8"/>
  <c r="I13" i="8"/>
  <c r="H13" i="8"/>
  <c r="G13" i="8"/>
  <c r="F13" i="8"/>
  <c r="E13" i="8"/>
  <c r="D13" i="8"/>
  <c r="C13" i="8"/>
  <c r="B13" i="8"/>
  <c r="M12" i="8"/>
  <c r="L12" i="8"/>
  <c r="K12" i="8"/>
  <c r="J12" i="8"/>
  <c r="I12" i="8"/>
  <c r="H12" i="8"/>
  <c r="G12" i="8"/>
  <c r="F12" i="8"/>
  <c r="E12" i="8"/>
  <c r="D12" i="8"/>
  <c r="C12" i="8"/>
  <c r="B12" i="8"/>
  <c r="M11" i="8"/>
  <c r="L11" i="8"/>
  <c r="K11" i="8"/>
  <c r="J11" i="8"/>
  <c r="I11" i="8"/>
  <c r="H11" i="8"/>
  <c r="G11" i="8"/>
  <c r="F11" i="8"/>
  <c r="E11" i="8"/>
  <c r="D11" i="8"/>
  <c r="C11" i="8"/>
  <c r="B11" i="8"/>
  <c r="M10" i="8"/>
  <c r="L10" i="8"/>
  <c r="K10" i="8"/>
  <c r="J10" i="8"/>
  <c r="I10" i="8"/>
  <c r="H10" i="8"/>
  <c r="G10" i="8"/>
  <c r="F10" i="8"/>
  <c r="E10" i="8"/>
  <c r="D10" i="8"/>
  <c r="C10" i="8"/>
  <c r="B10" i="8"/>
  <c r="M9" i="8"/>
  <c r="L9" i="8"/>
  <c r="K9" i="8"/>
  <c r="J9" i="8"/>
  <c r="I9" i="8"/>
  <c r="H9" i="8"/>
  <c r="G9" i="8"/>
  <c r="F9" i="8"/>
  <c r="E9" i="8"/>
  <c r="D9" i="8"/>
  <c r="C9" i="8"/>
  <c r="B9" i="8"/>
  <c r="M8" i="8"/>
  <c r="L8" i="8"/>
  <c r="K8" i="8"/>
  <c r="J8" i="8"/>
  <c r="I8" i="8"/>
  <c r="H8" i="8"/>
  <c r="G8" i="8"/>
  <c r="F8" i="8"/>
  <c r="E8" i="8"/>
  <c r="D8" i="8"/>
  <c r="C8" i="8"/>
  <c r="B8" i="8"/>
  <c r="M7" i="8"/>
  <c r="L7" i="8"/>
  <c r="K7" i="8"/>
  <c r="J7" i="8"/>
  <c r="I7" i="8"/>
  <c r="H7" i="8"/>
  <c r="G7" i="8"/>
  <c r="F7" i="8"/>
  <c r="E7" i="8"/>
  <c r="D7" i="8"/>
  <c r="C7" i="8"/>
  <c r="B7" i="8"/>
  <c r="J42" i="7"/>
  <c r="I42" i="7"/>
  <c r="H42" i="7"/>
  <c r="G42" i="7"/>
  <c r="F42" i="7"/>
  <c r="E42" i="7"/>
  <c r="D42" i="7"/>
  <c r="C42" i="7"/>
  <c r="B42" i="7"/>
  <c r="J41" i="7"/>
  <c r="I41" i="7"/>
  <c r="H41" i="7"/>
  <c r="G41" i="7"/>
  <c r="F41" i="7"/>
  <c r="E41" i="7"/>
  <c r="D41" i="7"/>
  <c r="C41" i="7"/>
  <c r="B41" i="7"/>
  <c r="J40" i="7"/>
  <c r="I40" i="7"/>
  <c r="H40" i="7"/>
  <c r="G40" i="7"/>
  <c r="F40" i="7"/>
  <c r="E40" i="7"/>
  <c r="D40" i="7"/>
  <c r="C40" i="7"/>
  <c r="B40" i="7"/>
  <c r="J39" i="7"/>
  <c r="I39" i="7"/>
  <c r="H39" i="7"/>
  <c r="G39" i="7"/>
  <c r="F39" i="7"/>
  <c r="E39" i="7"/>
  <c r="D39" i="7"/>
  <c r="C39" i="7"/>
  <c r="B39" i="7"/>
  <c r="J38" i="7"/>
  <c r="I38" i="7"/>
  <c r="H38" i="7"/>
  <c r="G38" i="7"/>
  <c r="F38" i="7"/>
  <c r="E38" i="7"/>
  <c r="D38" i="7"/>
  <c r="C38" i="7"/>
  <c r="B38" i="7"/>
  <c r="J37" i="7"/>
  <c r="I37" i="7"/>
  <c r="H37" i="7"/>
  <c r="G37" i="7"/>
  <c r="F37" i="7"/>
  <c r="E37" i="7"/>
  <c r="D37" i="7"/>
  <c r="C37" i="7"/>
  <c r="B37" i="7"/>
  <c r="J36" i="7"/>
  <c r="I36" i="7"/>
  <c r="H36" i="7"/>
  <c r="G36" i="7"/>
  <c r="F36" i="7"/>
  <c r="E36" i="7"/>
  <c r="D36" i="7"/>
  <c r="C36" i="7"/>
  <c r="B36"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J23" i="7"/>
  <c r="I23" i="7"/>
  <c r="H23" i="7"/>
  <c r="G23" i="7"/>
  <c r="F23" i="7"/>
  <c r="E23" i="7"/>
  <c r="D23" i="7"/>
  <c r="C23" i="7"/>
  <c r="B23" i="7"/>
  <c r="J22" i="7"/>
  <c r="I22" i="7"/>
  <c r="H22" i="7"/>
  <c r="G22" i="7"/>
  <c r="F22" i="7"/>
  <c r="E22" i="7"/>
  <c r="D22" i="7"/>
  <c r="C22" i="7"/>
  <c r="B22" i="7"/>
  <c r="J21" i="7"/>
  <c r="I21" i="7"/>
  <c r="H21" i="7"/>
  <c r="G21" i="7"/>
  <c r="F21" i="7"/>
  <c r="E21" i="7"/>
  <c r="D21" i="7"/>
  <c r="C21" i="7"/>
  <c r="B21" i="7"/>
  <c r="J20" i="7"/>
  <c r="I20" i="7"/>
  <c r="H20" i="7"/>
  <c r="G20" i="7"/>
  <c r="F20" i="7"/>
  <c r="E20" i="7"/>
  <c r="D20" i="7"/>
  <c r="C20" i="7"/>
  <c r="B20" i="7"/>
  <c r="J19" i="7"/>
  <c r="I19" i="7"/>
  <c r="H19" i="7"/>
  <c r="G19" i="7"/>
  <c r="F19" i="7"/>
  <c r="E19" i="7"/>
  <c r="D19" i="7"/>
  <c r="C19" i="7"/>
  <c r="B19" i="7"/>
  <c r="J18" i="7"/>
  <c r="I18" i="7"/>
  <c r="H18" i="7"/>
  <c r="G18" i="7"/>
  <c r="F18" i="7"/>
  <c r="E18" i="7"/>
  <c r="D18" i="7"/>
  <c r="C18" i="7"/>
  <c r="B18" i="7"/>
  <c r="J17" i="7"/>
  <c r="I17" i="7"/>
  <c r="H17" i="7"/>
  <c r="G17" i="7"/>
  <c r="F17" i="7"/>
  <c r="E17" i="7"/>
  <c r="D17" i="7"/>
  <c r="C17" i="7"/>
  <c r="B17" i="7"/>
  <c r="J16" i="7"/>
  <c r="I16" i="7"/>
  <c r="H16" i="7"/>
  <c r="G16" i="7"/>
  <c r="F16" i="7"/>
  <c r="E16" i="7"/>
  <c r="D16" i="7"/>
  <c r="C16" i="7"/>
  <c r="B16"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19" i="6"/>
  <c r="I19" i="6"/>
  <c r="H19" i="6"/>
  <c r="G19" i="6"/>
  <c r="F19" i="6"/>
  <c r="E19" i="6"/>
  <c r="D19" i="6"/>
  <c r="C19" i="6"/>
  <c r="B19" i="6"/>
  <c r="J18" i="6"/>
  <c r="I18" i="6"/>
  <c r="H18" i="6"/>
  <c r="G18" i="6"/>
  <c r="F18" i="6"/>
  <c r="E18" i="6"/>
  <c r="D18" i="6"/>
  <c r="C18" i="6"/>
  <c r="B18" i="6"/>
  <c r="J17" i="6"/>
  <c r="I17" i="6"/>
  <c r="H17" i="6"/>
  <c r="G17" i="6"/>
  <c r="F17" i="6"/>
  <c r="E17" i="6"/>
  <c r="D17" i="6"/>
  <c r="C17" i="6"/>
  <c r="B17" i="6"/>
  <c r="J16" i="6"/>
  <c r="I16" i="6"/>
  <c r="H16" i="6"/>
  <c r="G16" i="6"/>
  <c r="F16" i="6"/>
  <c r="E16" i="6"/>
  <c r="D16" i="6"/>
  <c r="C16" i="6"/>
  <c r="B16" i="6"/>
  <c r="J15" i="6"/>
  <c r="I15" i="6"/>
  <c r="H15" i="6"/>
  <c r="G15" i="6"/>
  <c r="F15" i="6"/>
  <c r="E15" i="6"/>
  <c r="D15" i="6"/>
  <c r="C15" i="6"/>
  <c r="B15" i="6"/>
  <c r="J14" i="6"/>
  <c r="I14" i="6"/>
  <c r="H14" i="6"/>
  <c r="G14" i="6"/>
  <c r="F14" i="6"/>
  <c r="E14" i="6"/>
  <c r="D14" i="6"/>
  <c r="C14" i="6"/>
  <c r="B14" i="6"/>
  <c r="J13" i="6"/>
  <c r="I13" i="6"/>
  <c r="H13" i="6"/>
  <c r="G13" i="6"/>
  <c r="F13" i="6"/>
  <c r="E13" i="6"/>
  <c r="D13" i="6"/>
  <c r="C13" i="6"/>
  <c r="B13" i="6"/>
  <c r="J12" i="6"/>
  <c r="I12" i="6"/>
  <c r="H12" i="6"/>
  <c r="G12" i="6"/>
  <c r="F12" i="6"/>
  <c r="E12" i="6"/>
  <c r="D12" i="6"/>
  <c r="C12" i="6"/>
  <c r="B12" i="6"/>
  <c r="J11" i="6"/>
  <c r="I11" i="6"/>
  <c r="H11" i="6"/>
  <c r="G11" i="6"/>
  <c r="F11" i="6"/>
  <c r="E11" i="6"/>
  <c r="D11" i="6"/>
  <c r="C11" i="6"/>
  <c r="B11" i="6"/>
  <c r="J10" i="6"/>
  <c r="I10" i="6"/>
  <c r="H10" i="6"/>
  <c r="G10" i="6"/>
  <c r="F10" i="6"/>
  <c r="E10" i="6"/>
  <c r="D10" i="6"/>
  <c r="C10" i="6"/>
  <c r="B10" i="6"/>
  <c r="J9" i="6"/>
  <c r="I9" i="6"/>
  <c r="H9" i="6"/>
  <c r="G9" i="6"/>
  <c r="F9" i="6"/>
  <c r="E9" i="6"/>
  <c r="D9" i="6"/>
  <c r="C9" i="6"/>
  <c r="B9" i="6"/>
  <c r="J8" i="6"/>
  <c r="I8" i="6"/>
  <c r="H8" i="6"/>
  <c r="G8" i="6"/>
  <c r="F8" i="6"/>
  <c r="E8" i="6"/>
  <c r="D8" i="6"/>
  <c r="C8" i="6"/>
  <c r="B8" i="6"/>
  <c r="J7" i="6"/>
  <c r="I7" i="6"/>
  <c r="H7" i="6"/>
  <c r="G7" i="6"/>
  <c r="F7" i="6"/>
  <c r="E7" i="6"/>
  <c r="D7" i="6"/>
  <c r="C7" i="6"/>
  <c r="B7" i="6"/>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A32" i="1"/>
  <c r="A31" i="1"/>
  <c r="A30" i="1"/>
  <c r="A29" i="1"/>
  <c r="A28" i="1"/>
  <c r="A27" i="1"/>
  <c r="A26" i="1"/>
  <c r="A25" i="1"/>
  <c r="A24" i="1"/>
  <c r="A23" i="1"/>
  <c r="A22" i="1"/>
  <c r="A21" i="1"/>
</calcChain>
</file>

<file path=xl/sharedStrings.xml><?xml version="1.0" encoding="utf-8"?>
<sst xmlns="http://schemas.openxmlformats.org/spreadsheetml/2006/main" count="4933" uniqueCount="505">
  <si>
    <t>Table Number</t>
  </si>
  <si>
    <t>Table or Chart Description</t>
  </si>
  <si>
    <t>Applications for Best Start Grant and Best Start Foods by month</t>
  </si>
  <si>
    <t>Applications by Best Start Grant and Best Start Foods payment type</t>
  </si>
  <si>
    <t>Applications for Best Start Grant and Best Start Foods by channel</t>
  </si>
  <si>
    <t>Applications for Best Start Grant and Best Start Foods by age group</t>
  </si>
  <si>
    <t>Applications for Best Start Grant and Best Start Foods by local authority area</t>
  </si>
  <si>
    <t>Applications received and benefit components applied for by local authority area</t>
  </si>
  <si>
    <t>Applications for Best Start Grant and Best Start Foods by health board area</t>
  </si>
  <si>
    <t>Applications received and benefit components applied for by health board area</t>
  </si>
  <si>
    <t>Applications for Best Start Grant Pregnancy and Baby Payment by type of birth</t>
  </si>
  <si>
    <t>Processing times for Best Start Grant and Best Start Food by decision month</t>
  </si>
  <si>
    <t>Best Start Grant and Best Start Foods payments by local authority area</t>
  </si>
  <si>
    <t>Payments by Best Start Grant and Best Start Foods payment type and month</t>
  </si>
  <si>
    <t>Number of Auto-awarded Payments for Best Start Grant</t>
  </si>
  <si>
    <t>Number of individual Best Start Grant and Best Start Foods clients paid</t>
  </si>
  <si>
    <t>Re-determinations for Best Start Grant</t>
  </si>
  <si>
    <t>Appeals for Best Start Grant</t>
  </si>
  <si>
    <t>Internal reviews for Best Start Foods (management information)</t>
  </si>
  <si>
    <t>Applications by Best Start Grant and Best Start Foods payment type - Full Data</t>
  </si>
  <si>
    <t>Applications for Best Start Grant and Best Start Foods by age group - Full Data</t>
  </si>
  <si>
    <t>Applications for Best Start Grant and Best Start Foods by local authority area - Full Data</t>
  </si>
  <si>
    <t>Applications received and benefit components applied for by local authority area - Full Data</t>
  </si>
  <si>
    <t>Applications for Best Start Grant and Best Start Foods by health board area - Full Data</t>
  </si>
  <si>
    <t>Applications received and benefit components applied for by health board area - Full Data</t>
  </si>
  <si>
    <t>Applications for Best Start Grant Pregnancy and Baby Payment by type of birth - Full Data</t>
  </si>
  <si>
    <t>Best Start Grant and Best Start Foods payments by local authority area - Full Data</t>
  </si>
  <si>
    <t>List of financial years covered in this publication</t>
  </si>
  <si>
    <t>Best Start Grant and Best Start Foods from 10 December 2018 to 30 September 2025</t>
  </si>
  <si>
    <t>Table of Contents</t>
  </si>
  <si>
    <t>Notes related to the data in this spreadsheet</t>
  </si>
  <si>
    <t>This worksheet contains one table.</t>
  </si>
  <si>
    <t>Note number</t>
  </si>
  <si>
    <t>Note text</t>
  </si>
  <si>
    <t>Related tables</t>
  </si>
  <si>
    <t>note 1</t>
  </si>
  <si>
    <t>Figures are rounded for disclosure control and may not sum due to rounding. Figures replaced with [c] are suppressed for disclosure control (where applicable).</t>
  </si>
  <si>
    <t>1, 2, 3, 4, 5, 6, 7, 8, 9, 10, 11, 12, 13, 14, 15, 16, 17</t>
  </si>
  <si>
    <t>note 2</t>
  </si>
  <si>
    <t>Financial Year 2018-2019 includes the months from December 2018 to March 2019; All subsequent complete Financial Years include the months from April to March (inclusive). Financial Year 2025-2026 includes the months from April 2025 to September 2025.</t>
  </si>
  <si>
    <t>1, 2, 4, 5, 6, 7, 8, 9, 10, 11, 12, 14</t>
  </si>
  <si>
    <t>note 3</t>
  </si>
  <si>
    <t>From 12 August 2019 applications received are counted for both Best Start Grant and Best Start Foods. Until 12 August 2019 the numbers only include Best Start Grant applications.</t>
  </si>
  <si>
    <t>1, 2, 3, 4, 5, 6, 7, 8, 9, 10</t>
  </si>
  <si>
    <t>note 4</t>
  </si>
  <si>
    <t>Applications are processed once a decision has been made to authorise or deny, or once an application is withdrawn by the applicant. Data is presented by the month of decision rather than month/financial year the application was received. Applications received in a particular month/financial year were not necessarily processed in that same month/financial year.</t>
  </si>
  <si>
    <t>1, 2, 4, 5, 6, 7, 8, 10</t>
  </si>
  <si>
    <t>note 5</t>
  </si>
  <si>
    <t>Application was authorised for either Best Start Foods or at least one Best Start Grant payment for total authorisation rate.</t>
  </si>
  <si>
    <t>1, 2, 4, 5, 7</t>
  </si>
  <si>
    <t>note 6</t>
  </si>
  <si>
    <t>Application was denied for both Best Start Foods and all Best Start Grant payments for total denial rate.</t>
  </si>
  <si>
    <t>note 7</t>
  </si>
  <si>
    <t>Applications were either withdrawn for both payments from 12 August 2019, or Best Start Grant application was withdrawn before the launch of Best Start Foods.</t>
  </si>
  <si>
    <t>note 8</t>
  </si>
  <si>
    <t>Applications for multiple types of payment are counted multiple times within this table. Thus, adding up the components will not equal the number of total applications.</t>
  </si>
  <si>
    <t>2, 6, 8</t>
  </si>
  <si>
    <t>note 9</t>
  </si>
  <si>
    <t>Applications are categorised as being for Pregnancy and Baby Payment if the application form included baby details.</t>
  </si>
  <si>
    <t>note 10</t>
  </si>
  <si>
    <t>Applications are categorised as being for Early Learning Payment, School Age Payment, or Best Start Foods if the application form was received on or after the payment went live and it had details of dependent children of the relevant eligible ages.</t>
  </si>
  <si>
    <t>note 11</t>
  </si>
  <si>
    <t>Applications are categorised as being Unknown, where no children were of eligible age for either Best Start Grant or Best Start Foods payment. The authorisation rate for unknown applications is low because the application did not include children of eligible age.</t>
  </si>
  <si>
    <t>note 12</t>
  </si>
  <si>
    <t>It is likely that all applications in the 2018-2019 financial year were for Pregnancy and Baby Payment but some applications contained no evidence of pregnancy or eligible children and are categorised as 'unknown'.</t>
  </si>
  <si>
    <t>2</t>
  </si>
  <si>
    <t>note 13</t>
  </si>
  <si>
    <t>For each component included in the application form, application was only authorised for the particular component. Applications can be authorised for more than one component.</t>
  </si>
  <si>
    <t>note 14</t>
  </si>
  <si>
    <t>For each component included in the application form, application was only denied for the particular component. For Best Start Grant applications, applications can be denied for one component however can be approved for another.</t>
  </si>
  <si>
    <t>note 15</t>
  </si>
  <si>
    <t>For each component included in the application form, application was only withdrawn for the particular component.</t>
  </si>
  <si>
    <t>note 16</t>
  </si>
  <si>
    <t>Changes were made in March 2020 in response to the Covid-19 pandemic meaning the full telephony service was not available between 24th March onwards. On 3rd July, a limited inbound telephony service was re-introduced. The full telephony service resumed on 2nd November.</t>
  </si>
  <si>
    <t>3</t>
  </si>
  <si>
    <t>note 17</t>
  </si>
  <si>
    <t>Where application channel is neither online, paper nor phone, application channel has been classed as ‘other channels’. These figures are not subject to suppression as they do not reveal information on any individuals.</t>
  </si>
  <si>
    <t>note 18</t>
  </si>
  <si>
    <t>The under 18 age group includes some possible errors in date of birth.</t>
  </si>
  <si>
    <t>4</t>
  </si>
  <si>
    <t>note 19</t>
  </si>
  <si>
    <t>Age is unknown where date of birth is missing or incorrect (e.g. child date of birth has been input instead of applicant date of birth).</t>
  </si>
  <si>
    <t>note 20</t>
  </si>
  <si>
    <t>Some applications cannot be matched to a Scottish local authority or health board area by postcode, either because the application does not have a postcode, or the postcode on the application is not on the lookup file used to match postcode to local authority area. These may be applications from people living in properties that are too new to be on the lookup file. Applications have been assigned to Scotland based on postcode area.</t>
  </si>
  <si>
    <t>5, 6, 7, 8, 11</t>
  </si>
  <si>
    <t>note 21</t>
  </si>
  <si>
    <t>Applications have been assigned as being non-Scottish if they do not appear on the lookup file used to match postcodes to Scottish local authority and health board areas, and if the applications is from a non-Scottish postcode area. Non-Scottish postcode applications that have been authorised or received payments did have a Scottish postcode at the time of application.</t>
  </si>
  <si>
    <t>note 22</t>
  </si>
  <si>
    <t>See the data quality section of the publication for further information about how postcodes are matched to local authority areas, health board areas and country.</t>
  </si>
  <si>
    <t>note 23</t>
  </si>
  <si>
    <t>Applications have been classified as 'first birth' if the application form only included details of the baby or babies being applied for (either single or multiple births), and did not include details of other dependent children. Applications have been classified as 'subsequent births' where the application form included details of other dependent children.</t>
  </si>
  <si>
    <t>9</t>
  </si>
  <si>
    <t>note 24</t>
  </si>
  <si>
    <t>Applications are counted as 'multiple births' if they contained information on more than one expected child.</t>
  </si>
  <si>
    <t>note 25</t>
  </si>
  <si>
    <t>Applications are only counted as 'authorised' if they have been authorised for Pregnancy and Baby payment. Applications that were authorised for Early Learning Payment or School Age Payment but not Baby Payment are counted as 'denied' in this table.</t>
  </si>
  <si>
    <t>note 26</t>
  </si>
  <si>
    <t>10</t>
  </si>
  <si>
    <t>note 27</t>
  </si>
  <si>
    <t>All decisions made in December 2018 were made within 15 working days, and a high number were made within ten days. This is because applications were taken from 10 December, leaving only 14 working days in the rest of the month during which decisions could be made.</t>
  </si>
  <si>
    <t>note 28</t>
  </si>
  <si>
    <t>Median average processing time. The median is the middle value of an ordered dataset, or the point at which half of the values are higher and half of the values are lower. Value is dispayed in days.</t>
  </si>
  <si>
    <t>10, 17</t>
  </si>
  <si>
    <t>note 29</t>
  </si>
  <si>
    <t>Applications with 'Unknown' local authority area include a number of payments which cannot be linked to the full applicant details.</t>
  </si>
  <si>
    <t>11</t>
  </si>
  <si>
    <t>note 30</t>
  </si>
  <si>
    <t>Includes payments that are a result of re-determinations and appeals.</t>
  </si>
  <si>
    <t>11, 12, 14</t>
  </si>
  <si>
    <t>note 31</t>
  </si>
  <si>
    <t>Best Start Foods payments began in September 2019. Due to the nature of payment, payment value is rounded to the nearest pound.</t>
  </si>
  <si>
    <t>note 32</t>
  </si>
  <si>
    <t>Payment values have been allocated to the month the payment was issued, rather than the month it was received by a client.</t>
  </si>
  <si>
    <t>12, 13</t>
  </si>
  <si>
    <t>note 33</t>
  </si>
  <si>
    <t>The Best Start Foods payment cycles occur every four weeks. Two payment cycles fell within January 2020, December 2020, December 2021, November 2022, November 2023 and October 2024.</t>
  </si>
  <si>
    <t>12</t>
  </si>
  <si>
    <t>note 34</t>
  </si>
  <si>
    <t>From 28 November 2022, parents and carers who already receive Scottish Child Payment were automatically paid for Best Start Grant Early Learning and School Age Payments. See the Auto-award of payments section of the publication background notes for more information.</t>
  </si>
  <si>
    <t>13</t>
  </si>
  <si>
    <t>note 35</t>
  </si>
  <si>
    <t>This table covers the period from 28 November 2022 to 30 September 2025.</t>
  </si>
  <si>
    <t>note 36</t>
  </si>
  <si>
    <t>Auto-awards with an unknown payment date include cases where a payment issue date could not be consistently matched to the case record. See the data quality section of the publication for further information on defining mismatched cases.</t>
  </si>
  <si>
    <t>note 37</t>
  </si>
  <si>
    <t>A small number of payments with unknown payment date also had unknown component type (15). These payments were manually paid to the client due to processing issues, and they are counted towards the number of total autoawarded payments - 'All Component Types'. All other payments were paid automatically.</t>
  </si>
  <si>
    <t>note 38</t>
  </si>
  <si>
    <t>See the data quality section of the publication for further information about steps taken to account for manually generated payments within the Auto-Award count.</t>
  </si>
  <si>
    <t>note 39</t>
  </si>
  <si>
    <t>Payments are issued once applications are processed and a decision is made to authorise the application. Data is presented by the date a payment is issued rather than date the application was received or the date of decision.</t>
  </si>
  <si>
    <t>14</t>
  </si>
  <si>
    <t>note 40</t>
  </si>
  <si>
    <t>Data prior to 1 April 2022 is taken from manual tracker data collected by Client Experience Teams. Data from 1 April 2022 is extracted from Social Security Scotland's case management system.</t>
  </si>
  <si>
    <t>15</t>
  </si>
  <si>
    <t>note 41</t>
  </si>
  <si>
    <t>Re-determinations completed is the total of re-determinations which were Allowed, Disallowed, Withdrawn, Invalid, or Exceeded Deadline. For details on each of these categories, see the notes below.</t>
  </si>
  <si>
    <t>note 42</t>
  </si>
  <si>
    <t>Completed re-determinations which are disallowed are those where the decision upheld the original decision by Social Security Scotland. For example, the award value or award level remained the same as the original application decision, or the decision remained not awarded.</t>
  </si>
  <si>
    <t>note 43</t>
  </si>
  <si>
    <t>Completed re-determinations which are allowed are those where decision was in favour of the client. For example, the award value or award level was increased from that of the original application decision, or changed from not awarded to awarded.</t>
  </si>
  <si>
    <t>note 44</t>
  </si>
  <si>
    <t>Re-determination decision not made includes those which were Invalid, or exceeded the deadline and the client opted to cease the re-determination process and move to appeal, summed due to small numbers. For details on each of these categories, see the notes below.</t>
  </si>
  <si>
    <t>note 45</t>
  </si>
  <si>
    <t>Completed re-determinations which are invalid are those where the re-determination request is not received in a valid form or received within timescales set by regulations.</t>
  </si>
  <si>
    <t>note 46</t>
  </si>
  <si>
    <t>Completed re-determinations which are exceeded deadline. When a re-determination decision takes longer than the legislative deadline, Social Security Scotland will contact the client with the option of continuing to work on the re-determination until a decision can be made or to progress straight to an appeal. This outcome contains re-determinations where the deadline was exceeded and the client opted to cease the re-determination process and move to appeal.</t>
  </si>
  <si>
    <t>note 47</t>
  </si>
  <si>
    <t>Completed re-determinations which are withdrawn are Low Income Benefit re-determinations which were withdrawn at the request of the client.</t>
  </si>
  <si>
    <t>note 48</t>
  </si>
  <si>
    <t>Median average number of days to respond is the median time to make a decision on a re-determination. This only includes those with a decision made, that is Allowed or Disallowed. Invalid, withdrawn and exceeded deadlines re-determinations are excluded. The median is the middle value of an ordered dataset, or the point at which half of the values are higher and half of the values are lower.</t>
  </si>
  <si>
    <t>note 49</t>
  </si>
  <si>
    <t>Percentage of re-determinations closed within 16 working days is the number of re-determinations closed within legislated timelines as a percentage of re-determinations with a decision made, that is Allowed or Disallowed only. Invalid, withdrawn and exceeded deadlines re-determinations are excluded.</t>
  </si>
  <si>
    <t>note 50</t>
  </si>
  <si>
    <t>Percentage of re-determinations closed within 16 working days. Legislated timelines for re-determinations differ between benefits. For Low Income Benefits, the timeline is 16 working days.</t>
  </si>
  <si>
    <t>note 51</t>
  </si>
  <si>
    <t>Appeals decisions made is the total number of appeals which were upheld or not upheld. This total does not include appeals which were withdrawn or invalid.</t>
  </si>
  <si>
    <t>16</t>
  </si>
  <si>
    <t>note 52</t>
  </si>
  <si>
    <t>Completed appeals upheld are those which were decided in the client's favour. For example, the award value or award level was increased from that of the original decision by Social Security Scotland, or changed from not awarded to awarded.</t>
  </si>
  <si>
    <t>note 53</t>
  </si>
  <si>
    <t>Completed appeals not upheld are those which upheld the original decision by Social Security Scotland. For example, the award value or award level remained the same as the original application decision, or the decision remained not awarded.</t>
  </si>
  <si>
    <t>note 54</t>
  </si>
  <si>
    <t>Data is presented by the month of decision rather than month the request was received. Data presented does not include invalid requests.</t>
  </si>
  <si>
    <t>17</t>
  </si>
  <si>
    <t>note 55</t>
  </si>
  <si>
    <t>Average days to respond are only calculated for reviews that were disallowed or allowed - this figure excludes reviews that were withdrawn and Best Start Grant applications that had a re-determination associated with them.</t>
  </si>
  <si>
    <t>Month</t>
  </si>
  <si>
    <t>Total applications received</t>
  </si>
  <si>
    <t>Percentage of total applications received</t>
  </si>
  <si>
    <t>Total applications processed</t>
  </si>
  <si>
    <t>Authorised applications</t>
  </si>
  <si>
    <t>Denied applications</t>
  </si>
  <si>
    <t>Withdrawn applications</t>
  </si>
  <si>
    <t>Percentage of processed applications authorised</t>
  </si>
  <si>
    <t>Percentage of processed applications denied</t>
  </si>
  <si>
    <t>Percentage of processed applications withdrawn</t>
  </si>
  <si>
    <t>Total</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</si>
  <si>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</si>
  <si>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</si>
  <si>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</si>
  <si>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</si>
  <si>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</si>
  <si>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</si>
  <si>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</si>
  <si>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</si>
  <si>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</si>
  <si>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</si>
  <si>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</si>
  <si>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</si>
  <si>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</si>
  <si>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</si>
  <si>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</si>
  <si>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</si>
  <si>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</si>
  <si>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</si>
  <si>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</si>
  <si>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</si>
  <si>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</si>
  <si>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</si>
  <si>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</si>
  <si>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</si>
  <si>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</si>
  <si>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</si>
  <si>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</si>
  <si>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</si>
  <si>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</si>
  <si>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</si>
  <si>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</si>
  <si>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</si>
  <si>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</si>
  <si>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</si>
  <si>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</si>
  <si>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</si>
  <si>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</si>
  <si>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</si>
  <si>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</si>
  <si>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</si>
  <si>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</si>
  <si>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</si>
  <si>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</si>
  <si>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</si>
  <si>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</si>
  <si>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</si>
  <si>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</si>
  <si>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</si>
  <si>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</si>
  <si>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</si>
  <si>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</si>
  <si>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</si>
  <si>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</si>
  <si>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</si>
  <si>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</si>
  <si>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</si>
  <si>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</si>
  <si>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</si>
  <si>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</si>
  <si>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</si>
  <si>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</si>
  <si>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</si>
  <si>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</si>
  <si>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</si>
  <si>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</si>
  <si>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</si>
  <si>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</si>
  <si>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</si>
  <si>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</si>
  <si>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</si>
  <si>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</si>
  <si>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</si>
  <si>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</si>
  <si>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</si>
  <si>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</si>
  <si>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</si>
  <si>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</si>
  <si>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</si>
  <si>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</si>
  <si>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</si>
  <si>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</si>
  <si>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</si>
  <si>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Financial year 2018-2019</t>
  </si>
  <si>
    <t>Financial year 2019-2020</t>
  </si>
  <si>
    <t>Financial year 2020-2021</t>
  </si>
  <si>
    <t>Financial year 2021-2022</t>
  </si>
  <si>
    <t>Financial year 2022-2023</t>
  </si>
  <si>
    <t>Financial year 2023-2024</t>
  </si>
  <si>
    <t>Financial year 2024-2025</t>
  </si>
  <si>
    <t>Financial year 2025-2026</t>
  </si>
  <si>
    <t>Component included in applications</t>
  </si>
  <si>
    <t>Percentage of total applications processed</t>
  </si>
  <si>
    <t>Best Start Food</t>
  </si>
  <si>
    <t>Unknown</t>
  </si>
  <si>
    <t>Online applications</t>
  </si>
  <si>
    <t>Paper applications</t>
  </si>
  <si>
    <t>Phone applications</t>
  </si>
  <si>
    <t>Other channels</t>
  </si>
  <si>
    <t>Percentage of online application</t>
  </si>
  <si>
    <t>Percentage of paper application</t>
  </si>
  <si>
    <t>Percentage of phone application</t>
  </si>
  <si>
    <t>Applicant age group</t>
  </si>
  <si>
    <t>Under 18</t>
  </si>
  <si>
    <t>18-24</t>
  </si>
  <si>
    <t>25-29</t>
  </si>
  <si>
    <t>30-34</t>
  </si>
  <si>
    <t>35-39</t>
  </si>
  <si>
    <t>40-44</t>
  </si>
  <si>
    <t>45-49</t>
  </si>
  <si>
    <t>50-54</t>
  </si>
  <si>
    <t>55-59</t>
  </si>
  <si>
    <t>60-64</t>
  </si>
  <si>
    <t>65 and over</t>
  </si>
  <si>
    <t>Local authority area</t>
  </si>
  <si>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</si>
  <si>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</si>
  <si>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</si>
  <si>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</si>
  <si>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</si>
  <si>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</si>
  <si>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</si>
  <si>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</si>
  <si>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</si>
  <si>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</si>
  <si>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</si>
  <si>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</si>
  <si>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</si>
  <si>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</si>
  <si>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</si>
  <si>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</si>
  <si>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</si>
  <si>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</si>
  <si>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</si>
  <si>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</si>
  <si>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</si>
  <si>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</si>
  <si>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</si>
  <si>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</si>
  <si>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</si>
  <si>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</si>
  <si>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</si>
  <si>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</si>
  <si>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</si>
  <si>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</si>
  <si>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</si>
  <si>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</si>
  <si>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Unknown - Non-Scottish postcode</t>
  </si>
  <si>
    <t>Unknown - Other</t>
  </si>
  <si>
    <t>Unknown - Scottish postcode</t>
  </si>
  <si>
    <t>Applications for Best Start Grant - Pregnancy and Baby Payment</t>
  </si>
  <si>
    <t>Applications for Best Start Grant - Early Learning Payment</t>
  </si>
  <si>
    <t>Applications for Best Start Grant - School Age Payment</t>
  </si>
  <si>
    <t>Applications for Best Start Foods</t>
  </si>
  <si>
    <t>Applications for Unknown application</t>
  </si>
  <si>
    <t>Percentage of applications for Best Start Grant - Pregnancy and Baby Payment</t>
  </si>
  <si>
    <t>Percentage of applications for Best Start Grant - Early Learning Payment</t>
  </si>
  <si>
    <t>Percentage of applications for Best Start Grant - School Age Payment</t>
  </si>
  <si>
    <t>Percentage of applications for Best Start Foods</t>
  </si>
  <si>
    <t>Percentage of applications for Unknown application</t>
  </si>
  <si>
    <t>Health board area</t>
  </si>
  <si>
    <t>Ayrshire and Arran</t>
  </si>
  <si>
    <t>Borders</t>
  </si>
  <si>
    <t>Forth Valley</t>
  </si>
  <si>
    <t>Grampian</t>
  </si>
  <si>
    <t>Greater Glasgow and Clyde</t>
  </si>
  <si>
    <t>Lanarkshire</t>
  </si>
  <si>
    <t>Lothian</t>
  </si>
  <si>
    <t>Orkney</t>
  </si>
  <si>
    <t>Shetland</t>
  </si>
  <si>
    <t>Tayside</t>
  </si>
  <si>
    <t>Western Isles</t>
  </si>
  <si>
    <t>Type of birth</t>
  </si>
  <si>
    <t>Percentage of total pregnancy and baby applications received</t>
  </si>
  <si>
    <t>First Birth</t>
  </si>
  <si>
    <t>Multiple Births</t>
  </si>
  <si>
    <t>Subsequent Birth</t>
  </si>
  <si>
    <t>Month of decision</t>
  </si>
  <si>
    <t>Total applications processed excluding re-determinations</t>
  </si>
  <si>
    <t>Applications processed in
the same working day</t>
  </si>
  <si>
    <t>Applications processed in
1-5 working days</t>
  </si>
  <si>
    <t>Applications processed in
6-10 working days</t>
  </si>
  <si>
    <t>Applications processed in
11-15 working days</t>
  </si>
  <si>
    <t>Applications processed in
16-20 working days</t>
  </si>
  <si>
    <t>Applications processed in
21-25 working days</t>
  </si>
  <si>
    <t>Applications processed in
26-30 working days</t>
  </si>
  <si>
    <t>Applications processed in
31-35 working days</t>
  </si>
  <si>
    <t>Applications processed in
36-40 working days</t>
  </si>
  <si>
    <t>Applications processed in
41 or more working days</t>
  </si>
  <si>
    <t>Financial Year 2018-2019</t>
  </si>
  <si>
    <t>Financial Year 2019-2020</t>
  </si>
  <si>
    <t>Financial Year 2020-2021</t>
  </si>
  <si>
    <t>Financial Year 2021-2022</t>
  </si>
  <si>
    <t>Financial Year 2022-2023</t>
  </si>
  <si>
    <t>Financial Year 2023-2024</t>
  </si>
  <si>
    <t>Financial Year 2024-2025</t>
  </si>
  <si>
    <t>Financial Year 2025-2026</t>
  </si>
  <si>
    <t>Percentage of Total Applications Processed</t>
  </si>
  <si>
    <t>Not Applicable</t>
  </si>
  <si>
    <t>Total number of payments</t>
  </si>
  <si>
    <t>Total value of payments</t>
  </si>
  <si>
    <t>Number of Best Start Grant - Pregnancy and Baby Payments</t>
  </si>
  <si>
    <t>Value of Best Start Grant - Pregnancy and Baby Payments</t>
  </si>
  <si>
    <t>Number of Best Start Grant - Early Learning Payments</t>
  </si>
  <si>
    <t>Value of Best Start Grant - Early Learning Payments</t>
  </si>
  <si>
    <t>Number of Best Start Grant - School Age Payments</t>
  </si>
  <si>
    <t>Value of Best Start Grant - School Age Payments</t>
  </si>
  <si>
    <t>Number of Best Start Foods Payments</t>
  </si>
  <si>
    <t>Value of Best Start Foods Payments</t>
  </si>
  <si>
    <t>Percentage of Best Start Grant - Pregnancy and Baby Payments</t>
  </si>
  <si>
    <t>Percentage of Best Start Grant - Early Learning Payments</t>
  </si>
  <si>
    <t>Percentage of Best Start Grant - School Age Payments</t>
  </si>
  <si>
    <t>Percentage of Best Start Foods Payments</t>
  </si>
  <si>
    <t>Month of payment</t>
  </si>
  <si>
    <t>Total number of Best Start Grant and Foods payments</t>
  </si>
  <si>
    <t>Number of Best Start Grant payments - All Component Types</t>
  </si>
  <si>
    <t>Value of Best Start Grant payments - All Component Types</t>
  </si>
  <si>
    <t>Unknown payment date</t>
  </si>
  <si>
    <t>Financial year of payment</t>
  </si>
  <si>
    <t>Number of individual Best Start Grant clients paid</t>
  </si>
  <si>
    <t>Number of individual Pregnancy and Baby Payment clients paid</t>
  </si>
  <si>
    <t>Number of individual Early Learning Payment clients paid</t>
  </si>
  <si>
    <t>Number of individual School Age Payment clients paid</t>
  </si>
  <si>
    <t>Number of individual Best Start Foods clients paid</t>
  </si>
  <si>
    <t>2018-2019</t>
  </si>
  <si>
    <t>2019-2020</t>
  </si>
  <si>
    <t>2020-2021</t>
  </si>
  <si>
    <t>2021-2022</t>
  </si>
  <si>
    <t>2022-2023</t>
  </si>
  <si>
    <t>2023-2024</t>
  </si>
  <si>
    <t>2024-2025</t>
  </si>
  <si>
    <t>2025-2026</t>
  </si>
  <si>
    <t>All time</t>
  </si>
  <si>
    <t>Re-determinations received</t>
  </si>
  <si>
    <t>Re-determinations completed</t>
  </si>
  <si>
    <t>Completed re-determinations which are disallowed</t>
  </si>
  <si>
    <t>Completed re-determinations which are allowed or partially allowed</t>
  </si>
  <si>
    <t>Completed re-determinations which are withdrawn</t>
  </si>
  <si>
    <t>Re-determination decsion not made</t>
  </si>
  <si>
    <t>Percentage of completed re-determinations which are disallowed</t>
  </si>
  <si>
    <t>Percentage of completed re-determinations which are allowed or partially allowed</t>
  </si>
  <si>
    <t>Percentage of completed re-determinations which are withdrawn</t>
  </si>
  <si>
    <t>Percentage of completed re-determinations where re-determination decision not made</t>
  </si>
  <si>
    <t>Median average number of days to respond</t>
  </si>
  <si>
    <t>Percentage of re-determinations closed within 16 days</t>
  </si>
  <si>
    <t>Appeals received</t>
  </si>
  <si>
    <t>Appeals decisions made</t>
  </si>
  <si>
    <t>Completed appeals upheld</t>
  </si>
  <si>
    <t>Completed appeals not upheld</t>
  </si>
  <si>
    <t>Percentage of completed appeals upheld</t>
  </si>
  <si>
    <t>Percentage of completed appeals not upheld</t>
  </si>
  <si>
    <t>Financial year</t>
  </si>
  <si>
    <t>Table 1: Applications for Best Start Grant and Best Start Foods by month [note 1, 2, 3, 4, 5, 6, 7]</t>
  </si>
  <si>
    <t>This worksheet contains one table.Financial year totals are located at the bottom of the table.</t>
  </si>
  <si>
    <t>Banded rows are used in this table. To remove these, highlight the table, go to the Table Design tab and uncheck the banded rows box.</t>
  </si>
  <si>
    <t>Table 2: Applications by Best Start Grant and Best Start Foods payment type [note 1, 2, 3, 4, 5, 6, 7, 8, 9, 10, 11, 12, 13, 14, 15]</t>
  </si>
  <si>
    <t>This worksheet contains one table, which features a drop down menu to present the statistics by financial year. To select the financial year, navigate to cell B6 and either click the down arrow on screen or use the keyboard shortcut alt + the down arrow.</t>
  </si>
  <si>
    <t xml:space="preserve">To view the full data behind this table please see the worksheet entitled Table 2 - Full data. </t>
  </si>
  <si>
    <t>Table 3: Applications for Best Start Grant and Best Start Foods by channel [note 1, 3, 16, 17]</t>
  </si>
  <si>
    <t>Table 4: Applications for Best Start Grant and Best Start Foods by age group [note 1, 2, 3, 4, 5, 6, 7, 18, 19]</t>
  </si>
  <si>
    <t xml:space="preserve">To view the full data behind this table please see the worksheet entitled Table 4 - Full data. </t>
  </si>
  <si>
    <t>Table 5: Applications for Best Start Grant and Best Start Foods by local authority area [note 1, 2, 3, 4, 5, 6, 7, 20, 21, 22]</t>
  </si>
  <si>
    <t xml:space="preserve">To view the full data behind this table please see the worksheet entitled Table 5 - Full data. </t>
  </si>
  <si>
    <t>Table 6: Applications received and benefit components applied for by local authority area [note 1, 2, 3, 4, 8, 9, 10, 11, 20, 21, 22]</t>
  </si>
  <si>
    <t xml:space="preserve">To view the full data behind this table please see the worksheet entitled Table 6 - Full data. </t>
  </si>
  <si>
    <t>Table 7: Applications for Best Start Grant and Best Start Foods by health board area [note 1, 2, 3, 4, 5, 6, 7, 20, 21, 22]</t>
  </si>
  <si>
    <t xml:space="preserve">To view the full data behind this table please see the worksheet entitled Table 7 - Full data. </t>
  </si>
  <si>
    <t>Table 8: Applications received and benefit components applied for by health board area [note 1, 2, 3, 4, 8, 9, 10, 11, 20, 21, 22]</t>
  </si>
  <si>
    <t xml:space="preserve">To view the full data behind this table please see the worksheet entitled Table 8 - Full data. </t>
  </si>
  <si>
    <t>Table 9: Applications for Best Start Grant Pregnancy and Baby Payment by type of birth [note 1, 2, 3, 23, 24, 25]</t>
  </si>
  <si>
    <t xml:space="preserve">To view the full data behind this table please see the worksheet entitled Table 9 - Full data. </t>
  </si>
  <si>
    <t>Table 10: Processing times for Best Start Grant and Best Start Food by decision month [note 1, 2, 3, 4, 26, 27, 28]</t>
  </si>
  <si>
    <t>Table 11: Best Start Grant and Best Start Foods payments by local authority area [note 1, 2, 20, 21, 22, 29, 30, 31]</t>
  </si>
  <si>
    <t xml:space="preserve">To view the full data behind this table please see the worksheet entitled Table 11 - Full data. </t>
  </si>
  <si>
    <t>Table 12: Payments by Best Start Grant and Best Start Foods payment type and month [note 1, 2, 30, 32, 33]</t>
  </si>
  <si>
    <t>Table 13: Number of Auto-awarded Payments for Best Start Grant [note 1, 32, 34, 35, 36, 37, 38]</t>
  </si>
  <si>
    <t>Table 14: Number of individual Best Start Grant and Best Start Foods clients paid [note 1, 2, 30, 39]</t>
  </si>
  <si>
    <t>Table 15: Re-determinations for Best Start Grant [note 1, 40, 41, 42, 43, 44, 45, 46, 47, 48, 49, 50]</t>
  </si>
  <si>
    <t>Chart 1: Applications for Best Start Grant and Best Start Foods by month</t>
  </si>
  <si>
    <t>This worksheet contains one chart. Alternative text for this chart is located in cell A3.</t>
  </si>
  <si>
    <t>Alternative Text: This chart summarises the number of applications received since the benefit launched on 10 December 2018. Vertical bars are used to show the number of applications for each month. The figures used in this chart are located in Table 1 of this document.</t>
  </si>
  <si>
    <t>Chart 2: Applications by Best Start Grant and Best Start Foods payment type</t>
  </si>
  <si>
    <t>Chart 3: Payments by Best Start Grant and Best Start Foods payment type and month</t>
  </si>
  <si>
    <t>Alternative Text: This chart summarises the value of payments since the benefit launched on 10 December 2018. Vertical bars are used to show the value of payments for each month (in thousands of pounds) and colours and labels distinguish between the different payment types. The figures used in this chart are located in Table 12 of this document.</t>
  </si>
  <si>
    <t>[c]</t>
  </si>
  <si>
    <t>Publication date</t>
  </si>
  <si>
    <t>Time period</t>
  </si>
  <si>
    <t>Supplier</t>
  </si>
  <si>
    <t>Social Security Scotland</t>
  </si>
  <si>
    <t>Geographic coverage</t>
  </si>
  <si>
    <t>Scotland, Local authority areas</t>
  </si>
  <si>
    <t>Data source</t>
  </si>
  <si>
    <t>The data in this publication is sourced from Social Security Scotland’s case management system. The system holds information on all applications received, decisions and payments.</t>
  </si>
  <si>
    <t>Key Information</t>
  </si>
  <si>
    <t>This spreadsheet provides information on applications and payments for Best Start Grant and Best Start Foods.</t>
  </si>
  <si>
    <t>Figures are rounded for disclosure control and may not sum due to rounding. Figures shown as [c] have been suppressed for disclosure control.</t>
  </si>
  <si>
    <t>Further information about how the data is collected, quality assurance and data quality can be found in the "About the Data" section of the publication.</t>
  </si>
  <si>
    <t>These statistics are being published as official statistics in development.</t>
  </si>
  <si>
    <t>Link to other Social Security Scotland publications (opens in a new window)</t>
  </si>
  <si>
    <t>Contact Us</t>
  </si>
  <si>
    <t>Please get in touch if you need any further information, or have any suggestions for improvement.</t>
  </si>
  <si>
    <t>E-mail: MI@socialsecurity.gov.scot</t>
  </si>
  <si>
    <t>The data tables in this spreadsheet were originally published at 9.30am on 25 November 2025.</t>
  </si>
  <si>
    <t>The next publication is scheduled to be published in February 2026.</t>
  </si>
  <si>
    <t>10 December 2018 to 30 September 2025</t>
  </si>
  <si>
    <t>Pregnancy And Baby Payment</t>
  </si>
  <si>
    <t>Early Learning Payment</t>
  </si>
  <si>
    <t>School Age Payment</t>
  </si>
  <si>
    <t>Link to the latest Best Start Grant and Best Start Foods publication (opens in a new window)</t>
  </si>
  <si>
    <t>Financial year selection</t>
  </si>
  <si>
    <t xml:space="preserve">Median average processing time in working days </t>
  </si>
  <si>
    <t xml:space="preserve">This worksheet contains one table. Financial year totals are located at the bottom of the table. </t>
  </si>
  <si>
    <t>This worksheet contains one table. Financial year totals are located at the bottom of the table.</t>
  </si>
  <si>
    <t>Internal review requests received</t>
  </si>
  <si>
    <t>Internal reviews completed</t>
  </si>
  <si>
    <t>Completed internal reviews which are disallowed</t>
  </si>
  <si>
    <t>Completed internal reviews which are allowed</t>
  </si>
  <si>
    <t>Completed internal reviews which are withdrawn</t>
  </si>
  <si>
    <t>Percentage of completed internal reviews which are disallowed</t>
  </si>
  <si>
    <t>Percentage of completed internal reviews which are allowed</t>
  </si>
  <si>
    <t>Percentage of completed internal reviews which are withdrawn</t>
  </si>
  <si>
    <t>Alternative Text: This chart summarises the number of applications received since the benefit launched on 10 December 2018. Vertical bars are used to show the number of applications received, summarised by financial year. Colours and labels are used to show the number of applications for each payment type. The figures used in this chart are located in Table 2 of this document.</t>
  </si>
  <si>
    <t>Processing time is calculated in working days, and public holidays are excluded, even if applications were processed by staff working overtime on these days. Processing time is only calculated for applications that were decided by30 September 2025, and does not include any applications that are flagged as having had a redetermination request. The number of applications processed in this table is therefore lower than the number of decisions shown in other tables. Both Best Start Foods and Best Start Grant applications are being processed at the same time.</t>
  </si>
  <si>
    <t>note 56</t>
  </si>
  <si>
    <t>Data prior to 1 October 2023 is taken from manual tracker data collected by Client Experience Teams. Data from 1 October 2023 is extracted from Social Security Scotland's case management system</t>
  </si>
  <si>
    <t>Table 17: Internal reviews for Best Start Foods [note 1, 28, 55, 56]</t>
  </si>
  <si>
    <t>Table 16: Appeals for Best Start Grant [note 1, 51, 52, 53, 54]</t>
  </si>
  <si>
    <t>not applicable</t>
  </si>
  <si>
    <t>This spreadsheet contains the data tables and figures published alongside Social Security Scotland's publication "Best Start Grant and Best Start Foods until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</si>
</sst>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0" x14ac:knownFonts="1">
    <font>
      <sz val="12"/>
      <color rgb="FF000000"/>
      <name val="Calibri"/>
    </font>
    <font>
      <b/>
      <sz val="16"/>
      <color rgb="FF000000"/>
      <name val="Calibri"/>
      <family val="2"/>
    </font>
    <font>
      <b/>
      <sz val="14"/>
      <color rgb="FF000000"/>
      <name val="Calibri"/>
      <family val="2"/>
    </font>
    <font>
      <b/>
      <sz val="12"/>
      <color rgb="FF000000"/>
      <name val="Calibri"/>
      <family val="2"/>
    </font>
    <font>
      <b/>
      <sz val="15"/>
      <color rgb="FF000000"/>
      <name val="Calibri"/>
      <family val="2"/>
    </font>
    <font>
      <sz val="12"/>
      <color rgb="FF000000"/>
      <name val="Calibri"/>
      <family val="2"/>
    </font>
    <font>
      <b/>
      <sz val="12"/>
      <color rgb="FF000000"/>
      <name val="Calibri"/>
      <family val="2"/>
    </font>
    <font>
      <sz val="12"/>
      <color rgb="FF000000"/>
      <name val="Calibri"/>
      <family val="2"/>
    </font>
    <font>
      <u/>
      <sz val="12"/>
      <color theme="10"/>
      <name val="Calibri"/>
    </font>
    <font>
      <sz val="12"/>
      <color theme="1"/>
      <name val="Calibri"/>
      <family val="2"/>
    </font>
    <font>
      <b/>
      <sz val="12"/>
      <name val="Arial"/>
      <family val="2"/>
    </font>
    <font>
      <sz val="12"/>
      <name val="Calibri"/>
      <family val="2"/>
    </font>
    <font>
      <b/>
      <sz val="14"/>
      <name val="Arial"/>
      <family val="2"/>
    </font>
    <font>
      <b/>
      <sz val="12"/>
      <name val="Calibri"/>
      <family val="2"/>
    </font>
    <font>
      <sz val="10"/>
      <color rgb="FF000000"/>
      <name val="Arial"/>
      <family val="2"/>
    </font>
    <font>
      <sz val="10"/>
      <name val="Arial"/>
      <family val="2"/>
    </font>
    <font>
      <sz val="12"/>
      <name val="Arial"/>
      <family val="2"/>
    </font>
    <font>
      <u/>
      <sz val="12"/>
      <color theme="10"/>
      <name val="Calibri"/>
      <family val="2"/>
    </font>
    <font>
      <u/>
      <sz val="12"/>
      <color rgb="FF000000"/>
      <name val="Calibri"/>
      <family val="2"/>
    </font>
    <font>
      <sz val="12"/>
      <color rgb="FF0E2841"/>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xf numFmtId="0" fontId="8" fillId="0" borderId="0" applyNumberFormat="0" applyFill="0" applyBorder="0" applyAlignment="0" applyProtection="0"/>
    <xf numFmtId="0" fontId="10" fillId="0" borderId="0" applyNumberFormat="0" applyProtection="0">
      <alignment horizontal="left"/>
    </xf>
    <xf numFmtId="0" fontId="12" fillId="0" borderId="0" applyNumberFormat="0" applyProtection="0">
      <alignment horizontal="left"/>
    </xf>
    <xf numFmtId="0" fontId="14" fillId="0" borderId="0" applyNumberFormat="0" applyFill="0" applyBorder="0" applyAlignment="0" applyProtection="0"/>
    <xf numFmtId="0" fontId="15" fillId="0" borderId="0"/>
    <xf numFmtId="0" fontId="16" fillId="0" borderId="0"/>
  </cellStyleXfs>
  <cellXfs count="87">
    <xf numFmtId="0" fontId="0" fillId="0" borderId="0" xfId="0"/>
    <xf numFmtId="0" fontId="0" fillId="0" borderId="0" xfId="0" applyAlignment="1">
      <alignment wrapText="1"/>
    </xf>
    <xf numFmtId="0" fontId="1" fillId="0" borderId="0" xfId="0" applyFont="1"/>
    <xf numFmtId="0" fontId="2" fillId="0" borderId="0" xfId="0" applyFont="1"/>
    <xf numFmtId="0" fontId="0" fillId="0" borderId="0" xfId="0" applyAlignment="1">
      <alignment horizontal="center" vertical="center" wrapText="1"/>
    </xf>
    <xf numFmtId="0" fontId="0" fillId="0" borderId="0" xfId="0" applyAlignment="1">
      <alignment horizontal="left"/>
    </xf>
    <xf numFmtId="164" fontId="0" fillId="0" borderId="0" xfId="0" applyNumberFormat="1" applyAlignment="1">
      <alignment horizontal="right"/>
    </xf>
    <xf numFmtId="165" fontId="0" fillId="0" borderId="0" xfId="0" applyNumberFormat="1" applyAlignment="1">
      <alignment horizontal="right"/>
    </xf>
    <xf numFmtId="0" fontId="3" fillId="0" borderId="0" xfId="0" applyFont="1" applyAlignment="1">
      <alignment horizontal="left"/>
    </xf>
    <xf numFmtId="164" fontId="3" fillId="0" borderId="0" xfId="0" applyNumberFormat="1" applyFont="1" applyAlignment="1">
      <alignment horizontal="right"/>
    </xf>
    <xf numFmtId="165" fontId="3" fillId="0" borderId="0" xfId="0" applyNumberFormat="1" applyFont="1" applyAlignment="1">
      <alignment horizontal="right"/>
    </xf>
    <xf numFmtId="0" fontId="3" fillId="0" borderId="0" xfId="0" applyFont="1"/>
    <xf numFmtId="166" fontId="0" fillId="0" borderId="0" xfId="0" applyNumberFormat="1" applyAlignment="1">
      <alignment horizontal="right"/>
    </xf>
    <xf numFmtId="166" fontId="3" fillId="0" borderId="0" xfId="0" applyNumberFormat="1" applyFont="1" applyAlignment="1">
      <alignment horizontal="right"/>
    </xf>
    <xf numFmtId="0" fontId="4" fillId="0" borderId="0" xfId="0" applyFont="1"/>
    <xf numFmtId="0" fontId="3" fillId="0" borderId="1" xfId="0" applyFont="1" applyBorder="1" applyAlignment="1">
      <alignment horizontal="center" vertical="center" wrapText="1"/>
    </xf>
    <xf numFmtId="3" fontId="0" fillId="0" borderId="0" xfId="1" applyNumberFormat="1" applyFont="1"/>
    <xf numFmtId="3" fontId="0" fillId="0" borderId="0" xfId="0" applyNumberFormat="1"/>
    <xf numFmtId="0" fontId="0" fillId="0" borderId="2" xfId="0" applyBorder="1" applyAlignment="1">
      <alignment horizontal="center" vertical="center" wrapText="1"/>
    </xf>
    <xf numFmtId="164" fontId="0" fillId="0" borderId="2" xfId="0" applyNumberFormat="1" applyBorder="1" applyAlignment="1">
      <alignment horizontal="right"/>
    </xf>
    <xf numFmtId="0" fontId="3" fillId="0" borderId="3" xfId="0" applyFont="1" applyBorder="1" applyAlignment="1">
      <alignment horizontal="left"/>
    </xf>
    <xf numFmtId="164" fontId="3" fillId="0" borderId="3" xfId="0" applyNumberFormat="1" applyFont="1" applyBorder="1" applyAlignment="1">
      <alignment horizontal="right"/>
    </xf>
    <xf numFmtId="165" fontId="3" fillId="0" borderId="3" xfId="0" applyNumberFormat="1" applyFont="1" applyBorder="1" applyAlignment="1">
      <alignment horizontal="right"/>
    </xf>
    <xf numFmtId="0" fontId="3" fillId="0" borderId="4" xfId="0" applyFont="1" applyBorder="1" applyAlignment="1">
      <alignment horizontal="left"/>
    </xf>
    <xf numFmtId="164" fontId="3" fillId="0" borderId="4" xfId="0" applyNumberFormat="1" applyFont="1" applyBorder="1" applyAlignment="1">
      <alignment horizontal="right"/>
    </xf>
    <xf numFmtId="165" fontId="3" fillId="0" borderId="4" xfId="0" applyNumberFormat="1" applyFont="1" applyBorder="1" applyAlignment="1">
      <alignment horizontal="right"/>
    </xf>
    <xf numFmtId="3" fontId="3" fillId="0" borderId="4" xfId="1" applyNumberFormat="1" applyFont="1" applyBorder="1"/>
    <xf numFmtId="0" fontId="0" fillId="0" borderId="0" xfId="0" applyAlignment="1">
      <alignment horizontal="right"/>
    </xf>
    <xf numFmtId="0" fontId="3" fillId="0" borderId="0" xfId="0" applyFont="1" applyAlignment="1">
      <alignment horizontal="right"/>
    </xf>
    <xf numFmtId="166" fontId="3" fillId="0" borderId="4" xfId="0" applyNumberFormat="1" applyFont="1" applyBorder="1" applyAlignment="1">
      <alignment horizontal="right"/>
    </xf>
    <xf numFmtId="0" fontId="0" fillId="0" borderId="4" xfId="0" applyBorder="1" applyAlignment="1">
      <alignment horizontal="left"/>
    </xf>
    <xf numFmtId="164" fontId="0" fillId="0" borderId="4" xfId="0" applyNumberFormat="1" applyBorder="1" applyAlignment="1">
      <alignment horizontal="right"/>
    </xf>
    <xf numFmtId="166" fontId="0" fillId="0" borderId="4" xfId="0" applyNumberFormat="1" applyBorder="1" applyAlignment="1">
      <alignment horizontal="right"/>
    </xf>
    <xf numFmtId="165" fontId="0" fillId="0" borderId="4" xfId="0" applyNumberFormat="1" applyBorder="1" applyAlignment="1">
      <alignment horizontal="right"/>
    </xf>
    <xf numFmtId="3" fontId="3" fillId="0" borderId="0" xfId="0" applyNumberFormat="1" applyFont="1" applyAlignment="1">
      <alignment horizontal="right"/>
    </xf>
    <xf numFmtId="0" fontId="11" fillId="0" borderId="0" xfId="5" applyFont="1">
      <alignment horizontal="left"/>
    </xf>
    <xf numFmtId="0" fontId="8" fillId="0" borderId="0" xfId="4" applyFill="1" applyBorder="1"/>
    <xf numFmtId="0" fontId="13" fillId="0" borderId="0" xfId="6" applyFont="1">
      <alignment horizontal="left"/>
    </xf>
    <xf numFmtId="0" fontId="5" fillId="0" borderId="0" xfId="7" applyFont="1" applyFill="1" applyBorder="1" applyAlignment="1">
      <alignment horizontal="left" wrapText="1"/>
    </xf>
    <xf numFmtId="0" fontId="5" fillId="0" borderId="0" xfId="0" applyFont="1" applyAlignment="1">
      <alignment wrapText="1"/>
    </xf>
    <xf numFmtId="0" fontId="11" fillId="0" borderId="0" xfId="8" applyFont="1" applyAlignment="1">
      <alignment wrapText="1"/>
    </xf>
    <xf numFmtId="0" fontId="11" fillId="0" borderId="0" xfId="6" applyFont="1">
      <alignment horizontal="left"/>
    </xf>
    <xf numFmtId="0" fontId="9" fillId="0" borderId="0" xfId="0" applyFont="1"/>
    <xf numFmtId="0" fontId="11" fillId="0" borderId="0" xfId="9" applyFont="1"/>
    <xf numFmtId="0" fontId="17" fillId="0" borderId="0" xfId="4" applyFont="1" applyFill="1" applyBorder="1" applyAlignment="1" applyProtection="1">
      <alignment wrapText="1"/>
    </xf>
    <xf numFmtId="0" fontId="0" fillId="0" borderId="4" xfId="0" applyBorder="1" applyAlignment="1">
      <alignment horizontal="right"/>
    </xf>
    <xf numFmtId="0" fontId="6" fillId="0" borderId="4" xfId="0" applyFont="1" applyBorder="1"/>
    <xf numFmtId="0" fontId="0" fillId="0" borderId="4" xfId="0" applyBorder="1"/>
    <xf numFmtId="3" fontId="7" fillId="0" borderId="0" xfId="3" applyNumberFormat="1" applyAlignment="1">
      <alignment horizontal="right"/>
    </xf>
    <xf numFmtId="3" fontId="0" fillId="0" borderId="0" xfId="0" applyNumberFormat="1" applyAlignment="1">
      <alignment horizontal="right"/>
    </xf>
    <xf numFmtId="3" fontId="6" fillId="0" borderId="4" xfId="0" applyNumberFormat="1" applyFont="1" applyBorder="1"/>
    <xf numFmtId="3" fontId="0" fillId="0" borderId="4" xfId="0" applyNumberFormat="1" applyBorder="1" applyAlignment="1">
      <alignment horizontal="right"/>
    </xf>
    <xf numFmtId="0" fontId="18" fillId="0" borderId="0" xfId="0" applyFont="1"/>
    <xf numFmtId="0" fontId="8" fillId="0" borderId="0" xfId="4"/>
    <xf numFmtId="0" fontId="5" fillId="0" borderId="0" xfId="0" applyFont="1"/>
    <xf numFmtId="0" fontId="5" fillId="0" borderId="2" xfId="0" applyFont="1" applyBorder="1" applyAlignment="1">
      <alignment horizontal="center" vertical="center" wrapText="1"/>
    </xf>
    <xf numFmtId="0" fontId="3" fillId="0" borderId="5" xfId="0" applyFont="1" applyBorder="1" applyAlignment="1">
      <alignment horizontal="right"/>
    </xf>
    <xf numFmtId="0" fontId="0" fillId="0" borderId="2" xfId="0" applyBorder="1" applyAlignment="1">
      <alignment horizontal="right"/>
    </xf>
    <xf numFmtId="0" fontId="3" fillId="0" borderId="2" xfId="0" applyFont="1" applyBorder="1" applyAlignment="1">
      <alignment horizontal="right"/>
    </xf>
    <xf numFmtId="165" fontId="3" fillId="0" borderId="2" xfId="0" applyNumberFormat="1" applyFont="1" applyBorder="1" applyAlignment="1">
      <alignment horizontal="right"/>
    </xf>
    <xf numFmtId="165" fontId="3" fillId="0" borderId="5" xfId="0" applyNumberFormat="1" applyFont="1" applyBorder="1" applyAlignment="1">
      <alignment horizontal="right"/>
    </xf>
    <xf numFmtId="165" fontId="0" fillId="0" borderId="2" xfId="0" applyNumberFormat="1" applyBorder="1" applyAlignment="1">
      <alignment horizontal="right"/>
    </xf>
    <xf numFmtId="165" fontId="0" fillId="0" borderId="5" xfId="0" applyNumberFormat="1" applyBorder="1" applyAlignment="1">
      <alignment horizontal="right"/>
    </xf>
    <xf numFmtId="0" fontId="19" fillId="0" borderId="0" xfId="0" applyFont="1" applyAlignment="1">
      <alignment vertical="center"/>
    </xf>
    <xf numFmtId="9" fontId="0" fillId="0" borderId="0" xfId="2" applyFont="1" applyFill="1" applyBorder="1" applyAlignment="1">
      <alignment horizontal="right"/>
    </xf>
    <xf numFmtId="9" fontId="5" fillId="0" borderId="0" xfId="2" applyFill="1" applyBorder="1" applyAlignment="1">
      <alignment horizontal="right"/>
    </xf>
    <xf numFmtId="165" fontId="3" fillId="0" borderId="6" xfId="0" applyNumberFormat="1" applyFont="1" applyBorder="1" applyAlignment="1">
      <alignment horizontal="right"/>
    </xf>
    <xf numFmtId="9" fontId="5" fillId="0" borderId="4" xfId="2" applyFont="1" applyFill="1" applyBorder="1"/>
    <xf numFmtId="165" fontId="5" fillId="0" borderId="0" xfId="0" applyNumberFormat="1" applyFont="1" applyAlignment="1">
      <alignment horizontal="right"/>
    </xf>
    <xf numFmtId="0" fontId="5" fillId="0" borderId="0" xfId="0" applyFont="1" applyAlignment="1">
      <alignment horizontal="right"/>
    </xf>
    <xf numFmtId="165" fontId="5" fillId="0" borderId="4" xfId="0" applyNumberFormat="1" applyFont="1" applyBorder="1" applyAlignment="1">
      <alignment horizontal="right"/>
    </xf>
    <xf numFmtId="0" fontId="6" fillId="0" borderId="5" xfId="0" applyFont="1" applyBorder="1"/>
    <xf numFmtId="164" fontId="0" fillId="0" borderId="5" xfId="0" applyNumberFormat="1" applyBorder="1" applyAlignment="1">
      <alignment horizontal="right"/>
    </xf>
    <xf numFmtId="164" fontId="3" fillId="0" borderId="2" xfId="0" applyNumberFormat="1" applyFont="1" applyBorder="1" applyAlignment="1">
      <alignment horizontal="right"/>
    </xf>
    <xf numFmtId="9" fontId="6" fillId="0" borderId="4" xfId="2" applyFont="1" applyFill="1" applyBorder="1"/>
    <xf numFmtId="9" fontId="0" fillId="0" borderId="0" xfId="0" applyNumberFormat="1" applyAlignment="1">
      <alignment horizontal="right"/>
    </xf>
    <xf numFmtId="9" fontId="7" fillId="0" borderId="0" xfId="3" applyNumberFormat="1" applyAlignment="1">
      <alignment horizontal="right"/>
    </xf>
    <xf numFmtId="9" fontId="0" fillId="0" borderId="4" xfId="0" applyNumberFormat="1" applyBorder="1" applyAlignment="1">
      <alignment horizontal="right"/>
    </xf>
    <xf numFmtId="9" fontId="3" fillId="0" borderId="0" xfId="0" applyNumberFormat="1" applyFont="1" applyAlignment="1">
      <alignment horizontal="right"/>
    </xf>
    <xf numFmtId="9" fontId="0" fillId="0" borderId="0" xfId="2" applyFont="1" applyFill="1" applyAlignment="1">
      <alignment horizontal="right"/>
    </xf>
    <xf numFmtId="0" fontId="5" fillId="0" borderId="0" xfId="0" applyFont="1" applyAlignment="1">
      <alignment horizontal="left"/>
    </xf>
    <xf numFmtId="9" fontId="0" fillId="0" borderId="6" xfId="2" applyFont="1" applyFill="1" applyBorder="1" applyAlignment="1">
      <alignment horizontal="right"/>
    </xf>
    <xf numFmtId="9" fontId="5" fillId="0" borderId="5" xfId="2" applyFont="1" applyFill="1" applyBorder="1"/>
    <xf numFmtId="165" fontId="5" fillId="0" borderId="2" xfId="0" applyNumberFormat="1" applyFont="1" applyBorder="1" applyAlignment="1">
      <alignment horizontal="right"/>
    </xf>
    <xf numFmtId="0" fontId="5" fillId="0" borderId="2" xfId="0" applyFont="1" applyBorder="1" applyAlignment="1">
      <alignment horizontal="right"/>
    </xf>
    <xf numFmtId="165" fontId="5" fillId="0" borderId="5" xfId="0" applyNumberFormat="1" applyFont="1" applyBorder="1" applyAlignment="1">
      <alignment horizontal="right"/>
    </xf>
    <xf numFmtId="0" fontId="0" fillId="0" borderId="5" xfId="0" applyBorder="1" applyAlignment="1">
      <alignment horizontal="right"/>
    </xf>
  </cellXfs>
  <cellStyles count="10">
    <cellStyle name="Comma" xfId="1" builtinId="3"/>
    <cellStyle name="Heading 2 2" xfId="6" xr:uid="{3B968BE7-3E0D-403F-A411-C0BFD2100EDD}"/>
    <cellStyle name="Heading 2 5" xfId="5" xr:uid="{DE968782-D71C-4074-8E90-E54D0A556EE4}"/>
    <cellStyle name="Hyperlink" xfId="4" builtinId="8"/>
    <cellStyle name="Normal" xfId="0" builtinId="0"/>
    <cellStyle name="Normal 2" xfId="3" xr:uid="{454C1383-9021-4624-A50D-55D550FD7ACB}"/>
    <cellStyle name="Normal 26" xfId="8" xr:uid="{9E9EC9EC-540A-407D-ABFE-10921D081204}"/>
    <cellStyle name="Normal 4 7" xfId="9" xr:uid="{A4842E0E-F460-4F9E-A049-596AA9ABA970}"/>
    <cellStyle name="Paragraph Han" xfId="7" xr:uid="{5B3CA0E7-6FBB-4CF7-825C-43F3D012E137}"/>
    <cellStyle name="Per cent" xfId="2" builtinId="5"/>
  </cellStyles>
  <dxfs count="109">
    <dxf>
      <border diagonalUp="0" diagonalDown="0">
        <left/>
        <right style="thin">
          <color indexed="64"/>
        </right>
        <top/>
        <bottom/>
        <vertical/>
        <horizontal/>
      </border>
    </dxf>
    <dxf>
      <border diagonalUp="0" diagonalDown="0">
        <left/>
        <right style="thin">
          <color indexed="64"/>
        </right>
        <top/>
        <bottom/>
        <vertical/>
        <horizontal/>
      </border>
    </dxf>
    <dxf>
      <fill>
        <patternFill patternType="none">
          <fgColor indexed="64"/>
          <bgColor auto="1"/>
        </patternFill>
      </fill>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diagonalUp="0" diagonalDown="0">
        <left/>
        <right style="thin">
          <color indexed="64"/>
        </right>
        <top/>
        <bottom/>
        <vertical/>
        <horizontal/>
      </border>
    </dxf>
    <dxf>
      <border diagonalUp="0" diagonalDown="0" outline="0">
        <left/>
        <right style="thin">
          <color indexed="64"/>
        </right>
      </border>
    </dxf>
    <dxf>
      <numFmt numFmtId="13" formatCode="0%"/>
      <fill>
        <patternFill patternType="none">
          <fgColor indexed="64"/>
          <bgColor auto="1"/>
        </patternFill>
      </fill>
    </dxf>
    <dxf>
      <numFmt numFmtId="13" formatCode="0%"/>
      <fill>
        <patternFill patternType="none">
          <fgColor indexed="64"/>
          <bgColor auto="1"/>
        </patternFill>
      </fill>
    </dxf>
    <dxf>
      <numFmt numFmtId="13" formatCode="0%"/>
      <fill>
        <patternFill patternType="none">
          <fgColor indexed="64"/>
          <bgColor auto="1"/>
        </patternFill>
      </fill>
    </dxf>
    <dxf>
      <numFmt numFmtId="3" formatCode="#,##0"/>
    </dxf>
    <dxf>
      <numFmt numFmtId="3" formatCode="#,##0"/>
    </dxf>
    <dxf>
      <numFmt numFmtId="3" formatCode="#,##0"/>
    </dxf>
    <dxf>
      <numFmt numFmtId="3" formatCode="#,##0"/>
    </dxf>
    <dxf>
      <numFmt numFmtId="3" formatCode="#,##0"/>
    </dxf>
    <dxf>
      <fill>
        <patternFill patternType="none">
          <fgColor indexed="64"/>
          <bgColor auto="1"/>
        </patternFill>
      </fill>
      <alignment horizontal="right" vertical="bottom" textRotation="0" wrapText="0" indent="0" justifyLastLine="0" shrinkToFit="0" readingOrder="0"/>
      <border diagonalUp="0" diagonalDown="0">
        <left/>
        <right style="thin">
          <color indexed="64"/>
        </right>
        <vertical/>
      </border>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ill>
        <patternFill patternType="none">
          <fgColor indexed="64"/>
          <bgColor auto="1"/>
        </patternFill>
      </fill>
      <border diagonalUp="0" diagonalDown="0" outline="0">
        <left/>
        <right style="thin">
          <color indexed="64"/>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diagonalUp="0" diagonalDown="0">
        <left/>
        <right style="thin">
          <color indexed="64"/>
        </right>
        <top/>
        <bottom/>
        <vertical/>
        <horizontal/>
      </border>
    </dxf>
    <dxf>
      <numFmt numFmtId="3" formatCode="#,##0"/>
    </dxf>
    <dxf>
      <border diagonalUp="0" diagonalDown="0">
        <left/>
        <right style="thin">
          <color indexed="64"/>
        </right>
        <top/>
        <bottom/>
      </border>
    </dxf>
    <dxf>
      <border diagonalUp="0" diagonalDown="0">
        <left/>
        <right style="thin">
          <color indexed="64"/>
        </right>
        <vertical/>
      </border>
    </dxf>
    <dxf>
      <border diagonalUp="0" diagonalDown="0">
        <left/>
        <right style="thin">
          <color indexed="64"/>
        </right>
        <vertical/>
      </border>
    </dxf>
    <dxf>
      <alignment horizontal="right" vertical="bottom" textRotation="0" wrapText="0" indent="0" justifyLastLine="0" shrinkToFit="0" readingOrder="0"/>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border diagonalUp="0" diagonalDown="0">
        <left/>
        <right style="thin">
          <color indexed="64"/>
        </right>
        <vertical/>
      </border>
    </dxf>
    <dxf>
      <numFmt numFmtId="3" formatCode="#,##0"/>
    </dxf>
    <dxf>
      <border diagonalUp="0" diagonalDown="0">
        <left/>
        <right style="thin">
          <color indexed="64"/>
        </right>
        <vertical/>
      </border>
    </dxf>
    <dxf>
      <border diagonalUp="0" diagonalDown="0">
        <left/>
        <right style="thin">
          <color indexed="64"/>
        </right>
        <vertical/>
      </border>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ertAlign val="baseline"/>
        <sz val="12"/>
        <color rgb="FF000000"/>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3680000" cy="7200000"/>
    <xdr:pic>
      <xdr:nvPicPr>
        <xdr:cNvPr id="2" name="Picture 1">
          <a:extLst>
            <a:ext uri="{FF2B5EF4-FFF2-40B4-BE49-F238E27FC236}">
              <a16:creationId xmlns:a16="http://schemas.microsoft.com/office/drawing/2014/main" id="{447909D8-152F-4AC4-9BF6-8F8EDFC68ADD}"/>
            </a:ext>
          </a:extLst>
        </xdr:cNvPr>
        <xdr:cNvPicPr>
          <a:picLocks noChangeAspect="1"/>
        </xdr:cNvPicPr>
      </xdr:nvPicPr>
      <xdr:blipFill>
        <a:blip xmlns:r="http://schemas.openxmlformats.org/officeDocument/2006/relationships" r:embed="rId1"/>
        <a:stretch>
          <a:fillRect/>
        </a:stretch>
      </xdr:blipFill>
      <xdr:spPr>
        <a:xfrm>
          <a:off x="0" y="838200"/>
          <a:ext cx="13680000" cy="720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0</xdr:rowOff>
    </xdr:from>
    <xdr:ext cx="11880000" cy="7200000"/>
    <xdr:pic>
      <xdr:nvPicPr>
        <xdr:cNvPr id="3" name="Picture 2">
          <a:extLst>
            <a:ext uri="{FF2B5EF4-FFF2-40B4-BE49-F238E27FC236}">
              <a16:creationId xmlns:a16="http://schemas.microsoft.com/office/drawing/2014/main" id="{0811C991-0F97-41A8-8822-1D83CC5DBC84}"/>
            </a:ext>
          </a:extLst>
        </xdr:cNvPr>
        <xdr:cNvPicPr>
          <a:picLocks noChangeAspect="1"/>
        </xdr:cNvPicPr>
      </xdr:nvPicPr>
      <xdr:blipFill>
        <a:blip xmlns:r="http://schemas.openxmlformats.org/officeDocument/2006/relationships" r:embed="rId1"/>
        <a:stretch>
          <a:fillRect/>
        </a:stretch>
      </xdr:blipFill>
      <xdr:spPr>
        <a:xfrm>
          <a:off x="0" y="1038225"/>
          <a:ext cx="11880000" cy="720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xdr:row>
      <xdr:rowOff>0</xdr:rowOff>
    </xdr:from>
    <xdr:ext cx="17280000" cy="7200000"/>
    <xdr:pic>
      <xdr:nvPicPr>
        <xdr:cNvPr id="2" name="Picture 1">
          <a:extLst>
            <a:ext uri="{FF2B5EF4-FFF2-40B4-BE49-F238E27FC236}">
              <a16:creationId xmlns:a16="http://schemas.microsoft.com/office/drawing/2014/main" id="{0E3B4DDE-3FCF-4D1C-9BBA-A21637FE641F}"/>
            </a:ext>
          </a:extLst>
        </xdr:cNvPr>
        <xdr:cNvPicPr>
          <a:picLocks noChangeAspect="1"/>
        </xdr:cNvPicPr>
      </xdr:nvPicPr>
      <xdr:blipFill>
        <a:blip xmlns:r="http://schemas.openxmlformats.org/officeDocument/2006/relationships" r:embed="rId1"/>
        <a:stretch>
          <a:fillRect/>
        </a:stretch>
      </xdr:blipFill>
      <xdr:spPr>
        <a:xfrm>
          <a:off x="0" y="838200"/>
          <a:ext cx="17280000" cy="72000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B32" totalsRowShown="0">
  <tableColumns count="2">
    <tableColumn id="1" xr3:uid="{00000000-0010-0000-0000-000001000000}" name="Table Number" dataDxfId="108"/>
    <tableColumn id="2" xr3:uid="{00000000-0010-0000-0000-000002000000}" name="Table or Chart Descrip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08_apps" displayName="tab08_apps" ref="A6:M24" totalsRowShown="0">
  <tableColumns count="13">
    <tableColumn id="1" xr3:uid="{00000000-0010-0000-0900-000001000000}" name="Health board area"/>
    <tableColumn id="2" xr3:uid="{00000000-0010-0000-0900-000002000000}" name="Total applications received"/>
    <tableColumn id="3" xr3:uid="{00000000-0010-0000-0900-000003000000}" name="Percentage of total applications received"/>
    <tableColumn id="4" xr3:uid="{00000000-0010-0000-0900-000004000000}" name="Applications for Best Start Grant - Pregnancy and Baby Payment"/>
    <tableColumn id="5" xr3:uid="{00000000-0010-0000-0900-000005000000}" name="Applications for Best Start Grant - Early Learning Payment"/>
    <tableColumn id="6" xr3:uid="{00000000-0010-0000-0900-000006000000}" name="Applications for Best Start Grant - School Age Payment"/>
    <tableColumn id="7" xr3:uid="{00000000-0010-0000-0900-000007000000}" name="Applications for Best Start Foods"/>
    <tableColumn id="8" xr3:uid="{00000000-0010-0000-0900-000008000000}" name="Applications for Unknown application"/>
    <tableColumn id="9" xr3:uid="{00000000-0010-0000-0900-000009000000}" name="Percentage of applications for Best Start Grant - Pregnancy and Baby Payment"/>
    <tableColumn id="10" xr3:uid="{00000000-0010-0000-0900-00000A000000}" name="Percentage of applications for Best Start Grant - Early Learning Payment"/>
    <tableColumn id="11" xr3:uid="{00000000-0010-0000-0900-00000B000000}" name="Percentage of applications for Best Start Grant - School Age Payment"/>
    <tableColumn id="12" xr3:uid="{00000000-0010-0000-0900-00000C000000}" name="Percentage of applications for Best Start Foods"/>
    <tableColumn id="13" xr3:uid="{00000000-0010-0000-0900-00000D000000}" name="Percentage of applications for Unknown application" dataDxfId="9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09_apps" displayName="tab09_apps" ref="A6:J10" totalsRowShown="0">
  <tableColumns count="10">
    <tableColumn id="1" xr3:uid="{00000000-0010-0000-0A00-000001000000}" name="Type of birth"/>
    <tableColumn id="2" xr3:uid="{00000000-0010-0000-0A00-000002000000}" name="Total applications received"/>
    <tableColumn id="3" xr3:uid="{00000000-0010-0000-0A00-000003000000}" name="Percentage of total pregnancy and baby applications received"/>
    <tableColumn id="4" xr3:uid="{00000000-0010-0000-0A00-000004000000}" name="Total applications processed"/>
    <tableColumn id="5" xr3:uid="{00000000-0010-0000-0A00-000005000000}" name="Authorised applications"/>
    <tableColumn id="6" xr3:uid="{00000000-0010-0000-0A00-000006000000}" name="Denied applications"/>
    <tableColumn id="7" xr3:uid="{00000000-0010-0000-0A00-000007000000}" name="Withdrawn applications"/>
    <tableColumn id="8" xr3:uid="{00000000-0010-0000-0A00-000008000000}" name="Percentage of processed applications authorised"/>
    <tableColumn id="9" xr3:uid="{00000000-0010-0000-0A00-000009000000}" name="Percentage of processed applications denied"/>
    <tableColumn id="10" xr3:uid="{00000000-0010-0000-0A00-00000A000000}" name="Percentage of processed applications withdrawn" dataDxfId="9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10_apps" displayName="tab10_apps" ref="A4:M96" totalsRowShown="0">
  <tableColumns count="13">
    <tableColumn id="1" xr3:uid="{00000000-0010-0000-0B00-000001000000}" name="Month of decision"/>
    <tableColumn id="2" xr3:uid="{00000000-0010-0000-0B00-000002000000}" name="Total applications processed excluding re-determinations"/>
    <tableColumn id="3" xr3:uid="{00000000-0010-0000-0B00-000003000000}" name="Applications processed in_x000a_the same working day"/>
    <tableColumn id="4" xr3:uid="{00000000-0010-0000-0B00-000004000000}" name="Applications processed in_x000a_1-5 working days"/>
    <tableColumn id="5" xr3:uid="{00000000-0010-0000-0B00-000005000000}" name="Applications processed in_x000a_6-10 working days"/>
    <tableColumn id="6" xr3:uid="{00000000-0010-0000-0B00-000006000000}" name="Applications processed in_x000a_11-15 working days"/>
    <tableColumn id="7" xr3:uid="{00000000-0010-0000-0B00-000007000000}" name="Applications processed in_x000a_16-20 working days"/>
    <tableColumn id="8" xr3:uid="{00000000-0010-0000-0B00-000008000000}" name="Applications processed in_x000a_21-25 working days"/>
    <tableColumn id="9" xr3:uid="{00000000-0010-0000-0B00-000009000000}" name="Applications processed in_x000a_26-30 working days"/>
    <tableColumn id="10" xr3:uid="{00000000-0010-0000-0B00-00000A000000}" name="Applications processed in_x000a_31-35 working days"/>
    <tableColumn id="11" xr3:uid="{00000000-0010-0000-0B00-00000B000000}" name="Applications processed in_x000a_36-40 working days"/>
    <tableColumn id="12" xr3:uid="{00000000-0010-0000-0B00-00000C000000}" name="Applications processed in_x000a_41 or more working days"/>
    <tableColumn id="13" xr3:uid="{00000000-0010-0000-0B00-00000D000000}" name="Median average processing time in working days " dataDxfId="9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11_pay" displayName="tab11_pay" ref="A6:O42" totalsRowShown="0">
  <tableColumns count="15">
    <tableColumn id="1" xr3:uid="{00000000-0010-0000-0C00-000001000000}" name="Local authority area"/>
    <tableColumn id="2" xr3:uid="{00000000-0010-0000-0C00-000002000000}" name="Total number of payments"/>
    <tableColumn id="3" xr3:uid="{00000000-0010-0000-0C00-000003000000}" name="Total value of payments"/>
    <tableColumn id="4" xr3:uid="{00000000-0010-0000-0C00-000004000000}" name="Number of Best Start Grant - Pregnancy and Baby Payments"/>
    <tableColumn id="5" xr3:uid="{00000000-0010-0000-0C00-000005000000}" name="Value of Best Start Grant - Pregnancy and Baby Payments"/>
    <tableColumn id="6" xr3:uid="{00000000-0010-0000-0C00-000006000000}" name="Number of Best Start Grant - Early Learning Payments"/>
    <tableColumn id="7" xr3:uid="{00000000-0010-0000-0C00-000007000000}" name="Value of Best Start Grant - Early Learning Payments"/>
    <tableColumn id="8" xr3:uid="{00000000-0010-0000-0C00-000008000000}" name="Number of Best Start Grant - School Age Payments"/>
    <tableColumn id="9" xr3:uid="{00000000-0010-0000-0C00-000009000000}" name="Value of Best Start Grant - School Age Payments"/>
    <tableColumn id="10" xr3:uid="{00000000-0010-0000-0C00-00000A000000}" name="Number of Best Start Foods Payments"/>
    <tableColumn id="11" xr3:uid="{00000000-0010-0000-0C00-00000B000000}" name="Value of Best Start Foods Payments"/>
    <tableColumn id="12" xr3:uid="{00000000-0010-0000-0C00-00000C000000}" name="Percentage of Best Start Grant - Pregnancy and Baby Payments"/>
    <tableColumn id="13" xr3:uid="{00000000-0010-0000-0C00-00000D000000}" name="Percentage of Best Start Grant - Early Learning Payments"/>
    <tableColumn id="14" xr3:uid="{00000000-0010-0000-0C00-00000E000000}" name="Percentage of Best Start Grant - School Age Payments"/>
    <tableColumn id="15" xr3:uid="{00000000-0010-0000-0C00-00000F000000}" name="Percentage of Best Start Foods Payments" dataDxfId="9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12_pay" displayName="tab12_pay" ref="A4:O95" totalsRowShown="0">
  <tableColumns count="15">
    <tableColumn id="1" xr3:uid="{00000000-0010-0000-0D00-000001000000}" name="Month of payment"/>
    <tableColumn id="2" xr3:uid="{00000000-0010-0000-0D00-000002000000}" name="Total number of Best Start Grant and Foods payments"/>
    <tableColumn id="3" xr3:uid="{00000000-0010-0000-0D00-000003000000}" name="Total value of payments"/>
    <tableColumn id="4" xr3:uid="{00000000-0010-0000-0D00-000004000000}" name="Number of Best Start Grant - Pregnancy and Baby Payments"/>
    <tableColumn id="5" xr3:uid="{00000000-0010-0000-0D00-000005000000}" name="Value of Best Start Grant - Pregnancy and Baby Payments"/>
    <tableColumn id="6" xr3:uid="{00000000-0010-0000-0D00-000006000000}" name="Number of Best Start Grant - Early Learning Payments"/>
    <tableColumn id="7" xr3:uid="{00000000-0010-0000-0D00-000007000000}" name="Value of Best Start Grant - Early Learning Payments"/>
    <tableColumn id="8" xr3:uid="{00000000-0010-0000-0D00-000008000000}" name="Number of Best Start Grant - School Age Payments"/>
    <tableColumn id="9" xr3:uid="{00000000-0010-0000-0D00-000009000000}" name="Value of Best Start Grant - School Age Payments"/>
    <tableColumn id="10" xr3:uid="{00000000-0010-0000-0D00-00000A000000}" name="Number of Best Start Foods Payments"/>
    <tableColumn id="11" xr3:uid="{00000000-0010-0000-0D00-00000B000000}" name="Value of Best Start Foods Payments"/>
    <tableColumn id="12" xr3:uid="{00000000-0010-0000-0D00-00000C000000}" name="Percentage of Best Start Grant - Pregnancy and Baby Payments"/>
    <tableColumn id="13" xr3:uid="{00000000-0010-0000-0D00-00000D000000}" name="Percentage of Best Start Grant - Early Learning Payments"/>
    <tableColumn id="14" xr3:uid="{00000000-0010-0000-0D00-00000E000000}" name="Percentage of Best Start Grant - School Age Payments"/>
    <tableColumn id="15" xr3:uid="{00000000-0010-0000-0D00-00000F000000}" name="Percentage of Best Start Foods Payments" dataDxfId="93"/>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13_pdc" displayName="tab13_pdc" ref="A4:G44" totalsRowShown="0" tableBorderDxfId="92">
  <tableColumns count="7">
    <tableColumn id="1" xr3:uid="{00000000-0010-0000-0E00-000001000000}" name="Month of payment"/>
    <tableColumn id="2" xr3:uid="{00000000-0010-0000-0E00-000002000000}" name="Number of Best Start Grant payments - All Component Types"/>
    <tableColumn id="3" xr3:uid="{00000000-0010-0000-0E00-000003000000}" name="Value of Best Start Grant payments - All Component Types"/>
    <tableColumn id="4" xr3:uid="{00000000-0010-0000-0E00-000004000000}" name="Number of Best Start Grant - Early Learning Payments"/>
    <tableColumn id="5" xr3:uid="{00000000-0010-0000-0E00-000005000000}" name="Value of Best Start Grant - Early Learning Payments"/>
    <tableColumn id="6" xr3:uid="{00000000-0010-0000-0E00-000006000000}" name="Number of Best Start Grant - School Age Payments"/>
    <tableColumn id="7" xr3:uid="{00000000-0010-0000-0E00-000007000000}" name="Value of Best Start Grant - School Age Payments"/>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14_pay" displayName="tab14_pay" ref="A4:G13" totalsRowShown="0">
  <tableColumns count="7">
    <tableColumn id="1" xr3:uid="{00000000-0010-0000-0F00-000001000000}" name="Financial year of payment"/>
    <tableColumn id="2" xr3:uid="{00000000-0010-0000-0F00-000002000000}" name="Number of individual Best Start Grant and Best Start Foods clients paid" dataDxfId="91"/>
    <tableColumn id="3" xr3:uid="{00000000-0010-0000-0F00-000003000000}" name="Number of individual Best Start Grant clients paid"/>
    <tableColumn id="4" xr3:uid="{00000000-0010-0000-0F00-000004000000}" name="Number of individual Pregnancy and Baby Payment clients paid"/>
    <tableColumn id="5" xr3:uid="{00000000-0010-0000-0F00-000005000000}" name="Number of individual Early Learning Payment clients paid"/>
    <tableColumn id="6" xr3:uid="{00000000-0010-0000-0F00-000006000000}" name="Number of individual School Age Payment clients paid"/>
    <tableColumn id="7" xr3:uid="{00000000-0010-0000-0F00-000007000000}" name="Number of individual Best Start Foods clients paid" dataDxfId="90"/>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15_redet" displayName="tab15_redet" ref="A4:M95" totalsRowShown="0">
  <tableColumns count="13">
    <tableColumn id="1" xr3:uid="{00000000-0010-0000-1000-000001000000}" name="Month"/>
    <tableColumn id="2" xr3:uid="{00000000-0010-0000-1000-000002000000}" name="Re-determinations received"/>
    <tableColumn id="3" xr3:uid="{00000000-0010-0000-1000-000003000000}" name="Re-determinations completed"/>
    <tableColumn id="4" xr3:uid="{00000000-0010-0000-1000-000004000000}" name="Completed re-determinations which are disallowed"/>
    <tableColumn id="5" xr3:uid="{00000000-0010-0000-1000-000005000000}" name="Completed re-determinations which are allowed or partially allowed"/>
    <tableColumn id="6" xr3:uid="{00000000-0010-0000-1000-000006000000}" name="Completed re-determinations which are withdrawn"/>
    <tableColumn id="7" xr3:uid="{00000000-0010-0000-1000-000007000000}" name="Re-determination decsion not made"/>
    <tableColumn id="8" xr3:uid="{00000000-0010-0000-1000-000008000000}" name="Percentage of completed re-determinations which are disallowed" dataDxfId="89"/>
    <tableColumn id="9" xr3:uid="{00000000-0010-0000-1000-000009000000}" name="Percentage of completed re-determinations which are allowed or partially allowed" dataDxfId="88"/>
    <tableColumn id="10" xr3:uid="{00000000-0010-0000-1000-00000A000000}" name="Percentage of completed re-determinations which are withdrawn" dataDxfId="87"/>
    <tableColumn id="11" xr3:uid="{00000000-0010-0000-1000-00000B000000}" name="Percentage of completed re-determinations where re-determination decision not made" dataDxfId="86"/>
    <tableColumn id="12" xr3:uid="{00000000-0010-0000-1000-00000C000000}" name="Median average number of days to respond" dataDxfId="85"/>
    <tableColumn id="13" xr3:uid="{00000000-0010-0000-1000-00000D000000}" name="Percentage of re-determinations closed within 16 days" dataDxfId="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16_appeal" displayName="tab16_appeal" ref="A4:G94" totalsRowShown="0">
  <tableColumns count="7">
    <tableColumn id="1" xr3:uid="{00000000-0010-0000-1100-000001000000}" name="Month"/>
    <tableColumn id="2" xr3:uid="{00000000-0010-0000-1100-000002000000}" name="Appeals received" dataDxfId="83"/>
    <tableColumn id="3" xr3:uid="{00000000-0010-0000-1100-000003000000}" name="Appeals decisions made" dataDxfId="82"/>
    <tableColumn id="4" xr3:uid="{00000000-0010-0000-1100-000004000000}" name="Completed appeals upheld" dataDxfId="81"/>
    <tableColumn id="5" xr3:uid="{00000000-0010-0000-1100-000005000000}" name="Completed appeals not upheld" dataDxfId="80"/>
    <tableColumn id="6" xr3:uid="{00000000-0010-0000-1100-000006000000}" name="Percentage of completed appeals upheld" dataDxfId="79"/>
    <tableColumn id="7" xr3:uid="{00000000-0010-0000-1100-000007000000}" name="Percentage of completed appeals not upheld" dataDxfId="78"/>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17_review" displayName="tab17_review" ref="A4:J86" totalsRowShown="0">
  <tableColumns count="10">
    <tableColumn id="1" xr3:uid="{00000000-0010-0000-1200-000001000000}" name="Month"/>
    <tableColumn id="2" xr3:uid="{00000000-0010-0000-1200-000002000000}" name="Internal review requests received" dataDxfId="77"/>
    <tableColumn id="4" xr3:uid="{00000000-0010-0000-1200-000004000000}" name="Internal reviews completed" dataDxfId="76"/>
    <tableColumn id="5" xr3:uid="{00000000-0010-0000-1200-000005000000}" name="Completed internal reviews which are disallowed" dataDxfId="75"/>
    <tableColumn id="6" xr3:uid="{00000000-0010-0000-1200-000006000000}" name="Completed internal reviews which are allowed" dataDxfId="74"/>
    <tableColumn id="7" xr3:uid="{00000000-0010-0000-1200-000007000000}" name="Completed internal reviews which are withdrawn" dataDxfId="73"/>
    <tableColumn id="8" xr3:uid="{00000000-0010-0000-1200-000008000000}" name="Percentage of completed internal reviews which are disallowed" dataDxfId="72"/>
    <tableColumn id="9" xr3:uid="{00000000-0010-0000-1200-000009000000}" name="Percentage of completed internal reviews which are allowed" dataDxfId="71"/>
    <tableColumn id="10" xr3:uid="{00000000-0010-0000-1200-00000A000000}" name="Percentage of completed internal reviews which are withdrawn" dataDxfId="70"/>
    <tableColumn id="11" xr3:uid="{00000000-0010-0000-1200-00000B000000}" name="Median average number of days to respond" dataDxfId="6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C60" totalsRowShown="0">
  <tableColumns count="3">
    <tableColumn id="1" xr3:uid="{00000000-0010-0000-0100-000001000000}" name="Note number"/>
    <tableColumn id="2" xr3:uid="{00000000-0010-0000-0100-000002000000}" name="Note text" dataDxfId="107"/>
    <tableColumn id="3" xr3:uid="{00000000-0010-0000-0100-000003000000}" name="Related tables" dataDxfId="106"/>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02_apps_full" displayName="tab02_apps_full" ref="A1:L54" totalsRowShown="0">
  <tableColumns count="12">
    <tableColumn id="1" xr3:uid="{00000000-0010-0000-1300-000001000000}" name="Component included in applications"/>
    <tableColumn id="2" xr3:uid="{00000000-0010-0000-1300-000002000000}" name="Financial year"/>
    <tableColumn id="3" xr3:uid="{00000000-0010-0000-1300-000003000000}" name="Total applications received"/>
    <tableColumn id="4" xr3:uid="{00000000-0010-0000-1300-000004000000}" name="Percentage of total applications received"/>
    <tableColumn id="5" xr3:uid="{00000000-0010-0000-1300-000005000000}" name="Total applications processed"/>
    <tableColumn id="6" xr3:uid="{00000000-0010-0000-1300-000006000000}" name="Percentage of total applications processed"/>
    <tableColumn id="7" xr3:uid="{00000000-0010-0000-1300-000007000000}" name="Authorised applications"/>
    <tableColumn id="8" xr3:uid="{00000000-0010-0000-1300-000008000000}" name="Denied applications"/>
    <tableColumn id="9" xr3:uid="{00000000-0010-0000-1300-000009000000}" name="Withdrawn applications"/>
    <tableColumn id="10" xr3:uid="{00000000-0010-0000-1300-00000A000000}" name="Percentage of processed applications authorised"/>
    <tableColumn id="11" xr3:uid="{00000000-0010-0000-1300-00000B000000}" name="Percentage of processed applications denied"/>
    <tableColumn id="12" xr3:uid="{00000000-0010-0000-1300-00000C000000}" name="Percentage of processed applications withdrawn" dataDxfId="68"/>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04_apps_full" displayName="tab04_apps_full" ref="A1:K118" totalsRowShown="0" dataDxfId="67">
  <tableColumns count="11">
    <tableColumn id="1" xr3:uid="{00000000-0010-0000-1400-000001000000}" name="Applicant age group" dataDxfId="66"/>
    <tableColumn id="2" xr3:uid="{00000000-0010-0000-1400-000002000000}" name="Financial year" dataDxfId="65"/>
    <tableColumn id="3" xr3:uid="{00000000-0010-0000-1400-000003000000}" name="Total applications received" dataDxfId="64"/>
    <tableColumn id="4" xr3:uid="{00000000-0010-0000-1400-000004000000}" name="Percentage of total applications received" dataDxfId="63"/>
    <tableColumn id="5" xr3:uid="{00000000-0010-0000-1400-000005000000}" name="Total applications processed" dataDxfId="62"/>
    <tableColumn id="6" xr3:uid="{00000000-0010-0000-1400-000006000000}" name="Authorised applications" dataDxfId="61"/>
    <tableColumn id="7" xr3:uid="{00000000-0010-0000-1400-000007000000}" name="Denied applications" dataDxfId="60"/>
    <tableColumn id="8" xr3:uid="{00000000-0010-0000-1400-000008000000}" name="Withdrawn applications" dataDxfId="59"/>
    <tableColumn id="9" xr3:uid="{00000000-0010-0000-1400-000009000000}" name="Percentage of processed applications authorised" dataDxfId="58"/>
    <tableColumn id="10" xr3:uid="{00000000-0010-0000-1400-00000A000000}" name="Percentage of processed applications denied" dataDxfId="57"/>
    <tableColumn id="11" xr3:uid="{00000000-0010-0000-1400-00000B000000}" name="Percentage of processed applications withdrawn" dataDxfId="56"/>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05_apps_full" displayName="tab05_apps_full" ref="A1:K325" totalsRowShown="0" dataDxfId="55">
  <tableColumns count="11">
    <tableColumn id="1" xr3:uid="{00000000-0010-0000-1500-000001000000}" name="Local authority area" dataDxfId="54"/>
    <tableColumn id="2" xr3:uid="{00000000-0010-0000-1500-000002000000}" name="Financial year" dataDxfId="53"/>
    <tableColumn id="3" xr3:uid="{00000000-0010-0000-1500-000003000000}" name="Total applications received" dataDxfId="52"/>
    <tableColumn id="4" xr3:uid="{00000000-0010-0000-1500-000004000000}" name="Percentage of total applications received" dataDxfId="51"/>
    <tableColumn id="5" xr3:uid="{00000000-0010-0000-1500-000005000000}" name="Total applications processed" dataDxfId="50"/>
    <tableColumn id="6" xr3:uid="{00000000-0010-0000-1500-000006000000}" name="Authorised applications" dataDxfId="49"/>
    <tableColumn id="7" xr3:uid="{00000000-0010-0000-1500-000007000000}" name="Denied applications" dataDxfId="48"/>
    <tableColumn id="8" xr3:uid="{00000000-0010-0000-1500-000008000000}" name="Withdrawn applications" dataDxfId="47"/>
    <tableColumn id="9" xr3:uid="{00000000-0010-0000-1500-000009000000}" name="Percentage of processed applications authorised" dataDxfId="46"/>
    <tableColumn id="10" xr3:uid="{00000000-0010-0000-1500-00000A000000}" name="Percentage of processed applications denied" dataDxfId="45"/>
    <tableColumn id="11" xr3:uid="{00000000-0010-0000-1500-00000B000000}" name="Percentage of processed applications withdrawn" dataDxfId="44"/>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06_apps_full" displayName="tab06_apps_full" ref="A1:N325" totalsRowShown="0" dataDxfId="43">
  <tableColumns count="14">
    <tableColumn id="1" xr3:uid="{00000000-0010-0000-1600-000001000000}" name="Local authority area" dataDxfId="42"/>
    <tableColumn id="2" xr3:uid="{00000000-0010-0000-1600-000002000000}" name="Financial year" dataDxfId="41"/>
    <tableColumn id="3" xr3:uid="{00000000-0010-0000-1600-000003000000}" name="Total applications received" dataDxfId="40"/>
    <tableColumn id="4" xr3:uid="{00000000-0010-0000-1600-000004000000}" name="Percentage of total applications received" dataDxfId="39"/>
    <tableColumn id="5" xr3:uid="{00000000-0010-0000-1600-000005000000}" name="Applications for Best Start Grant - Pregnancy and Baby Payment" dataDxfId="38"/>
    <tableColumn id="6" xr3:uid="{00000000-0010-0000-1600-000006000000}" name="Applications for Best Start Grant - Early Learning Payment" dataDxfId="37"/>
    <tableColumn id="7" xr3:uid="{00000000-0010-0000-1600-000007000000}" name="Applications for Best Start Grant - School Age Payment" dataDxfId="36"/>
    <tableColumn id="8" xr3:uid="{00000000-0010-0000-1600-000008000000}" name="Applications for Best Start Foods" dataDxfId="35"/>
    <tableColumn id="9" xr3:uid="{00000000-0010-0000-1600-000009000000}" name="Applications for Unknown application" dataDxfId="34"/>
    <tableColumn id="10" xr3:uid="{00000000-0010-0000-1600-00000A000000}" name="Percentage of applications for Best Start Grant - Pregnancy and Baby Payment" dataDxfId="33"/>
    <tableColumn id="11" xr3:uid="{00000000-0010-0000-1600-00000B000000}" name="Percentage of applications for Best Start Grant - Early Learning Payment" dataDxfId="32"/>
    <tableColumn id="12" xr3:uid="{00000000-0010-0000-1600-00000C000000}" name="Percentage of applications for Best Start Grant - School Age Payment" dataDxfId="31"/>
    <tableColumn id="13" xr3:uid="{00000000-0010-0000-1600-00000D000000}" name="Percentage of applications for Best Start Foods" dataDxfId="30"/>
    <tableColumn id="14" xr3:uid="{00000000-0010-0000-1600-00000E000000}" name="Percentage of applications for Unknown application" dataDxfId="29"/>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07_apps_full" displayName="tab07_apps_full" ref="A1:K163" totalsRowShown="0" dataDxfId="28">
  <tableColumns count="11">
    <tableColumn id="1" xr3:uid="{00000000-0010-0000-1700-000001000000}" name="Health board area" dataDxfId="27"/>
    <tableColumn id="2" xr3:uid="{00000000-0010-0000-1700-000002000000}" name="Financial year" dataDxfId="26"/>
    <tableColumn id="3" xr3:uid="{00000000-0010-0000-1700-000003000000}" name="Total applications received" dataDxfId="25"/>
    <tableColumn id="4" xr3:uid="{00000000-0010-0000-1700-000004000000}" name="Percentage of total applications received" dataDxfId="24"/>
    <tableColumn id="5" xr3:uid="{00000000-0010-0000-1700-000005000000}" name="Total applications processed" dataDxfId="23"/>
    <tableColumn id="6" xr3:uid="{00000000-0010-0000-1700-000006000000}" name="Authorised applications" dataDxfId="22"/>
    <tableColumn id="7" xr3:uid="{00000000-0010-0000-1700-000007000000}" name="Denied applications" dataDxfId="21"/>
    <tableColumn id="8" xr3:uid="{00000000-0010-0000-1700-000008000000}" name="Withdrawn applications" dataDxfId="20"/>
    <tableColumn id="9" xr3:uid="{00000000-0010-0000-1700-000009000000}" name="Percentage of processed applications authorised" dataDxfId="19"/>
    <tableColumn id="10" xr3:uid="{00000000-0010-0000-1700-00000A000000}" name="Percentage of processed applications denied" dataDxfId="18"/>
    <tableColumn id="11" xr3:uid="{00000000-0010-0000-1700-00000B000000}" name="Percentage of processed applications withdrawn" dataDxfId="17"/>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08_apps_full" displayName="tab08_apps_full" ref="A1:N163" totalsRowShown="0" dataDxfId="16">
  <tableColumns count="14">
    <tableColumn id="1" xr3:uid="{00000000-0010-0000-1800-000001000000}" name="Health board area" dataDxfId="15"/>
    <tableColumn id="2" xr3:uid="{00000000-0010-0000-1800-000002000000}" name="Financial year" dataDxfId="14"/>
    <tableColumn id="3" xr3:uid="{00000000-0010-0000-1800-000003000000}" name="Total applications received" dataDxfId="13"/>
    <tableColumn id="4" xr3:uid="{00000000-0010-0000-1800-000004000000}" name="Percentage of total applications received" dataDxfId="12"/>
    <tableColumn id="5" xr3:uid="{00000000-0010-0000-1800-000005000000}" name="Applications for Best Start Grant - Pregnancy and Baby Payment" dataDxfId="11"/>
    <tableColumn id="6" xr3:uid="{00000000-0010-0000-1800-000006000000}" name="Applications for Best Start Grant - Early Learning Payment" dataDxfId="10"/>
    <tableColumn id="7" xr3:uid="{00000000-0010-0000-1800-000007000000}" name="Applications for Best Start Grant - School Age Payment" dataDxfId="9"/>
    <tableColumn id="8" xr3:uid="{00000000-0010-0000-1800-000008000000}" name="Applications for Best Start Foods" dataDxfId="8"/>
    <tableColumn id="9" xr3:uid="{00000000-0010-0000-1800-000009000000}" name="Applications for Unknown application" dataDxfId="7"/>
    <tableColumn id="10" xr3:uid="{00000000-0010-0000-1800-00000A000000}" name="Percentage of applications for Best Start Grant - Pregnancy and Baby Payment" dataDxfId="6"/>
    <tableColumn id="11" xr3:uid="{00000000-0010-0000-1800-00000B000000}" name="Percentage of applications for Best Start Grant - Early Learning Payment" dataDxfId="5"/>
    <tableColumn id="12" xr3:uid="{00000000-0010-0000-1800-00000C000000}" name="Percentage of applications for Best Start Grant - School Age Payment" dataDxfId="4"/>
    <tableColumn id="13" xr3:uid="{00000000-0010-0000-1800-00000D000000}" name="Percentage of applications for Best Start Foods" dataDxfId="3"/>
    <tableColumn id="14" xr3:uid="{00000000-0010-0000-1800-00000E000000}" name="Percentage of applications for Unknown application" dataDxfId="2"/>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09_apps_full" displayName="tab09_apps_full" ref="A1:K37" totalsRowShown="0">
  <tableColumns count="11">
    <tableColumn id="1" xr3:uid="{00000000-0010-0000-1900-000001000000}" name="Type of birth"/>
    <tableColumn id="2" xr3:uid="{00000000-0010-0000-1900-000002000000}" name="Financial year"/>
    <tableColumn id="3" xr3:uid="{00000000-0010-0000-1900-000003000000}" name="Total applications received"/>
    <tableColumn id="4" xr3:uid="{00000000-0010-0000-1900-000004000000}" name="Percentage of total pregnancy and baby applications received"/>
    <tableColumn id="5" xr3:uid="{00000000-0010-0000-1900-000005000000}" name="Total applications processed"/>
    <tableColumn id="6" xr3:uid="{00000000-0010-0000-1900-000006000000}" name="Authorised applications"/>
    <tableColumn id="7" xr3:uid="{00000000-0010-0000-1900-000007000000}" name="Denied applications"/>
    <tableColumn id="8" xr3:uid="{00000000-0010-0000-1900-000008000000}" name="Withdrawn applications"/>
    <tableColumn id="9" xr3:uid="{00000000-0010-0000-1900-000009000000}" name="Percentage of processed applications authorised"/>
    <tableColumn id="10" xr3:uid="{00000000-0010-0000-1900-00000A000000}" name="Percentage of processed applications denied"/>
    <tableColumn id="11" xr3:uid="{00000000-0010-0000-1900-00000B000000}" name="Percentage of processed applications withdrawn" dataDxfId="1"/>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11_pay_full" displayName="tab11_pay_full" ref="A1:P325" totalsRowShown="0">
  <tableColumns count="16">
    <tableColumn id="1" xr3:uid="{00000000-0010-0000-1A00-000001000000}" name="Local authority area"/>
    <tableColumn id="2" xr3:uid="{00000000-0010-0000-1A00-000002000000}" name="Financial year"/>
    <tableColumn id="3" xr3:uid="{00000000-0010-0000-1A00-000003000000}" name="Total number of payments"/>
    <tableColumn id="4" xr3:uid="{00000000-0010-0000-1A00-000004000000}" name="Total value of payments"/>
    <tableColumn id="5" xr3:uid="{00000000-0010-0000-1A00-000005000000}" name="Number of Best Start Grant - Pregnancy and Baby Payments"/>
    <tableColumn id="6" xr3:uid="{00000000-0010-0000-1A00-000006000000}" name="Value of Best Start Grant - Pregnancy and Baby Payments"/>
    <tableColumn id="7" xr3:uid="{00000000-0010-0000-1A00-000007000000}" name="Number of Best Start Grant - Early Learning Payments"/>
    <tableColumn id="8" xr3:uid="{00000000-0010-0000-1A00-000008000000}" name="Value of Best Start Grant - Early Learning Payments"/>
    <tableColumn id="9" xr3:uid="{00000000-0010-0000-1A00-000009000000}" name="Number of Best Start Grant - School Age Payments"/>
    <tableColumn id="10" xr3:uid="{00000000-0010-0000-1A00-00000A000000}" name="Value of Best Start Grant - School Age Payments"/>
    <tableColumn id="11" xr3:uid="{00000000-0010-0000-1A00-00000B000000}" name="Number of Best Start Foods Payments"/>
    <tableColumn id="12" xr3:uid="{00000000-0010-0000-1A00-00000C000000}" name="Value of Best Start Foods Payments"/>
    <tableColumn id="13" xr3:uid="{00000000-0010-0000-1A00-00000D000000}" name="Percentage of Best Start Grant - Pregnancy and Baby Payments"/>
    <tableColumn id="14" xr3:uid="{00000000-0010-0000-1A00-00000E000000}" name="Percentage of Best Start Grant - Early Learning Payments"/>
    <tableColumn id="15" xr3:uid="{00000000-0010-0000-1A00-00000F000000}" name="Percentage of Best Start Grant - School Age Payments"/>
    <tableColumn id="16" xr3:uid="{00000000-0010-0000-1A00-000010000000}" name="Percentage of Best Start Foods Payments" dataDxfId="0"/>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finyearlookup" displayName="tablefinyearlookup" ref="A2:A11" totalsRowShown="0">
  <tableColumns count="1">
    <tableColumn id="1" xr3:uid="{00000000-0010-0000-1B00-000001000000}" name="Financial yea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01_apps" displayName="tab01_apps" ref="A4:J95" totalsRowShown="0">
  <tableColumns count="10">
    <tableColumn id="1" xr3:uid="{00000000-0010-0000-0200-000001000000}" name="Month"/>
    <tableColumn id="2" xr3:uid="{00000000-0010-0000-0200-000002000000}" name="Total applications received"/>
    <tableColumn id="3" xr3:uid="{00000000-0010-0000-0200-000003000000}" name="Percentage of total applications received"/>
    <tableColumn id="4" xr3:uid="{00000000-0010-0000-0200-000004000000}" name="Total applications processed"/>
    <tableColumn id="5" xr3:uid="{00000000-0010-0000-0200-000005000000}" name="Authorised applications"/>
    <tableColumn id="6" xr3:uid="{00000000-0010-0000-0200-000006000000}" name="Denied applications"/>
    <tableColumn id="7" xr3:uid="{00000000-0010-0000-0200-000007000000}" name="Withdrawn applications"/>
    <tableColumn id="8" xr3:uid="{00000000-0010-0000-0200-000008000000}" name="Percentage of processed applications authorised"/>
    <tableColumn id="9" xr3:uid="{00000000-0010-0000-0200-000009000000}" name="Percentage of processed applications denied"/>
    <tableColumn id="10" xr3:uid="{00000000-0010-0000-0200-00000A000000}" name="Percentage of processed applications withdrawn" dataDxfId="10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02_apps" displayName="tab02_apps" ref="A6:K12" totalsRowShown="0">
  <tableColumns count="11">
    <tableColumn id="1" xr3:uid="{00000000-0010-0000-0300-000001000000}" name="Component included in applications"/>
    <tableColumn id="2" xr3:uid="{00000000-0010-0000-0300-000002000000}" name="Total applications received"/>
    <tableColumn id="3" xr3:uid="{00000000-0010-0000-0300-000003000000}" name="Percentage of total applications received"/>
    <tableColumn id="4" xr3:uid="{00000000-0010-0000-0300-000004000000}" name="Total applications processed"/>
    <tableColumn id="5" xr3:uid="{00000000-0010-0000-0300-000005000000}" name="Percentage of total applications processed"/>
    <tableColumn id="6" xr3:uid="{00000000-0010-0000-0300-000006000000}" name="Authorised applications"/>
    <tableColumn id="7" xr3:uid="{00000000-0010-0000-0300-000007000000}" name="Denied applications"/>
    <tableColumn id="8" xr3:uid="{00000000-0010-0000-0300-000008000000}" name="Withdrawn applications"/>
    <tableColumn id="9" xr3:uid="{00000000-0010-0000-0300-000009000000}" name="Percentage of processed applications authorised"/>
    <tableColumn id="10" xr3:uid="{00000000-0010-0000-0300-00000A000000}" name="Percentage of processed applications denied"/>
    <tableColumn id="11" xr3:uid="{00000000-0010-0000-0300-00000B000000}" name="Percentage of processed applications withdrawn" dataDxfId="10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03_apps" displayName="tab03_apps" ref="A4:I87" totalsRowShown="0">
  <tableColumns count="9">
    <tableColumn id="1" xr3:uid="{00000000-0010-0000-0400-000001000000}" name="Month"/>
    <tableColumn id="2" xr3:uid="{00000000-0010-0000-0400-000002000000}" name="Total applications received"/>
    <tableColumn id="3" xr3:uid="{00000000-0010-0000-0400-000003000000}" name="Online applications"/>
    <tableColumn id="4" xr3:uid="{00000000-0010-0000-0400-000004000000}" name="Paper applications"/>
    <tableColumn id="5" xr3:uid="{00000000-0010-0000-0400-000005000000}" name="Phone applications"/>
    <tableColumn id="6" xr3:uid="{00000000-0010-0000-0400-000006000000}" name="Other channels" dataDxfId="103" dataCellStyle="Comma"/>
    <tableColumn id="7" xr3:uid="{00000000-0010-0000-0400-000007000000}" name="Percentage of online application"/>
    <tableColumn id="8" xr3:uid="{00000000-0010-0000-0400-000008000000}" name="Percentage of paper application"/>
    <tableColumn id="9" xr3:uid="{00000000-0010-0000-0400-000009000000}" name="Percentage of phone application" dataDxfId="10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04_apps" displayName="tab04_apps" ref="A6:J19" totalsRowShown="0">
  <tableColumns count="10">
    <tableColumn id="1" xr3:uid="{00000000-0010-0000-0500-000001000000}" name="Applicant age group"/>
    <tableColumn id="2" xr3:uid="{00000000-0010-0000-0500-000002000000}" name="Total applications received"/>
    <tableColumn id="3" xr3:uid="{00000000-0010-0000-0500-000003000000}" name="Percentage of total applications received"/>
    <tableColumn id="4" xr3:uid="{00000000-0010-0000-0500-000004000000}" name="Total applications processed"/>
    <tableColumn id="5" xr3:uid="{00000000-0010-0000-0500-000005000000}" name="Authorised applications"/>
    <tableColumn id="6" xr3:uid="{00000000-0010-0000-0500-000006000000}" name="Denied applications"/>
    <tableColumn id="7" xr3:uid="{00000000-0010-0000-0500-000007000000}" name="Withdrawn applications"/>
    <tableColumn id="8" xr3:uid="{00000000-0010-0000-0500-000008000000}" name="Percentage of processed applications authorised"/>
    <tableColumn id="9" xr3:uid="{00000000-0010-0000-0500-000009000000}" name="Percentage of processed applications denied"/>
    <tableColumn id="10" xr3:uid="{00000000-0010-0000-0500-00000A000000}" name="Percentage of processed applications withdrawn" dataDxfId="10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05_apps" displayName="tab05_apps" ref="A6:J42" totalsRowShown="0">
  <tableColumns count="10">
    <tableColumn id="1" xr3:uid="{00000000-0010-0000-0600-000001000000}" name="Local authority area"/>
    <tableColumn id="2" xr3:uid="{00000000-0010-0000-0600-000002000000}" name="Total applications received"/>
    <tableColumn id="3" xr3:uid="{00000000-0010-0000-0600-000003000000}" name="Percentage of total applications received"/>
    <tableColumn id="4" xr3:uid="{00000000-0010-0000-0600-000004000000}" name="Total applications processed"/>
    <tableColumn id="5" xr3:uid="{00000000-0010-0000-0600-000005000000}" name="Authorised applications"/>
    <tableColumn id="6" xr3:uid="{00000000-0010-0000-0600-000006000000}" name="Denied applications"/>
    <tableColumn id="7" xr3:uid="{00000000-0010-0000-0600-000007000000}" name="Withdrawn applications"/>
    <tableColumn id="8" xr3:uid="{00000000-0010-0000-0600-000008000000}" name="Percentage of processed applications authorised"/>
    <tableColumn id="9" xr3:uid="{00000000-0010-0000-0600-000009000000}" name="Percentage of processed applications denied"/>
    <tableColumn id="10" xr3:uid="{00000000-0010-0000-0600-00000A000000}" name="Percentage of processed applications withdrawn" dataDxfId="10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06_apps" displayName="tab06_apps" ref="A6:M42" totalsRowShown="0">
  <tableColumns count="13">
    <tableColumn id="1" xr3:uid="{00000000-0010-0000-0700-000001000000}" name="Local authority area"/>
    <tableColumn id="2" xr3:uid="{00000000-0010-0000-0700-000002000000}" name="Total applications received"/>
    <tableColumn id="3" xr3:uid="{00000000-0010-0000-0700-000003000000}" name="Percentage of total applications received"/>
    <tableColumn id="4" xr3:uid="{00000000-0010-0000-0700-000004000000}" name="Applications for Best Start Grant - Pregnancy and Baby Payment"/>
    <tableColumn id="5" xr3:uid="{00000000-0010-0000-0700-000005000000}" name="Applications for Best Start Grant - Early Learning Payment"/>
    <tableColumn id="6" xr3:uid="{00000000-0010-0000-0700-000006000000}" name="Applications for Best Start Grant - School Age Payment"/>
    <tableColumn id="7" xr3:uid="{00000000-0010-0000-0700-000007000000}" name="Applications for Best Start Foods"/>
    <tableColumn id="8" xr3:uid="{00000000-0010-0000-0700-000008000000}" name="Applications for Unknown application"/>
    <tableColumn id="9" xr3:uid="{00000000-0010-0000-0700-000009000000}" name="Percentage of applications for Best Start Grant - Pregnancy and Baby Payment"/>
    <tableColumn id="10" xr3:uid="{00000000-0010-0000-0700-00000A000000}" name="Percentage of applications for Best Start Grant - Early Learning Payment"/>
    <tableColumn id="11" xr3:uid="{00000000-0010-0000-0700-00000B000000}" name="Percentage of applications for Best Start Grant - School Age Payment"/>
    <tableColumn id="12" xr3:uid="{00000000-0010-0000-0700-00000C000000}" name="Percentage of applications for Best Start Foods"/>
    <tableColumn id="13" xr3:uid="{00000000-0010-0000-0700-00000D000000}" name="Percentage of applications for Unknown application" dataDxfId="9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07_apps" displayName="tab07_apps" ref="A6:J24" totalsRowShown="0">
  <tableColumns count="10">
    <tableColumn id="1" xr3:uid="{00000000-0010-0000-0800-000001000000}" name="Health board area"/>
    <tableColumn id="2" xr3:uid="{00000000-0010-0000-0800-000002000000}" name="Total applications received"/>
    <tableColumn id="3" xr3:uid="{00000000-0010-0000-0800-000003000000}" name="Percentage of total applications received"/>
    <tableColumn id="4" xr3:uid="{00000000-0010-0000-0800-000004000000}" name="Total applications processed"/>
    <tableColumn id="5" xr3:uid="{00000000-0010-0000-0800-000005000000}" name="Authorised applications"/>
    <tableColumn id="6" xr3:uid="{00000000-0010-0000-0800-000006000000}" name="Denied applications"/>
    <tableColumn id="7" xr3:uid="{00000000-0010-0000-0800-000007000000}" name="Withdrawn applications"/>
    <tableColumn id="8" xr3:uid="{00000000-0010-0000-0800-000008000000}" name="Percentage of processed applications authorised"/>
    <tableColumn id="9" xr3:uid="{00000000-0010-0000-0800-000009000000}" name="Percentage of processed applications denied"/>
    <tableColumn id="10" xr3:uid="{00000000-0010-0000-0800-00000A000000}" name="Percentage of processed applications withdrawn" dataDxfId="9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cialsecurity.gov.scot/publications/statistics" TargetMode="External"/><Relationship Id="rId2" Type="http://schemas.openxmlformats.org/officeDocument/2006/relationships/hyperlink" Target="mailto:MI@socialsecurity.gov.scot" TargetMode="External"/><Relationship Id="rId1" Type="http://schemas.openxmlformats.org/officeDocument/2006/relationships/hyperlink" Target="https://www.socialsecurity.gov.scot/publications/statistics/statistics-collection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7995-D656-495D-B4AA-8CE8934BD461}">
  <sheetPr codeName="Sheet1"/>
  <dimension ref="A1:A23"/>
  <sheetViews>
    <sheetView tabSelected="1" workbookViewId="0"/>
  </sheetViews>
  <sheetFormatPr defaultRowHeight="15.5" x14ac:dyDescent="0.35"/>
  <cols>
    <col min="1" max="1" width="98.5" customWidth="1"/>
  </cols>
  <sheetData>
    <row r="1" spans="1:1" ht="21" x14ac:dyDescent="0.5">
      <c r="A1" s="2" t="s">
        <v>28</v>
      </c>
    </row>
    <row r="2" spans="1:1" x14ac:dyDescent="0.35">
      <c r="A2" s="35" t="s">
        <v>504</v>
      </c>
    </row>
    <row r="3" spans="1:1" x14ac:dyDescent="0.35">
      <c r="A3" s="36" t="s">
        <v>484</v>
      </c>
    </row>
    <row r="4" spans="1:1" x14ac:dyDescent="0.35">
      <c r="A4" s="37" t="s">
        <v>461</v>
      </c>
    </row>
    <row r="5" spans="1:1" x14ac:dyDescent="0.35">
      <c r="A5" s="38" t="s">
        <v>478</v>
      </c>
    </row>
    <row r="6" spans="1:1" x14ac:dyDescent="0.35">
      <c r="A6" s="39" t="s">
        <v>479</v>
      </c>
    </row>
    <row r="7" spans="1:1" x14ac:dyDescent="0.35">
      <c r="A7" s="37" t="s">
        <v>462</v>
      </c>
    </row>
    <row r="8" spans="1:1" x14ac:dyDescent="0.35">
      <c r="A8" s="40" t="s">
        <v>480</v>
      </c>
    </row>
    <row r="9" spans="1:1" x14ac:dyDescent="0.35">
      <c r="A9" s="37" t="s">
        <v>463</v>
      </c>
    </row>
    <row r="10" spans="1:1" x14ac:dyDescent="0.35">
      <c r="A10" s="40" t="s">
        <v>464</v>
      </c>
    </row>
    <row r="11" spans="1:1" x14ac:dyDescent="0.35">
      <c r="A11" s="37" t="s">
        <v>465</v>
      </c>
    </row>
    <row r="12" spans="1:1" x14ac:dyDescent="0.35">
      <c r="A12" s="40" t="s">
        <v>466</v>
      </c>
    </row>
    <row r="13" spans="1:1" x14ac:dyDescent="0.35">
      <c r="A13" s="37" t="s">
        <v>467</v>
      </c>
    </row>
    <row r="14" spans="1:1" x14ac:dyDescent="0.35">
      <c r="A14" s="41" t="s">
        <v>468</v>
      </c>
    </row>
    <row r="15" spans="1:1" x14ac:dyDescent="0.35">
      <c r="A15" s="37" t="s">
        <v>469</v>
      </c>
    </row>
    <row r="16" spans="1:1" x14ac:dyDescent="0.35">
      <c r="A16" s="41" t="s">
        <v>470</v>
      </c>
    </row>
    <row r="17" spans="1:1" x14ac:dyDescent="0.35">
      <c r="A17" s="42" t="s">
        <v>471</v>
      </c>
    </row>
    <row r="18" spans="1:1" x14ac:dyDescent="0.35">
      <c r="A18" s="42" t="s">
        <v>472</v>
      </c>
    </row>
    <row r="19" spans="1:1" x14ac:dyDescent="0.35">
      <c r="A19" t="s">
        <v>473</v>
      </c>
    </row>
    <row r="20" spans="1:1" x14ac:dyDescent="0.35">
      <c r="A20" s="36" t="s">
        <v>474</v>
      </c>
    </row>
    <row r="21" spans="1:1" x14ac:dyDescent="0.35">
      <c r="A21" s="37" t="s">
        <v>475</v>
      </c>
    </row>
    <row r="22" spans="1:1" x14ac:dyDescent="0.35">
      <c r="A22" s="43" t="s">
        <v>476</v>
      </c>
    </row>
    <row r="23" spans="1:1" x14ac:dyDescent="0.35">
      <c r="A23" s="44" t="s">
        <v>477</v>
      </c>
    </row>
  </sheetData>
  <hyperlinks>
    <hyperlink ref="A3" r:id="rId1" location="best-start-grant" display="Link to the latest BSGF publication (opens in a new window)" xr:uid="{AEE05731-CCFB-4484-AD67-AF849FA9533B}"/>
    <hyperlink ref="A23" r:id="rId2" xr:uid="{8B003CD3-769B-4F9C-8C20-A7422DEB5C10}"/>
    <hyperlink ref="A20" r:id="rId3" xr:uid="{9215F453-CDB8-4962-975C-6268AF7115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J24"/>
  <sheetViews>
    <sheetView workbookViewId="0"/>
  </sheetViews>
  <sheetFormatPr defaultColWidth="10.58203125" defaultRowHeight="15.5" x14ac:dyDescent="0.35"/>
  <cols>
    <col min="1" max="1" width="32.58203125" customWidth="1"/>
    <col min="2" max="10" width="16.58203125" customWidth="1"/>
  </cols>
  <sheetData>
    <row r="1" spans="1:10" ht="19.5" x14ac:dyDescent="0.45">
      <c r="A1" s="14" t="s">
        <v>441</v>
      </c>
    </row>
    <row r="2" spans="1:10" x14ac:dyDescent="0.35">
      <c r="A2" t="s">
        <v>432</v>
      </c>
    </row>
    <row r="3" spans="1:10" x14ac:dyDescent="0.35">
      <c r="A3" t="s">
        <v>442</v>
      </c>
    </row>
    <row r="4" spans="1:10" x14ac:dyDescent="0.35">
      <c r="A4" t="s">
        <v>430</v>
      </c>
    </row>
    <row r="5" spans="1:10" x14ac:dyDescent="0.35">
      <c r="A5" s="15" t="s">
        <v>485</v>
      </c>
      <c r="B5" s="15" t="s">
        <v>408</v>
      </c>
    </row>
    <row r="6" spans="1:10" ht="62" x14ac:dyDescent="0.35">
      <c r="A6" s="4" t="s">
        <v>336</v>
      </c>
      <c r="B6" s="4" t="s">
        <v>167</v>
      </c>
      <c r="C6" s="4" t="s">
        <v>168</v>
      </c>
      <c r="D6" s="4" t="s">
        <v>169</v>
      </c>
      <c r="E6" s="4" t="s">
        <v>170</v>
      </c>
      <c r="F6" s="4" t="s">
        <v>171</v>
      </c>
      <c r="G6" s="4" t="s">
        <v>172</v>
      </c>
      <c r="H6" s="4" t="s">
        <v>173</v>
      </c>
      <c r="I6" s="4" t="s">
        <v>174</v>
      </c>
      <c r="J6" s="18" t="s">
        <v>175</v>
      </c>
    </row>
    <row r="7" spans="1:10" x14ac:dyDescent="0.35">
      <c r="A7" s="23" t="s">
        <v>176</v>
      </c>
      <c r="B7" s="24">
        <f>SUMIFS('Table 7 - Full data'!C:C,'Table 7 - Full data'!$A:$A,$A7,'Table 7 - Full data'!$B:$B,$B$5)</f>
        <v>558100</v>
      </c>
      <c r="C7" s="25">
        <f>SUMIFS('Table 7 - Full data'!D:D,'Table 7 - Full data'!$A:$A,$A7,'Table 7 - Full data'!$B:$B,$B$5)</f>
        <v>1</v>
      </c>
      <c r="D7" s="24">
        <f>SUMIFS('Table 7 - Full data'!E:E,'Table 7 - Full data'!$A:$A,$A7,'Table 7 - Full data'!$B:$B,$B$5)</f>
        <v>554070</v>
      </c>
      <c r="E7" s="24">
        <f>SUMIFS('Table 7 - Full data'!F:F,'Table 7 - Full data'!$A:$A,$A7,'Table 7 - Full data'!$B:$B,$B$5)</f>
        <v>365340</v>
      </c>
      <c r="F7" s="24">
        <f>SUMIFS('Table 7 - Full data'!G:G,'Table 7 - Full data'!$A:$A,$A7,'Table 7 - Full data'!$B:$B,$B$5)</f>
        <v>170480</v>
      </c>
      <c r="G7" s="24">
        <f>SUMIFS('Table 7 - Full data'!H:H,'Table 7 - Full data'!$A:$A,$A7,'Table 7 - Full data'!$B:$B,$B$5)</f>
        <v>18250</v>
      </c>
      <c r="H7" s="25">
        <f>SUMIFS('Table 7 - Full data'!I:I,'Table 7 - Full data'!$A:$A,$A7,'Table 7 - Full data'!$B:$B,$B$5)</f>
        <v>0.66</v>
      </c>
      <c r="I7" s="25">
        <f>SUMIFS('Table 7 - Full data'!J:J,'Table 7 - Full data'!$A:$A,$A7,'Table 7 - Full data'!$B:$B,$B$5)</f>
        <v>0.31</v>
      </c>
      <c r="J7" s="60">
        <f>SUMIFS('Table 7 - Full data'!K:K,'Table 7 - Full data'!$A:$A,$A7,'Table 7 - Full data'!$B:$B,$B$5)</f>
        <v>0.03</v>
      </c>
    </row>
    <row r="8" spans="1:10" x14ac:dyDescent="0.35">
      <c r="A8" s="5" t="s">
        <v>337</v>
      </c>
      <c r="B8" s="6">
        <f>SUMIFS('Table 7 - Full data'!C:C,'Table 7 - Full data'!$A:$A,$A8,'Table 7 - Full data'!$B:$B,$B$5)</f>
        <v>44930</v>
      </c>
      <c r="C8" s="7">
        <f>SUMIFS('Table 7 - Full data'!D:D,'Table 7 - Full data'!$A:$A,$A8,'Table 7 - Full data'!$B:$B,$B$5)</f>
        <v>0.08</v>
      </c>
      <c r="D8" s="6">
        <f>SUMIFS('Table 7 - Full data'!E:E,'Table 7 - Full data'!$A:$A,$A8,'Table 7 - Full data'!$B:$B,$B$5)</f>
        <v>44660</v>
      </c>
      <c r="E8" s="6">
        <f>SUMIFS('Table 7 - Full data'!F:F,'Table 7 - Full data'!$A:$A,$A8,'Table 7 - Full data'!$B:$B,$B$5)</f>
        <v>30775</v>
      </c>
      <c r="F8" s="6">
        <f>SUMIFS('Table 7 - Full data'!G:G,'Table 7 - Full data'!$A:$A,$A8,'Table 7 - Full data'!$B:$B,$B$5)</f>
        <v>12400</v>
      </c>
      <c r="G8" s="6">
        <f>SUMIFS('Table 7 - Full data'!H:H,'Table 7 - Full data'!$A:$A,$A8,'Table 7 - Full data'!$B:$B,$B$5)</f>
        <v>1485</v>
      </c>
      <c r="H8" s="7">
        <f>SUMIFS('Table 7 - Full data'!I:I,'Table 7 - Full data'!$A:$A,$A8,'Table 7 - Full data'!$B:$B,$B$5)</f>
        <v>0.69</v>
      </c>
      <c r="I8" s="7">
        <f>SUMIFS('Table 7 - Full data'!J:J,'Table 7 - Full data'!$A:$A,$A8,'Table 7 - Full data'!$B:$B,$B$5)</f>
        <v>0.28000000000000003</v>
      </c>
      <c r="J8" s="61">
        <f>SUMIFS('Table 7 - Full data'!K:K,'Table 7 - Full data'!$A:$A,$A8,'Table 7 - Full data'!$B:$B,$B$5)</f>
        <v>0.03</v>
      </c>
    </row>
    <row r="9" spans="1:10" x14ac:dyDescent="0.35">
      <c r="A9" s="5" t="s">
        <v>338</v>
      </c>
      <c r="B9" s="6">
        <f>SUMIFS('Table 7 - Full data'!C:C,'Table 7 - Full data'!$A:$A,$A9,'Table 7 - Full data'!$B:$B,$B$5)</f>
        <v>9160</v>
      </c>
      <c r="C9" s="7">
        <f>SUMIFS('Table 7 - Full data'!D:D,'Table 7 - Full data'!$A:$A,$A9,'Table 7 - Full data'!$B:$B,$B$5)</f>
        <v>0.02</v>
      </c>
      <c r="D9" s="6">
        <f>SUMIFS('Table 7 - Full data'!E:E,'Table 7 - Full data'!$A:$A,$A9,'Table 7 - Full data'!$B:$B,$B$5)</f>
        <v>9085</v>
      </c>
      <c r="E9" s="6">
        <f>SUMIFS('Table 7 - Full data'!F:F,'Table 7 - Full data'!$A:$A,$A9,'Table 7 - Full data'!$B:$B,$B$5)</f>
        <v>6245</v>
      </c>
      <c r="F9" s="6">
        <f>SUMIFS('Table 7 - Full data'!G:G,'Table 7 - Full data'!$A:$A,$A9,'Table 7 - Full data'!$B:$B,$B$5)</f>
        <v>2585</v>
      </c>
      <c r="G9" s="6">
        <f>SUMIFS('Table 7 - Full data'!H:H,'Table 7 - Full data'!$A:$A,$A9,'Table 7 - Full data'!$B:$B,$B$5)</f>
        <v>250</v>
      </c>
      <c r="H9" s="7">
        <f>SUMIFS('Table 7 - Full data'!I:I,'Table 7 - Full data'!$A:$A,$A9,'Table 7 - Full data'!$B:$B,$B$5)</f>
        <v>0.69</v>
      </c>
      <c r="I9" s="7">
        <f>SUMIFS('Table 7 - Full data'!J:J,'Table 7 - Full data'!$A:$A,$A9,'Table 7 - Full data'!$B:$B,$B$5)</f>
        <v>0.28000000000000003</v>
      </c>
      <c r="J9" s="61">
        <f>SUMIFS('Table 7 - Full data'!K:K,'Table 7 - Full data'!$A:$A,$A9,'Table 7 - Full data'!$B:$B,$B$5)</f>
        <v>0.03</v>
      </c>
    </row>
    <row r="10" spans="1:10" x14ac:dyDescent="0.35">
      <c r="A10" s="5" t="s">
        <v>297</v>
      </c>
      <c r="B10" s="6">
        <f>SUMIFS('Table 7 - Full data'!C:C,'Table 7 - Full data'!$A:$A,$A10,'Table 7 - Full data'!$B:$B,$B$5)</f>
        <v>14500</v>
      </c>
      <c r="C10" s="7">
        <f>SUMIFS('Table 7 - Full data'!D:D,'Table 7 - Full data'!$A:$A,$A10,'Table 7 - Full data'!$B:$B,$B$5)</f>
        <v>0.03</v>
      </c>
      <c r="D10" s="6">
        <f>SUMIFS('Table 7 - Full data'!E:E,'Table 7 - Full data'!$A:$A,$A10,'Table 7 - Full data'!$B:$B,$B$5)</f>
        <v>14420</v>
      </c>
      <c r="E10" s="6">
        <f>SUMIFS('Table 7 - Full data'!F:F,'Table 7 - Full data'!$A:$A,$A10,'Table 7 - Full data'!$B:$B,$B$5)</f>
        <v>9890</v>
      </c>
      <c r="F10" s="6">
        <f>SUMIFS('Table 7 - Full data'!G:G,'Table 7 - Full data'!$A:$A,$A10,'Table 7 - Full data'!$B:$B,$B$5)</f>
        <v>4055</v>
      </c>
      <c r="G10" s="6">
        <f>SUMIFS('Table 7 - Full data'!H:H,'Table 7 - Full data'!$A:$A,$A10,'Table 7 - Full data'!$B:$B,$B$5)</f>
        <v>475</v>
      </c>
      <c r="H10" s="7">
        <f>SUMIFS('Table 7 - Full data'!I:I,'Table 7 - Full data'!$A:$A,$A10,'Table 7 - Full data'!$B:$B,$B$5)</f>
        <v>0.69</v>
      </c>
      <c r="I10" s="7">
        <f>SUMIFS('Table 7 - Full data'!J:J,'Table 7 - Full data'!$A:$A,$A10,'Table 7 - Full data'!$B:$B,$B$5)</f>
        <v>0.28000000000000003</v>
      </c>
      <c r="J10" s="61">
        <f>SUMIFS('Table 7 - Full data'!K:K,'Table 7 - Full data'!$A:$A,$A10,'Table 7 - Full data'!$B:$B,$B$5)</f>
        <v>0.03</v>
      </c>
    </row>
    <row r="11" spans="1:10" x14ac:dyDescent="0.35">
      <c r="A11" s="5" t="s">
        <v>304</v>
      </c>
      <c r="B11" s="6">
        <f>SUMIFS('Table 7 - Full data'!C:C,'Table 7 - Full data'!$A:$A,$A11,'Table 7 - Full data'!$B:$B,$B$5)</f>
        <v>40295</v>
      </c>
      <c r="C11" s="7">
        <f>SUMIFS('Table 7 - Full data'!D:D,'Table 7 - Full data'!$A:$A,$A11,'Table 7 - Full data'!$B:$B,$B$5)</f>
        <v>7.0000000000000007E-2</v>
      </c>
      <c r="D11" s="6">
        <f>SUMIFS('Table 7 - Full data'!E:E,'Table 7 - Full data'!$A:$A,$A11,'Table 7 - Full data'!$B:$B,$B$5)</f>
        <v>40025</v>
      </c>
      <c r="E11" s="6">
        <f>SUMIFS('Table 7 - Full data'!F:F,'Table 7 - Full data'!$A:$A,$A11,'Table 7 - Full data'!$B:$B,$B$5)</f>
        <v>27720</v>
      </c>
      <c r="F11" s="6">
        <f>SUMIFS('Table 7 - Full data'!G:G,'Table 7 - Full data'!$A:$A,$A11,'Table 7 - Full data'!$B:$B,$B$5)</f>
        <v>11015</v>
      </c>
      <c r="G11" s="6">
        <f>SUMIFS('Table 7 - Full data'!H:H,'Table 7 - Full data'!$A:$A,$A11,'Table 7 - Full data'!$B:$B,$B$5)</f>
        <v>1290</v>
      </c>
      <c r="H11" s="7">
        <f>SUMIFS('Table 7 - Full data'!I:I,'Table 7 - Full data'!$A:$A,$A11,'Table 7 - Full data'!$B:$B,$B$5)</f>
        <v>0.69</v>
      </c>
      <c r="I11" s="7">
        <f>SUMIFS('Table 7 - Full data'!J:J,'Table 7 - Full data'!$A:$A,$A11,'Table 7 - Full data'!$B:$B,$B$5)</f>
        <v>0.28000000000000003</v>
      </c>
      <c r="J11" s="61">
        <f>SUMIFS('Table 7 - Full data'!K:K,'Table 7 - Full data'!$A:$A,$A11,'Table 7 - Full data'!$B:$B,$B$5)</f>
        <v>0.03</v>
      </c>
    </row>
    <row r="12" spans="1:10" x14ac:dyDescent="0.35">
      <c r="A12" s="5" t="s">
        <v>339</v>
      </c>
      <c r="B12" s="6">
        <f>SUMIFS('Table 7 - Full data'!C:C,'Table 7 - Full data'!$A:$A,$A12,'Table 7 - Full data'!$B:$B,$B$5)</f>
        <v>28885</v>
      </c>
      <c r="C12" s="7">
        <f>SUMIFS('Table 7 - Full data'!D:D,'Table 7 - Full data'!$A:$A,$A12,'Table 7 - Full data'!$B:$B,$B$5)</f>
        <v>0.05</v>
      </c>
      <c r="D12" s="6">
        <f>SUMIFS('Table 7 - Full data'!E:E,'Table 7 - Full data'!$A:$A,$A12,'Table 7 - Full data'!$B:$B,$B$5)</f>
        <v>28715</v>
      </c>
      <c r="E12" s="6">
        <f>SUMIFS('Table 7 - Full data'!F:F,'Table 7 - Full data'!$A:$A,$A12,'Table 7 - Full data'!$B:$B,$B$5)</f>
        <v>19445</v>
      </c>
      <c r="F12" s="6">
        <f>SUMIFS('Table 7 - Full data'!G:G,'Table 7 - Full data'!$A:$A,$A12,'Table 7 - Full data'!$B:$B,$B$5)</f>
        <v>8345</v>
      </c>
      <c r="G12" s="6">
        <f>SUMIFS('Table 7 - Full data'!H:H,'Table 7 - Full data'!$A:$A,$A12,'Table 7 - Full data'!$B:$B,$B$5)</f>
        <v>930</v>
      </c>
      <c r="H12" s="7">
        <f>SUMIFS('Table 7 - Full data'!I:I,'Table 7 - Full data'!$A:$A,$A12,'Table 7 - Full data'!$B:$B,$B$5)</f>
        <v>0.68</v>
      </c>
      <c r="I12" s="7">
        <f>SUMIFS('Table 7 - Full data'!J:J,'Table 7 - Full data'!$A:$A,$A12,'Table 7 - Full data'!$B:$B,$B$5)</f>
        <v>0.28999999999999998</v>
      </c>
      <c r="J12" s="61">
        <f>SUMIFS('Table 7 - Full data'!K:K,'Table 7 - Full data'!$A:$A,$A12,'Table 7 - Full data'!$B:$B,$B$5)</f>
        <v>0.03</v>
      </c>
    </row>
    <row r="13" spans="1:10" x14ac:dyDescent="0.35">
      <c r="A13" s="5" t="s">
        <v>340</v>
      </c>
      <c r="B13" s="6">
        <f>SUMIFS('Table 7 - Full data'!C:C,'Table 7 - Full data'!$A:$A,$A13,'Table 7 - Full data'!$B:$B,$B$5)</f>
        <v>40550</v>
      </c>
      <c r="C13" s="7">
        <f>SUMIFS('Table 7 - Full data'!D:D,'Table 7 - Full data'!$A:$A,$A13,'Table 7 - Full data'!$B:$B,$B$5)</f>
        <v>7.0000000000000007E-2</v>
      </c>
      <c r="D13" s="6">
        <f>SUMIFS('Table 7 - Full data'!E:E,'Table 7 - Full data'!$A:$A,$A13,'Table 7 - Full data'!$B:$B,$B$5)</f>
        <v>40255</v>
      </c>
      <c r="E13" s="6">
        <f>SUMIFS('Table 7 - Full data'!F:F,'Table 7 - Full data'!$A:$A,$A13,'Table 7 - Full data'!$B:$B,$B$5)</f>
        <v>26200</v>
      </c>
      <c r="F13" s="6">
        <f>SUMIFS('Table 7 - Full data'!G:G,'Table 7 - Full data'!$A:$A,$A13,'Table 7 - Full data'!$B:$B,$B$5)</f>
        <v>12785</v>
      </c>
      <c r="G13" s="6">
        <f>SUMIFS('Table 7 - Full data'!H:H,'Table 7 - Full data'!$A:$A,$A13,'Table 7 - Full data'!$B:$B,$B$5)</f>
        <v>1270</v>
      </c>
      <c r="H13" s="7">
        <f>SUMIFS('Table 7 - Full data'!I:I,'Table 7 - Full data'!$A:$A,$A13,'Table 7 - Full data'!$B:$B,$B$5)</f>
        <v>0.65</v>
      </c>
      <c r="I13" s="7">
        <f>SUMIFS('Table 7 - Full data'!J:J,'Table 7 - Full data'!$A:$A,$A13,'Table 7 - Full data'!$B:$B,$B$5)</f>
        <v>0.32</v>
      </c>
      <c r="J13" s="61">
        <f>SUMIFS('Table 7 - Full data'!K:K,'Table 7 - Full data'!$A:$A,$A13,'Table 7 - Full data'!$B:$B,$B$5)</f>
        <v>0.03</v>
      </c>
    </row>
    <row r="14" spans="1:10" x14ac:dyDescent="0.35">
      <c r="A14" s="5" t="s">
        <v>341</v>
      </c>
      <c r="B14" s="6">
        <f>SUMIFS('Table 7 - Full data'!C:C,'Table 7 - Full data'!$A:$A,$A14,'Table 7 - Full data'!$B:$B,$B$5)</f>
        <v>142240</v>
      </c>
      <c r="C14" s="7">
        <f>SUMIFS('Table 7 - Full data'!D:D,'Table 7 - Full data'!$A:$A,$A14,'Table 7 - Full data'!$B:$B,$B$5)</f>
        <v>0.25</v>
      </c>
      <c r="D14" s="6">
        <f>SUMIFS('Table 7 - Full data'!E:E,'Table 7 - Full data'!$A:$A,$A14,'Table 7 - Full data'!$B:$B,$B$5)</f>
        <v>141070</v>
      </c>
      <c r="E14" s="6">
        <f>SUMIFS('Table 7 - Full data'!F:F,'Table 7 - Full data'!$A:$A,$A14,'Table 7 - Full data'!$B:$B,$B$5)</f>
        <v>93800</v>
      </c>
      <c r="F14" s="6">
        <f>SUMIFS('Table 7 - Full data'!G:G,'Table 7 - Full data'!$A:$A,$A14,'Table 7 - Full data'!$B:$B,$B$5)</f>
        <v>42555</v>
      </c>
      <c r="G14" s="6">
        <f>SUMIFS('Table 7 - Full data'!H:H,'Table 7 - Full data'!$A:$A,$A14,'Table 7 - Full data'!$B:$B,$B$5)</f>
        <v>4715</v>
      </c>
      <c r="H14" s="7">
        <f>SUMIFS('Table 7 - Full data'!I:I,'Table 7 - Full data'!$A:$A,$A14,'Table 7 - Full data'!$B:$B,$B$5)</f>
        <v>0.66</v>
      </c>
      <c r="I14" s="7">
        <f>SUMIFS('Table 7 - Full data'!J:J,'Table 7 - Full data'!$A:$A,$A14,'Table 7 - Full data'!$B:$B,$B$5)</f>
        <v>0.3</v>
      </c>
      <c r="J14" s="61">
        <f>SUMIFS('Table 7 - Full data'!K:K,'Table 7 - Full data'!$A:$A,$A14,'Table 7 - Full data'!$B:$B,$B$5)</f>
        <v>0.03</v>
      </c>
    </row>
    <row r="15" spans="1:10" x14ac:dyDescent="0.35">
      <c r="A15" s="5" t="s">
        <v>306</v>
      </c>
      <c r="B15" s="6">
        <f>SUMIFS('Table 7 - Full data'!C:C,'Table 7 - Full data'!$A:$A,$A15,'Table 7 - Full data'!$B:$B,$B$5)</f>
        <v>24840</v>
      </c>
      <c r="C15" s="7">
        <f>SUMIFS('Table 7 - Full data'!D:D,'Table 7 - Full data'!$A:$A,$A15,'Table 7 - Full data'!$B:$B,$B$5)</f>
        <v>0.04</v>
      </c>
      <c r="D15" s="6">
        <f>SUMIFS('Table 7 - Full data'!E:E,'Table 7 - Full data'!$A:$A,$A15,'Table 7 - Full data'!$B:$B,$B$5)</f>
        <v>24670</v>
      </c>
      <c r="E15" s="6">
        <f>SUMIFS('Table 7 - Full data'!F:F,'Table 7 - Full data'!$A:$A,$A15,'Table 7 - Full data'!$B:$B,$B$5)</f>
        <v>16355</v>
      </c>
      <c r="F15" s="6">
        <f>SUMIFS('Table 7 - Full data'!G:G,'Table 7 - Full data'!$A:$A,$A15,'Table 7 - Full data'!$B:$B,$B$5)</f>
        <v>7540</v>
      </c>
      <c r="G15" s="6">
        <f>SUMIFS('Table 7 - Full data'!H:H,'Table 7 - Full data'!$A:$A,$A15,'Table 7 - Full data'!$B:$B,$B$5)</f>
        <v>770</v>
      </c>
      <c r="H15" s="7">
        <f>SUMIFS('Table 7 - Full data'!I:I,'Table 7 - Full data'!$A:$A,$A15,'Table 7 - Full data'!$B:$B,$B$5)</f>
        <v>0.66</v>
      </c>
      <c r="I15" s="7">
        <f>SUMIFS('Table 7 - Full data'!J:J,'Table 7 - Full data'!$A:$A,$A15,'Table 7 - Full data'!$B:$B,$B$5)</f>
        <v>0.31</v>
      </c>
      <c r="J15" s="61">
        <f>SUMIFS('Table 7 - Full data'!K:K,'Table 7 - Full data'!$A:$A,$A15,'Table 7 - Full data'!$B:$B,$B$5)</f>
        <v>0.03</v>
      </c>
    </row>
    <row r="16" spans="1:10" x14ac:dyDescent="0.35">
      <c r="A16" s="5" t="s">
        <v>342</v>
      </c>
      <c r="B16" s="6">
        <f>SUMIFS('Table 7 - Full data'!C:C,'Table 7 - Full data'!$A:$A,$A16,'Table 7 - Full data'!$B:$B,$B$5)</f>
        <v>76845</v>
      </c>
      <c r="C16" s="7">
        <f>SUMIFS('Table 7 - Full data'!D:D,'Table 7 - Full data'!$A:$A,$A16,'Table 7 - Full data'!$B:$B,$B$5)</f>
        <v>0.14000000000000001</v>
      </c>
      <c r="D16" s="6">
        <f>SUMIFS('Table 7 - Full data'!E:E,'Table 7 - Full data'!$A:$A,$A16,'Table 7 - Full data'!$B:$B,$B$5)</f>
        <v>76330</v>
      </c>
      <c r="E16" s="6">
        <f>SUMIFS('Table 7 - Full data'!F:F,'Table 7 - Full data'!$A:$A,$A16,'Table 7 - Full data'!$B:$B,$B$5)</f>
        <v>51520</v>
      </c>
      <c r="F16" s="6">
        <f>SUMIFS('Table 7 - Full data'!G:G,'Table 7 - Full data'!$A:$A,$A16,'Table 7 - Full data'!$B:$B,$B$5)</f>
        <v>22345</v>
      </c>
      <c r="G16" s="6">
        <f>SUMIFS('Table 7 - Full data'!H:H,'Table 7 - Full data'!$A:$A,$A16,'Table 7 - Full data'!$B:$B,$B$5)</f>
        <v>2465</v>
      </c>
      <c r="H16" s="7">
        <f>SUMIFS('Table 7 - Full data'!I:I,'Table 7 - Full data'!$A:$A,$A16,'Table 7 - Full data'!$B:$B,$B$5)</f>
        <v>0.67</v>
      </c>
      <c r="I16" s="7">
        <f>SUMIFS('Table 7 - Full data'!J:J,'Table 7 - Full data'!$A:$A,$A16,'Table 7 - Full data'!$B:$B,$B$5)</f>
        <v>0.28999999999999998</v>
      </c>
      <c r="J16" s="61">
        <f>SUMIFS('Table 7 - Full data'!K:K,'Table 7 - Full data'!$A:$A,$A16,'Table 7 - Full data'!$B:$B,$B$5)</f>
        <v>0.03</v>
      </c>
    </row>
    <row r="17" spans="1:10" x14ac:dyDescent="0.35">
      <c r="A17" s="5" t="s">
        <v>343</v>
      </c>
      <c r="B17" s="6">
        <f>SUMIFS('Table 7 - Full data'!C:C,'Table 7 - Full data'!$A:$A,$A17,'Table 7 - Full data'!$B:$B,$B$5)</f>
        <v>75495</v>
      </c>
      <c r="C17" s="7">
        <f>SUMIFS('Table 7 - Full data'!D:D,'Table 7 - Full data'!$A:$A,$A17,'Table 7 - Full data'!$B:$B,$B$5)</f>
        <v>0.14000000000000001</v>
      </c>
      <c r="D17" s="6">
        <f>SUMIFS('Table 7 - Full data'!E:E,'Table 7 - Full data'!$A:$A,$A17,'Table 7 - Full data'!$B:$B,$B$5)</f>
        <v>74930</v>
      </c>
      <c r="E17" s="6">
        <f>SUMIFS('Table 7 - Full data'!F:F,'Table 7 - Full data'!$A:$A,$A17,'Table 7 - Full data'!$B:$B,$B$5)</f>
        <v>49835</v>
      </c>
      <c r="F17" s="6">
        <f>SUMIFS('Table 7 - Full data'!G:G,'Table 7 - Full data'!$A:$A,$A17,'Table 7 - Full data'!$B:$B,$B$5)</f>
        <v>22645</v>
      </c>
      <c r="G17" s="6">
        <f>SUMIFS('Table 7 - Full data'!H:H,'Table 7 - Full data'!$A:$A,$A17,'Table 7 - Full data'!$B:$B,$B$5)</f>
        <v>2450</v>
      </c>
      <c r="H17" s="7">
        <f>SUMIFS('Table 7 - Full data'!I:I,'Table 7 - Full data'!$A:$A,$A17,'Table 7 - Full data'!$B:$B,$B$5)</f>
        <v>0.67</v>
      </c>
      <c r="I17" s="7">
        <f>SUMIFS('Table 7 - Full data'!J:J,'Table 7 - Full data'!$A:$A,$A17,'Table 7 - Full data'!$B:$B,$B$5)</f>
        <v>0.3</v>
      </c>
      <c r="J17" s="61">
        <f>SUMIFS('Table 7 - Full data'!K:K,'Table 7 - Full data'!$A:$A,$A17,'Table 7 - Full data'!$B:$B,$B$5)</f>
        <v>0.03</v>
      </c>
    </row>
    <row r="18" spans="1:10" x14ac:dyDescent="0.35">
      <c r="A18" s="5" t="s">
        <v>344</v>
      </c>
      <c r="B18" s="6">
        <f>SUMIFS('Table 7 - Full data'!C:C,'Table 7 - Full data'!$A:$A,$A18,'Table 7 - Full data'!$B:$B,$B$5)</f>
        <v>1145</v>
      </c>
      <c r="C18" s="7">
        <f>SUMIFS('Table 7 - Full data'!D:D,'Table 7 - Full data'!$A:$A,$A18,'Table 7 - Full data'!$B:$B,$B$5)</f>
        <v>0</v>
      </c>
      <c r="D18" s="6">
        <f>SUMIFS('Table 7 - Full data'!E:E,'Table 7 - Full data'!$A:$A,$A18,'Table 7 - Full data'!$B:$B,$B$5)</f>
        <v>1140</v>
      </c>
      <c r="E18" s="6">
        <f>SUMIFS('Table 7 - Full data'!F:F,'Table 7 - Full data'!$A:$A,$A18,'Table 7 - Full data'!$B:$B,$B$5)</f>
        <v>700</v>
      </c>
      <c r="F18" s="6">
        <f>SUMIFS('Table 7 - Full data'!G:G,'Table 7 - Full data'!$A:$A,$A18,'Table 7 - Full data'!$B:$B,$B$5)</f>
        <v>410</v>
      </c>
      <c r="G18" s="6">
        <f>SUMIFS('Table 7 - Full data'!H:H,'Table 7 - Full data'!$A:$A,$A18,'Table 7 - Full data'!$B:$B,$B$5)</f>
        <v>30</v>
      </c>
      <c r="H18" s="7">
        <f>SUMIFS('Table 7 - Full data'!I:I,'Table 7 - Full data'!$A:$A,$A18,'Table 7 - Full data'!$B:$B,$B$5)</f>
        <v>0.61</v>
      </c>
      <c r="I18" s="7">
        <f>SUMIFS('Table 7 - Full data'!J:J,'Table 7 - Full data'!$A:$A,$A18,'Table 7 - Full data'!$B:$B,$B$5)</f>
        <v>0.36</v>
      </c>
      <c r="J18" s="61">
        <f>SUMIFS('Table 7 - Full data'!K:K,'Table 7 - Full data'!$A:$A,$A18,'Table 7 - Full data'!$B:$B,$B$5)</f>
        <v>0.03</v>
      </c>
    </row>
    <row r="19" spans="1:10" x14ac:dyDescent="0.35">
      <c r="A19" s="5" t="s">
        <v>345</v>
      </c>
      <c r="B19" s="6">
        <f>SUMIFS('Table 7 - Full data'!C:C,'Table 7 - Full data'!$A:$A,$A19,'Table 7 - Full data'!$B:$B,$B$5)</f>
        <v>1210</v>
      </c>
      <c r="C19" s="7">
        <f>SUMIFS('Table 7 - Full data'!D:D,'Table 7 - Full data'!$A:$A,$A19,'Table 7 - Full data'!$B:$B,$B$5)</f>
        <v>0</v>
      </c>
      <c r="D19" s="6">
        <f>SUMIFS('Table 7 - Full data'!E:E,'Table 7 - Full data'!$A:$A,$A19,'Table 7 - Full data'!$B:$B,$B$5)</f>
        <v>1200</v>
      </c>
      <c r="E19" s="6">
        <f>SUMIFS('Table 7 - Full data'!F:F,'Table 7 - Full data'!$A:$A,$A19,'Table 7 - Full data'!$B:$B,$B$5)</f>
        <v>735</v>
      </c>
      <c r="F19" s="6">
        <f>SUMIFS('Table 7 - Full data'!G:G,'Table 7 - Full data'!$A:$A,$A19,'Table 7 - Full data'!$B:$B,$B$5)</f>
        <v>430</v>
      </c>
      <c r="G19" s="6">
        <f>SUMIFS('Table 7 - Full data'!H:H,'Table 7 - Full data'!$A:$A,$A19,'Table 7 - Full data'!$B:$B,$B$5)</f>
        <v>35</v>
      </c>
      <c r="H19" s="7">
        <f>SUMIFS('Table 7 - Full data'!I:I,'Table 7 - Full data'!$A:$A,$A19,'Table 7 - Full data'!$B:$B,$B$5)</f>
        <v>0.61</v>
      </c>
      <c r="I19" s="7">
        <f>SUMIFS('Table 7 - Full data'!J:J,'Table 7 - Full data'!$A:$A,$A19,'Table 7 - Full data'!$B:$B,$B$5)</f>
        <v>0.36</v>
      </c>
      <c r="J19" s="61">
        <f>SUMIFS('Table 7 - Full data'!K:K,'Table 7 - Full data'!$A:$A,$A19,'Table 7 - Full data'!$B:$B,$B$5)</f>
        <v>0.03</v>
      </c>
    </row>
    <row r="20" spans="1:10" x14ac:dyDescent="0.35">
      <c r="A20" s="5" t="s">
        <v>346</v>
      </c>
      <c r="B20" s="6">
        <f>SUMIFS('Table 7 - Full data'!C:C,'Table 7 - Full data'!$A:$A,$A20,'Table 7 - Full data'!$B:$B,$B$5)</f>
        <v>40565</v>
      </c>
      <c r="C20" s="7">
        <f>SUMIFS('Table 7 - Full data'!D:D,'Table 7 - Full data'!$A:$A,$A20,'Table 7 - Full data'!$B:$B,$B$5)</f>
        <v>7.0000000000000007E-2</v>
      </c>
      <c r="D20" s="6">
        <f>SUMIFS('Table 7 - Full data'!E:E,'Table 7 - Full data'!$A:$A,$A20,'Table 7 - Full data'!$B:$B,$B$5)</f>
        <v>40285</v>
      </c>
      <c r="E20" s="6">
        <f>SUMIFS('Table 7 - Full data'!F:F,'Table 7 - Full data'!$A:$A,$A20,'Table 7 - Full data'!$B:$B,$B$5)</f>
        <v>27570</v>
      </c>
      <c r="F20" s="6">
        <f>SUMIFS('Table 7 - Full data'!G:G,'Table 7 - Full data'!$A:$A,$A20,'Table 7 - Full data'!$B:$B,$B$5)</f>
        <v>11460</v>
      </c>
      <c r="G20" s="6">
        <f>SUMIFS('Table 7 - Full data'!H:H,'Table 7 - Full data'!$A:$A,$A20,'Table 7 - Full data'!$B:$B,$B$5)</f>
        <v>1250</v>
      </c>
      <c r="H20" s="7">
        <f>SUMIFS('Table 7 - Full data'!I:I,'Table 7 - Full data'!$A:$A,$A20,'Table 7 - Full data'!$B:$B,$B$5)</f>
        <v>0.68</v>
      </c>
      <c r="I20" s="7">
        <f>SUMIFS('Table 7 - Full data'!J:J,'Table 7 - Full data'!$A:$A,$A20,'Table 7 - Full data'!$B:$B,$B$5)</f>
        <v>0.28000000000000003</v>
      </c>
      <c r="J20" s="61">
        <f>SUMIFS('Table 7 - Full data'!K:K,'Table 7 - Full data'!$A:$A,$A20,'Table 7 - Full data'!$B:$B,$B$5)</f>
        <v>0.03</v>
      </c>
    </row>
    <row r="21" spans="1:10" x14ac:dyDescent="0.35">
      <c r="A21" s="5" t="s">
        <v>347</v>
      </c>
      <c r="B21" s="6">
        <f>SUMIFS('Table 7 - Full data'!C:C,'Table 7 - Full data'!$A:$A,$A21,'Table 7 - Full data'!$B:$B,$B$5)</f>
        <v>1535</v>
      </c>
      <c r="C21" s="7">
        <f>SUMIFS('Table 7 - Full data'!D:D,'Table 7 - Full data'!$A:$A,$A21,'Table 7 - Full data'!$B:$B,$B$5)</f>
        <v>0</v>
      </c>
      <c r="D21" s="6">
        <f>SUMIFS('Table 7 - Full data'!E:E,'Table 7 - Full data'!$A:$A,$A21,'Table 7 - Full data'!$B:$B,$B$5)</f>
        <v>1525</v>
      </c>
      <c r="E21" s="6">
        <f>SUMIFS('Table 7 - Full data'!F:F,'Table 7 - Full data'!$A:$A,$A21,'Table 7 - Full data'!$B:$B,$B$5)</f>
        <v>960</v>
      </c>
      <c r="F21" s="6">
        <f>SUMIFS('Table 7 - Full data'!G:G,'Table 7 - Full data'!$A:$A,$A21,'Table 7 - Full data'!$B:$B,$B$5)</f>
        <v>530</v>
      </c>
      <c r="G21" s="6">
        <f>SUMIFS('Table 7 - Full data'!H:H,'Table 7 - Full data'!$A:$A,$A21,'Table 7 - Full data'!$B:$B,$B$5)</f>
        <v>40</v>
      </c>
      <c r="H21" s="7">
        <f>SUMIFS('Table 7 - Full data'!I:I,'Table 7 - Full data'!$A:$A,$A21,'Table 7 - Full data'!$B:$B,$B$5)</f>
        <v>0.63</v>
      </c>
      <c r="I21" s="7">
        <f>SUMIFS('Table 7 - Full data'!J:J,'Table 7 - Full data'!$A:$A,$A21,'Table 7 - Full data'!$B:$B,$B$5)</f>
        <v>0.35</v>
      </c>
      <c r="J21" s="61">
        <f>SUMIFS('Table 7 - Full data'!K:K,'Table 7 - Full data'!$A:$A,$A21,'Table 7 - Full data'!$B:$B,$B$5)</f>
        <v>0.02</v>
      </c>
    </row>
    <row r="22" spans="1:10" x14ac:dyDescent="0.35">
      <c r="A22" s="5" t="s">
        <v>323</v>
      </c>
      <c r="B22" s="6">
        <f>SUMIFS('Table 7 - Full data'!C:C,'Table 7 - Full data'!$A:$A,$A22,'Table 7 - Full data'!$B:$B,$B$5)</f>
        <v>14245</v>
      </c>
      <c r="C22" s="7">
        <f>SUMIFS('Table 7 - Full data'!D:D,'Table 7 - Full data'!$A:$A,$A22,'Table 7 - Full data'!$B:$B,$B$5)</f>
        <v>0.03</v>
      </c>
      <c r="D22" s="6">
        <f>SUMIFS('Table 7 - Full data'!E:E,'Table 7 - Full data'!$A:$A,$A22,'Table 7 - Full data'!$B:$B,$B$5)</f>
        <v>14235</v>
      </c>
      <c r="E22" s="6">
        <f>SUMIFS('Table 7 - Full data'!F:F,'Table 7 - Full data'!$A:$A,$A22,'Table 7 - Full data'!$B:$B,$B$5)</f>
        <v>2840</v>
      </c>
      <c r="F22" s="6">
        <f>SUMIFS('Table 7 - Full data'!G:G,'Table 7 - Full data'!$A:$A,$A22,'Table 7 - Full data'!$B:$B,$B$5)</f>
        <v>11100</v>
      </c>
      <c r="G22" s="6">
        <f>SUMIFS('Table 7 - Full data'!H:H,'Table 7 - Full data'!$A:$A,$A22,'Table 7 - Full data'!$B:$B,$B$5)</f>
        <v>295</v>
      </c>
      <c r="H22" s="7">
        <f>SUMIFS('Table 7 - Full data'!I:I,'Table 7 - Full data'!$A:$A,$A22,'Table 7 - Full data'!$B:$B,$B$5)</f>
        <v>0.2</v>
      </c>
      <c r="I22" s="7">
        <f>SUMIFS('Table 7 - Full data'!J:J,'Table 7 - Full data'!$A:$A,$A22,'Table 7 - Full data'!$B:$B,$B$5)</f>
        <v>0.78</v>
      </c>
      <c r="J22" s="61">
        <f>SUMIFS('Table 7 - Full data'!K:K,'Table 7 - Full data'!$A:$A,$A22,'Table 7 - Full data'!$B:$B,$B$5)</f>
        <v>0.02</v>
      </c>
    </row>
    <row r="23" spans="1:10" x14ac:dyDescent="0.35">
      <c r="A23" s="5" t="s">
        <v>324</v>
      </c>
      <c r="B23" s="6">
        <f>SUMIFS('Table 7 - Full data'!C:C,'Table 7 - Full data'!$A:$A,$A23,'Table 7 - Full data'!$B:$B,$B$5)</f>
        <v>1165</v>
      </c>
      <c r="C23" s="7">
        <f>SUMIFS('Table 7 - Full data'!D:D,'Table 7 - Full data'!$A:$A,$A23,'Table 7 - Full data'!$B:$B,$B$5)</f>
        <v>0</v>
      </c>
      <c r="D23" s="6">
        <f>SUMIFS('Table 7 - Full data'!E:E,'Table 7 - Full data'!$A:$A,$A23,'Table 7 - Full data'!$B:$B,$B$5)</f>
        <v>1050</v>
      </c>
      <c r="E23" s="6">
        <f>SUMIFS('Table 7 - Full data'!F:F,'Table 7 - Full data'!$A:$A,$A23,'Table 7 - Full data'!$B:$B,$B$5)</f>
        <v>405</v>
      </c>
      <c r="F23" s="6">
        <f>SUMIFS('Table 7 - Full data'!G:G,'Table 7 - Full data'!$A:$A,$A23,'Table 7 - Full data'!$B:$B,$B$5)</f>
        <v>165</v>
      </c>
      <c r="G23" s="6">
        <f>SUMIFS('Table 7 - Full data'!H:H,'Table 7 - Full data'!$A:$A,$A23,'Table 7 - Full data'!$B:$B,$B$5)</f>
        <v>480</v>
      </c>
      <c r="H23" s="7">
        <f>SUMIFS('Table 7 - Full data'!I:I,'Table 7 - Full data'!$A:$A,$A23,'Table 7 - Full data'!$B:$B,$B$5)</f>
        <v>0.38</v>
      </c>
      <c r="I23" s="7">
        <f>SUMIFS('Table 7 - Full data'!J:J,'Table 7 - Full data'!$A:$A,$A23,'Table 7 - Full data'!$B:$B,$B$5)</f>
        <v>0.16</v>
      </c>
      <c r="J23" s="61">
        <f>SUMIFS('Table 7 - Full data'!K:K,'Table 7 - Full data'!$A:$A,$A23,'Table 7 - Full data'!$B:$B,$B$5)</f>
        <v>0.46</v>
      </c>
    </row>
    <row r="24" spans="1:10" x14ac:dyDescent="0.35">
      <c r="A24" s="5" t="s">
        <v>325</v>
      </c>
      <c r="B24" s="6">
        <f>SUMIFS('Table 7 - Full data'!C:C,'Table 7 - Full data'!$A:$A,$A24,'Table 7 - Full data'!$B:$B,$B$5)</f>
        <v>485</v>
      </c>
      <c r="C24" s="7">
        <f>SUMIFS('Table 7 - Full data'!D:D,'Table 7 - Full data'!$A:$A,$A24,'Table 7 - Full data'!$B:$B,$B$5)</f>
        <v>0</v>
      </c>
      <c r="D24" s="6">
        <f>SUMIFS('Table 7 - Full data'!E:E,'Table 7 - Full data'!$A:$A,$A24,'Table 7 - Full data'!$B:$B,$B$5)</f>
        <v>480</v>
      </c>
      <c r="E24" s="6">
        <f>SUMIFS('Table 7 - Full data'!F:F,'Table 7 - Full data'!$A:$A,$A24,'Table 7 - Full data'!$B:$B,$B$5)</f>
        <v>345</v>
      </c>
      <c r="F24" s="6">
        <f>SUMIFS('Table 7 - Full data'!G:G,'Table 7 - Full data'!$A:$A,$A24,'Table 7 - Full data'!$B:$B,$B$5)</f>
        <v>115</v>
      </c>
      <c r="G24" s="6">
        <f>SUMIFS('Table 7 - Full data'!H:H,'Table 7 - Full data'!$A:$A,$A24,'Table 7 - Full data'!$B:$B,$B$5)</f>
        <v>20</v>
      </c>
      <c r="H24" s="7">
        <f>SUMIFS('Table 7 - Full data'!I:I,'Table 7 - Full data'!$A:$A,$A24,'Table 7 - Full data'!$B:$B,$B$5)</f>
        <v>0.72</v>
      </c>
      <c r="I24" s="7">
        <f>SUMIFS('Table 7 - Full data'!J:J,'Table 7 - Full data'!$A:$A,$A24,'Table 7 - Full data'!$B:$B,$B$5)</f>
        <v>0.24</v>
      </c>
      <c r="J24" s="61">
        <f>SUMIFS('Table 7 - Full data'!K:K,'Table 7 - Full data'!$A:$A,$A24,'Table 7 - Full data'!$B:$B,$B$5)</f>
        <v>0.04</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'Financial year lookup'!$A3:$A11</xm:f>
          </x14:formula1>
          <xm:sqref>B5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M24"/>
  <sheetViews>
    <sheetView workbookViewId="0"/>
  </sheetViews>
  <sheetFormatPr defaultColWidth="10.58203125" defaultRowHeight="15.5" x14ac:dyDescent="0.35"/>
  <cols>
    <col min="1" max="1" width="32.58203125" customWidth="1"/>
    <col min="2" max="13" width="16.58203125" customWidth="1"/>
  </cols>
  <sheetData>
    <row r="1" spans="1:13" ht="19.5" x14ac:dyDescent="0.45">
      <c r="A1" s="14" t="s">
        <v>443</v>
      </c>
    </row>
    <row r="2" spans="1:13" x14ac:dyDescent="0.35">
      <c r="A2" t="s">
        <v>432</v>
      </c>
    </row>
    <row r="3" spans="1:13" x14ac:dyDescent="0.35">
      <c r="A3" t="s">
        <v>444</v>
      </c>
    </row>
    <row r="4" spans="1:13" x14ac:dyDescent="0.35">
      <c r="A4" t="s">
        <v>430</v>
      </c>
    </row>
    <row r="5" spans="1:13" x14ac:dyDescent="0.35">
      <c r="A5" s="15" t="s">
        <v>485</v>
      </c>
      <c r="B5" s="15" t="s">
        <v>408</v>
      </c>
    </row>
    <row r="6" spans="1:13" ht="77.5" x14ac:dyDescent="0.35">
      <c r="A6" s="4" t="s">
        <v>336</v>
      </c>
      <c r="B6" s="4" t="s">
        <v>167</v>
      </c>
      <c r="C6" s="4" t="s">
        <v>168</v>
      </c>
      <c r="D6" s="4" t="s">
        <v>326</v>
      </c>
      <c r="E6" s="4" t="s">
        <v>327</v>
      </c>
      <c r="F6" s="4" t="s">
        <v>328</v>
      </c>
      <c r="G6" s="4" t="s">
        <v>329</v>
      </c>
      <c r="H6" s="4" t="s">
        <v>330</v>
      </c>
      <c r="I6" s="4" t="s">
        <v>331</v>
      </c>
      <c r="J6" s="4" t="s">
        <v>332</v>
      </c>
      <c r="K6" s="4" t="s">
        <v>333</v>
      </c>
      <c r="L6" s="4" t="s">
        <v>334</v>
      </c>
      <c r="M6" s="18" t="s">
        <v>335</v>
      </c>
    </row>
    <row r="7" spans="1:13" x14ac:dyDescent="0.35">
      <c r="A7" s="23" t="s">
        <v>176</v>
      </c>
      <c r="B7" s="24">
        <f>SUMIFS('Table 8 - Full data'!C:C,'Table 8 - Full data'!$A:$A,$A7,'Table 8 - Full data'!$B:$B,$B$5)</f>
        <v>558100</v>
      </c>
      <c r="C7" s="25">
        <f>SUMIFS('Table 8 - Full data'!D:D,'Table 8 - Full data'!$A:$A,$A7,'Table 8 - Full data'!$B:$B,$B$5)</f>
        <v>1</v>
      </c>
      <c r="D7" s="24">
        <f>SUMIFS('Table 8 - Full data'!E:E,'Table 8 - Full data'!$A:$A,$A7,'Table 8 - Full data'!$B:$B,$B$5)</f>
        <v>231900</v>
      </c>
      <c r="E7" s="24">
        <f>SUMIFS('Table 8 - Full data'!F:F,'Table 8 - Full data'!$A:$A,$A7,'Table 8 - Full data'!$B:$B,$B$5)</f>
        <v>164265</v>
      </c>
      <c r="F7" s="24">
        <f>SUMIFS('Table 8 - Full data'!G:G,'Table 8 - Full data'!$A:$A,$A7,'Table 8 - Full data'!$B:$B,$B$5)</f>
        <v>118640</v>
      </c>
      <c r="G7" s="24">
        <f>SUMIFS('Table 8 - Full data'!H:H,'Table 8 - Full data'!$A:$A,$A7,'Table 8 - Full data'!$B:$B,$B$5)</f>
        <v>357605</v>
      </c>
      <c r="H7" s="24">
        <f>SUMIFS('Table 8 - Full data'!I:I,'Table 8 - Full data'!$A:$A,$A7,'Table 8 - Full data'!$B:$B,$B$5)</f>
        <v>59450</v>
      </c>
      <c r="I7" s="25">
        <f>SUMIFS('Table 8 - Full data'!J:J,'Table 8 - Full data'!$A:$A,$A7,'Table 8 - Full data'!$B:$B,$B$5)</f>
        <v>0.42</v>
      </c>
      <c r="J7" s="25">
        <f>SUMIFS('Table 8 - Full data'!K:K,'Table 8 - Full data'!$A:$A,$A7,'Table 8 - Full data'!$B:$B,$B$5)</f>
        <v>0.28999999999999998</v>
      </c>
      <c r="K7" s="25">
        <f>SUMIFS('Table 8 - Full data'!L:L,'Table 8 - Full data'!$A:$A,$A7,'Table 8 - Full data'!$B:$B,$B$5)</f>
        <v>0.21</v>
      </c>
      <c r="L7" s="25">
        <f>SUMIFS('Table 8 - Full data'!M:M,'Table 8 - Full data'!$A:$A,$A7,'Table 8 - Full data'!$B:$B,$B$5)</f>
        <v>0.64</v>
      </c>
      <c r="M7" s="60">
        <f>SUMIFS('Table 8 - Full data'!N:N,'Table 8 - Full data'!$A:$A,$A7,'Table 8 - Full data'!$B:$B,$B$5)</f>
        <v>0.11</v>
      </c>
    </row>
    <row r="8" spans="1:13" x14ac:dyDescent="0.35">
      <c r="A8" s="5" t="s">
        <v>337</v>
      </c>
      <c r="B8" s="6">
        <f>SUMIFS('Table 8 - Full data'!C:C,'Table 8 - Full data'!$A:$A,$A8,'Table 8 - Full data'!$B:$B,$B$5)</f>
        <v>44930</v>
      </c>
      <c r="C8" s="7">
        <f>SUMIFS('Table 8 - Full data'!D:D,'Table 8 - Full data'!$A:$A,$A8,'Table 8 - Full data'!$B:$B,$B$5)</f>
        <v>0.08</v>
      </c>
      <c r="D8" s="6">
        <f>SUMIFS('Table 8 - Full data'!E:E,'Table 8 - Full data'!$A:$A,$A8,'Table 8 - Full data'!$B:$B,$B$5)</f>
        <v>18295</v>
      </c>
      <c r="E8" s="6">
        <f>SUMIFS('Table 8 - Full data'!F:F,'Table 8 - Full data'!$A:$A,$A8,'Table 8 - Full data'!$B:$B,$B$5)</f>
        <v>13540</v>
      </c>
      <c r="F8" s="6">
        <f>SUMIFS('Table 8 - Full data'!G:G,'Table 8 - Full data'!$A:$A,$A8,'Table 8 - Full data'!$B:$B,$B$5)</f>
        <v>9750</v>
      </c>
      <c r="G8" s="6">
        <f>SUMIFS('Table 8 - Full data'!H:H,'Table 8 - Full data'!$A:$A,$A8,'Table 8 - Full data'!$B:$B,$B$5)</f>
        <v>28495</v>
      </c>
      <c r="H8" s="6">
        <f>SUMIFS('Table 8 - Full data'!I:I,'Table 8 - Full data'!$A:$A,$A8,'Table 8 - Full data'!$B:$B,$B$5)</f>
        <v>4740</v>
      </c>
      <c r="I8" s="7">
        <f>SUMIFS('Table 8 - Full data'!J:J,'Table 8 - Full data'!$A:$A,$A8,'Table 8 - Full data'!$B:$B,$B$5)</f>
        <v>0.41</v>
      </c>
      <c r="J8" s="7">
        <f>SUMIFS('Table 8 - Full data'!K:K,'Table 8 - Full data'!$A:$A,$A8,'Table 8 - Full data'!$B:$B,$B$5)</f>
        <v>0.3</v>
      </c>
      <c r="K8" s="7">
        <f>SUMIFS('Table 8 - Full data'!L:L,'Table 8 - Full data'!$A:$A,$A8,'Table 8 - Full data'!$B:$B,$B$5)</f>
        <v>0.22</v>
      </c>
      <c r="L8" s="7">
        <f>SUMIFS('Table 8 - Full data'!M:M,'Table 8 - Full data'!$A:$A,$A8,'Table 8 - Full data'!$B:$B,$B$5)</f>
        <v>0.63</v>
      </c>
      <c r="M8" s="61">
        <f>SUMIFS('Table 8 - Full data'!N:N,'Table 8 - Full data'!$A:$A,$A8,'Table 8 - Full data'!$B:$B,$B$5)</f>
        <v>0.11</v>
      </c>
    </row>
    <row r="9" spans="1:13" x14ac:dyDescent="0.35">
      <c r="A9" s="5" t="s">
        <v>338</v>
      </c>
      <c r="B9" s="6">
        <f>SUMIFS('Table 8 - Full data'!C:C,'Table 8 - Full data'!$A:$A,$A9,'Table 8 - Full data'!$B:$B,$B$5)</f>
        <v>9160</v>
      </c>
      <c r="C9" s="7">
        <f>SUMIFS('Table 8 - Full data'!D:D,'Table 8 - Full data'!$A:$A,$A9,'Table 8 - Full data'!$B:$B,$B$5)</f>
        <v>0.02</v>
      </c>
      <c r="D9" s="6">
        <f>SUMIFS('Table 8 - Full data'!E:E,'Table 8 - Full data'!$A:$A,$A9,'Table 8 - Full data'!$B:$B,$B$5)</f>
        <v>3760</v>
      </c>
      <c r="E9" s="6">
        <f>SUMIFS('Table 8 - Full data'!F:F,'Table 8 - Full data'!$A:$A,$A9,'Table 8 - Full data'!$B:$B,$B$5)</f>
        <v>2735</v>
      </c>
      <c r="F9" s="6">
        <f>SUMIFS('Table 8 - Full data'!G:G,'Table 8 - Full data'!$A:$A,$A9,'Table 8 - Full data'!$B:$B,$B$5)</f>
        <v>2155</v>
      </c>
      <c r="G9" s="6">
        <f>SUMIFS('Table 8 - Full data'!H:H,'Table 8 - Full data'!$A:$A,$A9,'Table 8 - Full data'!$B:$B,$B$5)</f>
        <v>5850</v>
      </c>
      <c r="H9" s="6">
        <f>SUMIFS('Table 8 - Full data'!I:I,'Table 8 - Full data'!$A:$A,$A9,'Table 8 - Full data'!$B:$B,$B$5)</f>
        <v>895</v>
      </c>
      <c r="I9" s="7">
        <f>SUMIFS('Table 8 - Full data'!J:J,'Table 8 - Full data'!$A:$A,$A9,'Table 8 - Full data'!$B:$B,$B$5)</f>
        <v>0.41</v>
      </c>
      <c r="J9" s="7">
        <f>SUMIFS('Table 8 - Full data'!K:K,'Table 8 - Full data'!$A:$A,$A9,'Table 8 - Full data'!$B:$B,$B$5)</f>
        <v>0.3</v>
      </c>
      <c r="K9" s="7">
        <f>SUMIFS('Table 8 - Full data'!L:L,'Table 8 - Full data'!$A:$A,$A9,'Table 8 - Full data'!$B:$B,$B$5)</f>
        <v>0.24</v>
      </c>
      <c r="L9" s="7">
        <f>SUMIFS('Table 8 - Full data'!M:M,'Table 8 - Full data'!$A:$A,$A9,'Table 8 - Full data'!$B:$B,$B$5)</f>
        <v>0.64</v>
      </c>
      <c r="M9" s="61">
        <f>SUMIFS('Table 8 - Full data'!N:N,'Table 8 - Full data'!$A:$A,$A9,'Table 8 - Full data'!$B:$B,$B$5)</f>
        <v>0.1</v>
      </c>
    </row>
    <row r="10" spans="1:13" x14ac:dyDescent="0.35">
      <c r="A10" s="5" t="s">
        <v>297</v>
      </c>
      <c r="B10" s="6">
        <f>SUMIFS('Table 8 - Full data'!C:C,'Table 8 - Full data'!$A:$A,$A10,'Table 8 - Full data'!$B:$B,$B$5)</f>
        <v>14500</v>
      </c>
      <c r="C10" s="7">
        <f>SUMIFS('Table 8 - Full data'!D:D,'Table 8 - Full data'!$A:$A,$A10,'Table 8 - Full data'!$B:$B,$B$5)</f>
        <v>0.03</v>
      </c>
      <c r="D10" s="6">
        <f>SUMIFS('Table 8 - Full data'!E:E,'Table 8 - Full data'!$A:$A,$A10,'Table 8 - Full data'!$B:$B,$B$5)</f>
        <v>5825</v>
      </c>
      <c r="E10" s="6">
        <f>SUMIFS('Table 8 - Full data'!F:F,'Table 8 - Full data'!$A:$A,$A10,'Table 8 - Full data'!$B:$B,$B$5)</f>
        <v>4665</v>
      </c>
      <c r="F10" s="6">
        <f>SUMIFS('Table 8 - Full data'!G:G,'Table 8 - Full data'!$A:$A,$A10,'Table 8 - Full data'!$B:$B,$B$5)</f>
        <v>3335</v>
      </c>
      <c r="G10" s="6">
        <f>SUMIFS('Table 8 - Full data'!H:H,'Table 8 - Full data'!$A:$A,$A10,'Table 8 - Full data'!$B:$B,$B$5)</f>
        <v>9370</v>
      </c>
      <c r="H10" s="6">
        <f>SUMIFS('Table 8 - Full data'!I:I,'Table 8 - Full data'!$A:$A,$A10,'Table 8 - Full data'!$B:$B,$B$5)</f>
        <v>1380</v>
      </c>
      <c r="I10" s="7">
        <f>SUMIFS('Table 8 - Full data'!J:J,'Table 8 - Full data'!$A:$A,$A10,'Table 8 - Full data'!$B:$B,$B$5)</f>
        <v>0.4</v>
      </c>
      <c r="J10" s="7">
        <f>SUMIFS('Table 8 - Full data'!K:K,'Table 8 - Full data'!$A:$A,$A10,'Table 8 - Full data'!$B:$B,$B$5)</f>
        <v>0.32</v>
      </c>
      <c r="K10" s="7">
        <f>SUMIFS('Table 8 - Full data'!L:L,'Table 8 - Full data'!$A:$A,$A10,'Table 8 - Full data'!$B:$B,$B$5)</f>
        <v>0.23</v>
      </c>
      <c r="L10" s="7">
        <f>SUMIFS('Table 8 - Full data'!M:M,'Table 8 - Full data'!$A:$A,$A10,'Table 8 - Full data'!$B:$B,$B$5)</f>
        <v>0.65</v>
      </c>
      <c r="M10" s="61">
        <f>SUMIFS('Table 8 - Full data'!N:N,'Table 8 - Full data'!$A:$A,$A10,'Table 8 - Full data'!$B:$B,$B$5)</f>
        <v>0.1</v>
      </c>
    </row>
    <row r="11" spans="1:13" x14ac:dyDescent="0.35">
      <c r="A11" s="5" t="s">
        <v>304</v>
      </c>
      <c r="B11" s="6">
        <f>SUMIFS('Table 8 - Full data'!C:C,'Table 8 - Full data'!$A:$A,$A11,'Table 8 - Full data'!$B:$B,$B$5)</f>
        <v>40295</v>
      </c>
      <c r="C11" s="7">
        <f>SUMIFS('Table 8 - Full data'!D:D,'Table 8 - Full data'!$A:$A,$A11,'Table 8 - Full data'!$B:$B,$B$5)</f>
        <v>7.0000000000000007E-2</v>
      </c>
      <c r="D11" s="6">
        <f>SUMIFS('Table 8 - Full data'!E:E,'Table 8 - Full data'!$A:$A,$A11,'Table 8 - Full data'!$B:$B,$B$5)</f>
        <v>16580</v>
      </c>
      <c r="E11" s="6">
        <f>SUMIFS('Table 8 - Full data'!F:F,'Table 8 - Full data'!$A:$A,$A11,'Table 8 - Full data'!$B:$B,$B$5)</f>
        <v>12535</v>
      </c>
      <c r="F11" s="6">
        <f>SUMIFS('Table 8 - Full data'!G:G,'Table 8 - Full data'!$A:$A,$A11,'Table 8 - Full data'!$B:$B,$B$5)</f>
        <v>8860</v>
      </c>
      <c r="G11" s="6">
        <f>SUMIFS('Table 8 - Full data'!H:H,'Table 8 - Full data'!$A:$A,$A11,'Table 8 - Full data'!$B:$B,$B$5)</f>
        <v>26105</v>
      </c>
      <c r="H11" s="6">
        <f>SUMIFS('Table 8 - Full data'!I:I,'Table 8 - Full data'!$A:$A,$A11,'Table 8 - Full data'!$B:$B,$B$5)</f>
        <v>3820</v>
      </c>
      <c r="I11" s="7">
        <f>SUMIFS('Table 8 - Full data'!J:J,'Table 8 - Full data'!$A:$A,$A11,'Table 8 - Full data'!$B:$B,$B$5)</f>
        <v>0.41</v>
      </c>
      <c r="J11" s="7">
        <f>SUMIFS('Table 8 - Full data'!K:K,'Table 8 - Full data'!$A:$A,$A11,'Table 8 - Full data'!$B:$B,$B$5)</f>
        <v>0.31</v>
      </c>
      <c r="K11" s="7">
        <f>SUMIFS('Table 8 - Full data'!L:L,'Table 8 - Full data'!$A:$A,$A11,'Table 8 - Full data'!$B:$B,$B$5)</f>
        <v>0.22</v>
      </c>
      <c r="L11" s="7">
        <f>SUMIFS('Table 8 - Full data'!M:M,'Table 8 - Full data'!$A:$A,$A11,'Table 8 - Full data'!$B:$B,$B$5)</f>
        <v>0.65</v>
      </c>
      <c r="M11" s="61">
        <f>SUMIFS('Table 8 - Full data'!N:N,'Table 8 - Full data'!$A:$A,$A11,'Table 8 - Full data'!$B:$B,$B$5)</f>
        <v>0.09</v>
      </c>
    </row>
    <row r="12" spans="1:13" x14ac:dyDescent="0.35">
      <c r="A12" s="5" t="s">
        <v>339</v>
      </c>
      <c r="B12" s="6">
        <f>SUMIFS('Table 8 - Full data'!C:C,'Table 8 - Full data'!$A:$A,$A12,'Table 8 - Full data'!$B:$B,$B$5)</f>
        <v>28885</v>
      </c>
      <c r="C12" s="7">
        <f>SUMIFS('Table 8 - Full data'!D:D,'Table 8 - Full data'!$A:$A,$A12,'Table 8 - Full data'!$B:$B,$B$5)</f>
        <v>0.05</v>
      </c>
      <c r="D12" s="6">
        <f>SUMIFS('Table 8 - Full data'!E:E,'Table 8 - Full data'!$A:$A,$A12,'Table 8 - Full data'!$B:$B,$B$5)</f>
        <v>11845</v>
      </c>
      <c r="E12" s="6">
        <f>SUMIFS('Table 8 - Full data'!F:F,'Table 8 - Full data'!$A:$A,$A12,'Table 8 - Full data'!$B:$B,$B$5)</f>
        <v>8595</v>
      </c>
      <c r="F12" s="6">
        <f>SUMIFS('Table 8 - Full data'!G:G,'Table 8 - Full data'!$A:$A,$A12,'Table 8 - Full data'!$B:$B,$B$5)</f>
        <v>6305</v>
      </c>
      <c r="G12" s="6">
        <f>SUMIFS('Table 8 - Full data'!H:H,'Table 8 - Full data'!$A:$A,$A12,'Table 8 - Full data'!$B:$B,$B$5)</f>
        <v>18725</v>
      </c>
      <c r="H12" s="6">
        <f>SUMIFS('Table 8 - Full data'!I:I,'Table 8 - Full data'!$A:$A,$A12,'Table 8 - Full data'!$B:$B,$B$5)</f>
        <v>3005</v>
      </c>
      <c r="I12" s="7">
        <f>SUMIFS('Table 8 - Full data'!J:J,'Table 8 - Full data'!$A:$A,$A12,'Table 8 - Full data'!$B:$B,$B$5)</f>
        <v>0.41</v>
      </c>
      <c r="J12" s="7">
        <f>SUMIFS('Table 8 - Full data'!K:K,'Table 8 - Full data'!$A:$A,$A12,'Table 8 - Full data'!$B:$B,$B$5)</f>
        <v>0.3</v>
      </c>
      <c r="K12" s="7">
        <f>SUMIFS('Table 8 - Full data'!L:L,'Table 8 - Full data'!$A:$A,$A12,'Table 8 - Full data'!$B:$B,$B$5)</f>
        <v>0.22</v>
      </c>
      <c r="L12" s="7">
        <f>SUMIFS('Table 8 - Full data'!M:M,'Table 8 - Full data'!$A:$A,$A12,'Table 8 - Full data'!$B:$B,$B$5)</f>
        <v>0.65</v>
      </c>
      <c r="M12" s="61">
        <f>SUMIFS('Table 8 - Full data'!N:N,'Table 8 - Full data'!$A:$A,$A12,'Table 8 - Full data'!$B:$B,$B$5)</f>
        <v>0.1</v>
      </c>
    </row>
    <row r="13" spans="1:13" x14ac:dyDescent="0.35">
      <c r="A13" s="5" t="s">
        <v>340</v>
      </c>
      <c r="B13" s="6">
        <f>SUMIFS('Table 8 - Full data'!C:C,'Table 8 - Full data'!$A:$A,$A13,'Table 8 - Full data'!$B:$B,$B$5)</f>
        <v>40550</v>
      </c>
      <c r="C13" s="7">
        <f>SUMIFS('Table 8 - Full data'!D:D,'Table 8 - Full data'!$A:$A,$A13,'Table 8 - Full data'!$B:$B,$B$5)</f>
        <v>7.0000000000000007E-2</v>
      </c>
      <c r="D13" s="6">
        <f>SUMIFS('Table 8 - Full data'!E:E,'Table 8 - Full data'!$A:$A,$A13,'Table 8 - Full data'!$B:$B,$B$5)</f>
        <v>16610</v>
      </c>
      <c r="E13" s="6">
        <f>SUMIFS('Table 8 - Full data'!F:F,'Table 8 - Full data'!$A:$A,$A13,'Table 8 - Full data'!$B:$B,$B$5)</f>
        <v>11965</v>
      </c>
      <c r="F13" s="6">
        <f>SUMIFS('Table 8 - Full data'!G:G,'Table 8 - Full data'!$A:$A,$A13,'Table 8 - Full data'!$B:$B,$B$5)</f>
        <v>8515</v>
      </c>
      <c r="G13" s="6">
        <f>SUMIFS('Table 8 - Full data'!H:H,'Table 8 - Full data'!$A:$A,$A13,'Table 8 - Full data'!$B:$B,$B$5)</f>
        <v>26455</v>
      </c>
      <c r="H13" s="6">
        <f>SUMIFS('Table 8 - Full data'!I:I,'Table 8 - Full data'!$A:$A,$A13,'Table 8 - Full data'!$B:$B,$B$5)</f>
        <v>4225</v>
      </c>
      <c r="I13" s="7">
        <f>SUMIFS('Table 8 - Full data'!J:J,'Table 8 - Full data'!$A:$A,$A13,'Table 8 - Full data'!$B:$B,$B$5)</f>
        <v>0.41</v>
      </c>
      <c r="J13" s="7">
        <f>SUMIFS('Table 8 - Full data'!K:K,'Table 8 - Full data'!$A:$A,$A13,'Table 8 - Full data'!$B:$B,$B$5)</f>
        <v>0.3</v>
      </c>
      <c r="K13" s="7">
        <f>SUMIFS('Table 8 - Full data'!L:L,'Table 8 - Full data'!$A:$A,$A13,'Table 8 - Full data'!$B:$B,$B$5)</f>
        <v>0.21</v>
      </c>
      <c r="L13" s="7">
        <f>SUMIFS('Table 8 - Full data'!M:M,'Table 8 - Full data'!$A:$A,$A13,'Table 8 - Full data'!$B:$B,$B$5)</f>
        <v>0.65</v>
      </c>
      <c r="M13" s="61">
        <f>SUMIFS('Table 8 - Full data'!N:N,'Table 8 - Full data'!$A:$A,$A13,'Table 8 - Full data'!$B:$B,$B$5)</f>
        <v>0.1</v>
      </c>
    </row>
    <row r="14" spans="1:13" x14ac:dyDescent="0.35">
      <c r="A14" s="5" t="s">
        <v>341</v>
      </c>
      <c r="B14" s="6">
        <f>SUMIFS('Table 8 - Full data'!C:C,'Table 8 - Full data'!$A:$A,$A14,'Table 8 - Full data'!$B:$B,$B$5)</f>
        <v>142240</v>
      </c>
      <c r="C14" s="7">
        <f>SUMIFS('Table 8 - Full data'!D:D,'Table 8 - Full data'!$A:$A,$A14,'Table 8 - Full data'!$B:$B,$B$5)</f>
        <v>0.25</v>
      </c>
      <c r="D14" s="6">
        <f>SUMIFS('Table 8 - Full data'!E:E,'Table 8 - Full data'!$A:$A,$A14,'Table 8 - Full data'!$B:$B,$B$5)</f>
        <v>58165</v>
      </c>
      <c r="E14" s="6">
        <f>SUMIFS('Table 8 - Full data'!F:F,'Table 8 - Full data'!$A:$A,$A14,'Table 8 - Full data'!$B:$B,$B$5)</f>
        <v>40860</v>
      </c>
      <c r="F14" s="6">
        <f>SUMIFS('Table 8 - Full data'!G:G,'Table 8 - Full data'!$A:$A,$A14,'Table 8 - Full data'!$B:$B,$B$5)</f>
        <v>29780</v>
      </c>
      <c r="G14" s="6">
        <f>SUMIFS('Table 8 - Full data'!H:H,'Table 8 - Full data'!$A:$A,$A14,'Table 8 - Full data'!$B:$B,$B$5)</f>
        <v>90375</v>
      </c>
      <c r="H14" s="6">
        <f>SUMIFS('Table 8 - Full data'!I:I,'Table 8 - Full data'!$A:$A,$A14,'Table 8 - Full data'!$B:$B,$B$5)</f>
        <v>17055</v>
      </c>
      <c r="I14" s="7">
        <f>SUMIFS('Table 8 - Full data'!J:J,'Table 8 - Full data'!$A:$A,$A14,'Table 8 - Full data'!$B:$B,$B$5)</f>
        <v>0.41</v>
      </c>
      <c r="J14" s="7">
        <f>SUMIFS('Table 8 - Full data'!K:K,'Table 8 - Full data'!$A:$A,$A14,'Table 8 - Full data'!$B:$B,$B$5)</f>
        <v>0.28999999999999998</v>
      </c>
      <c r="K14" s="7">
        <f>SUMIFS('Table 8 - Full data'!L:L,'Table 8 - Full data'!$A:$A,$A14,'Table 8 - Full data'!$B:$B,$B$5)</f>
        <v>0.21</v>
      </c>
      <c r="L14" s="7">
        <f>SUMIFS('Table 8 - Full data'!M:M,'Table 8 - Full data'!$A:$A,$A14,'Table 8 - Full data'!$B:$B,$B$5)</f>
        <v>0.64</v>
      </c>
      <c r="M14" s="61">
        <f>SUMIFS('Table 8 - Full data'!N:N,'Table 8 - Full data'!$A:$A,$A14,'Table 8 - Full data'!$B:$B,$B$5)</f>
        <v>0.12</v>
      </c>
    </row>
    <row r="15" spans="1:13" x14ac:dyDescent="0.35">
      <c r="A15" s="5" t="s">
        <v>306</v>
      </c>
      <c r="B15" s="6">
        <f>SUMIFS('Table 8 - Full data'!C:C,'Table 8 - Full data'!$A:$A,$A15,'Table 8 - Full data'!$B:$B,$B$5)</f>
        <v>24840</v>
      </c>
      <c r="C15" s="7">
        <f>SUMIFS('Table 8 - Full data'!D:D,'Table 8 - Full data'!$A:$A,$A15,'Table 8 - Full data'!$B:$B,$B$5)</f>
        <v>0.04</v>
      </c>
      <c r="D15" s="6">
        <f>SUMIFS('Table 8 - Full data'!E:E,'Table 8 - Full data'!$A:$A,$A15,'Table 8 - Full data'!$B:$B,$B$5)</f>
        <v>10340</v>
      </c>
      <c r="E15" s="6">
        <f>SUMIFS('Table 8 - Full data'!F:F,'Table 8 - Full data'!$A:$A,$A15,'Table 8 - Full data'!$B:$B,$B$5)</f>
        <v>7455</v>
      </c>
      <c r="F15" s="6">
        <f>SUMIFS('Table 8 - Full data'!G:G,'Table 8 - Full data'!$A:$A,$A15,'Table 8 - Full data'!$B:$B,$B$5)</f>
        <v>5540</v>
      </c>
      <c r="G15" s="6">
        <f>SUMIFS('Table 8 - Full data'!H:H,'Table 8 - Full data'!$A:$A,$A15,'Table 8 - Full data'!$B:$B,$B$5)</f>
        <v>15890</v>
      </c>
      <c r="H15" s="6">
        <f>SUMIFS('Table 8 - Full data'!I:I,'Table 8 - Full data'!$A:$A,$A15,'Table 8 - Full data'!$B:$B,$B$5)</f>
        <v>2505</v>
      </c>
      <c r="I15" s="7">
        <f>SUMIFS('Table 8 - Full data'!J:J,'Table 8 - Full data'!$A:$A,$A15,'Table 8 - Full data'!$B:$B,$B$5)</f>
        <v>0.42</v>
      </c>
      <c r="J15" s="7">
        <f>SUMIFS('Table 8 - Full data'!K:K,'Table 8 - Full data'!$A:$A,$A15,'Table 8 - Full data'!$B:$B,$B$5)</f>
        <v>0.3</v>
      </c>
      <c r="K15" s="7">
        <f>SUMIFS('Table 8 - Full data'!L:L,'Table 8 - Full data'!$A:$A,$A15,'Table 8 - Full data'!$B:$B,$B$5)</f>
        <v>0.22</v>
      </c>
      <c r="L15" s="7">
        <f>SUMIFS('Table 8 - Full data'!M:M,'Table 8 - Full data'!$A:$A,$A15,'Table 8 - Full data'!$B:$B,$B$5)</f>
        <v>0.64</v>
      </c>
      <c r="M15" s="61">
        <f>SUMIFS('Table 8 - Full data'!N:N,'Table 8 - Full data'!$A:$A,$A15,'Table 8 - Full data'!$B:$B,$B$5)</f>
        <v>0.1</v>
      </c>
    </row>
    <row r="16" spans="1:13" x14ac:dyDescent="0.35">
      <c r="A16" s="5" t="s">
        <v>342</v>
      </c>
      <c r="B16" s="6">
        <f>SUMIFS('Table 8 - Full data'!C:C,'Table 8 - Full data'!$A:$A,$A16,'Table 8 - Full data'!$B:$B,$B$5)</f>
        <v>76845</v>
      </c>
      <c r="C16" s="7">
        <f>SUMIFS('Table 8 - Full data'!D:D,'Table 8 - Full data'!$A:$A,$A16,'Table 8 - Full data'!$B:$B,$B$5)</f>
        <v>0.14000000000000001</v>
      </c>
      <c r="D16" s="6">
        <f>SUMIFS('Table 8 - Full data'!E:E,'Table 8 - Full data'!$A:$A,$A16,'Table 8 - Full data'!$B:$B,$B$5)</f>
        <v>31980</v>
      </c>
      <c r="E16" s="6">
        <f>SUMIFS('Table 8 - Full data'!F:F,'Table 8 - Full data'!$A:$A,$A16,'Table 8 - Full data'!$B:$B,$B$5)</f>
        <v>22720</v>
      </c>
      <c r="F16" s="6">
        <f>SUMIFS('Table 8 - Full data'!G:G,'Table 8 - Full data'!$A:$A,$A16,'Table 8 - Full data'!$B:$B,$B$5)</f>
        <v>16380</v>
      </c>
      <c r="G16" s="6">
        <f>SUMIFS('Table 8 - Full data'!H:H,'Table 8 - Full data'!$A:$A,$A16,'Table 8 - Full data'!$B:$B,$B$5)</f>
        <v>49360</v>
      </c>
      <c r="H16" s="6">
        <f>SUMIFS('Table 8 - Full data'!I:I,'Table 8 - Full data'!$A:$A,$A16,'Table 8 - Full data'!$B:$B,$B$5)</f>
        <v>8175</v>
      </c>
      <c r="I16" s="7">
        <f>SUMIFS('Table 8 - Full data'!J:J,'Table 8 - Full data'!$A:$A,$A16,'Table 8 - Full data'!$B:$B,$B$5)</f>
        <v>0.42</v>
      </c>
      <c r="J16" s="7">
        <f>SUMIFS('Table 8 - Full data'!K:K,'Table 8 - Full data'!$A:$A,$A16,'Table 8 - Full data'!$B:$B,$B$5)</f>
        <v>0.3</v>
      </c>
      <c r="K16" s="7">
        <f>SUMIFS('Table 8 - Full data'!L:L,'Table 8 - Full data'!$A:$A,$A16,'Table 8 - Full data'!$B:$B,$B$5)</f>
        <v>0.21</v>
      </c>
      <c r="L16" s="7">
        <f>SUMIFS('Table 8 - Full data'!M:M,'Table 8 - Full data'!$A:$A,$A16,'Table 8 - Full data'!$B:$B,$B$5)</f>
        <v>0.64</v>
      </c>
      <c r="M16" s="61">
        <f>SUMIFS('Table 8 - Full data'!N:N,'Table 8 - Full data'!$A:$A,$A16,'Table 8 - Full data'!$B:$B,$B$5)</f>
        <v>0.11</v>
      </c>
    </row>
    <row r="17" spans="1:13" x14ac:dyDescent="0.35">
      <c r="A17" s="5" t="s">
        <v>343</v>
      </c>
      <c r="B17" s="6">
        <f>SUMIFS('Table 8 - Full data'!C:C,'Table 8 - Full data'!$A:$A,$A17,'Table 8 - Full data'!$B:$B,$B$5)</f>
        <v>75495</v>
      </c>
      <c r="C17" s="7">
        <f>SUMIFS('Table 8 - Full data'!D:D,'Table 8 - Full data'!$A:$A,$A17,'Table 8 - Full data'!$B:$B,$B$5)</f>
        <v>0.14000000000000001</v>
      </c>
      <c r="D17" s="6">
        <f>SUMIFS('Table 8 - Full data'!E:E,'Table 8 - Full data'!$A:$A,$A17,'Table 8 - Full data'!$B:$B,$B$5)</f>
        <v>30660</v>
      </c>
      <c r="E17" s="6">
        <f>SUMIFS('Table 8 - Full data'!F:F,'Table 8 - Full data'!$A:$A,$A17,'Table 8 - Full data'!$B:$B,$B$5)</f>
        <v>22245</v>
      </c>
      <c r="F17" s="6">
        <f>SUMIFS('Table 8 - Full data'!G:G,'Table 8 - Full data'!$A:$A,$A17,'Table 8 - Full data'!$B:$B,$B$5)</f>
        <v>16545</v>
      </c>
      <c r="G17" s="6">
        <f>SUMIFS('Table 8 - Full data'!H:H,'Table 8 - Full data'!$A:$A,$A17,'Table 8 - Full data'!$B:$B,$B$5)</f>
        <v>48580</v>
      </c>
      <c r="H17" s="6">
        <f>SUMIFS('Table 8 - Full data'!I:I,'Table 8 - Full data'!$A:$A,$A17,'Table 8 - Full data'!$B:$B,$B$5)</f>
        <v>7965</v>
      </c>
      <c r="I17" s="7">
        <f>SUMIFS('Table 8 - Full data'!J:J,'Table 8 - Full data'!$A:$A,$A17,'Table 8 - Full data'!$B:$B,$B$5)</f>
        <v>0.41</v>
      </c>
      <c r="J17" s="7">
        <f>SUMIFS('Table 8 - Full data'!K:K,'Table 8 - Full data'!$A:$A,$A17,'Table 8 - Full data'!$B:$B,$B$5)</f>
        <v>0.28999999999999998</v>
      </c>
      <c r="K17" s="7">
        <f>SUMIFS('Table 8 - Full data'!L:L,'Table 8 - Full data'!$A:$A,$A17,'Table 8 - Full data'!$B:$B,$B$5)</f>
        <v>0.22</v>
      </c>
      <c r="L17" s="7">
        <f>SUMIFS('Table 8 - Full data'!M:M,'Table 8 - Full data'!$A:$A,$A17,'Table 8 - Full data'!$B:$B,$B$5)</f>
        <v>0.64</v>
      </c>
      <c r="M17" s="61">
        <f>SUMIFS('Table 8 - Full data'!N:N,'Table 8 - Full data'!$A:$A,$A17,'Table 8 - Full data'!$B:$B,$B$5)</f>
        <v>0.11</v>
      </c>
    </row>
    <row r="18" spans="1:13" x14ac:dyDescent="0.35">
      <c r="A18" s="5" t="s">
        <v>344</v>
      </c>
      <c r="B18" s="6">
        <f>SUMIFS('Table 8 - Full data'!C:C,'Table 8 - Full data'!$A:$A,$A18,'Table 8 - Full data'!$B:$B,$B$5)</f>
        <v>1145</v>
      </c>
      <c r="C18" s="7">
        <f>SUMIFS('Table 8 - Full data'!D:D,'Table 8 - Full data'!$A:$A,$A18,'Table 8 - Full data'!$B:$B,$B$5)</f>
        <v>0</v>
      </c>
      <c r="D18" s="6">
        <f>SUMIFS('Table 8 - Full data'!E:E,'Table 8 - Full data'!$A:$A,$A18,'Table 8 - Full data'!$B:$B,$B$5)</f>
        <v>470</v>
      </c>
      <c r="E18" s="6">
        <f>SUMIFS('Table 8 - Full data'!F:F,'Table 8 - Full data'!$A:$A,$A18,'Table 8 - Full data'!$B:$B,$B$5)</f>
        <v>355</v>
      </c>
      <c r="F18" s="6">
        <f>SUMIFS('Table 8 - Full data'!G:G,'Table 8 - Full data'!$A:$A,$A18,'Table 8 - Full data'!$B:$B,$B$5)</f>
        <v>290</v>
      </c>
      <c r="G18" s="6">
        <f>SUMIFS('Table 8 - Full data'!H:H,'Table 8 - Full data'!$A:$A,$A18,'Table 8 - Full data'!$B:$B,$B$5)</f>
        <v>745</v>
      </c>
      <c r="H18" s="6">
        <f>SUMIFS('Table 8 - Full data'!I:I,'Table 8 - Full data'!$A:$A,$A18,'Table 8 - Full data'!$B:$B,$B$5)</f>
        <v>85</v>
      </c>
      <c r="I18" s="7">
        <f>SUMIFS('Table 8 - Full data'!J:J,'Table 8 - Full data'!$A:$A,$A18,'Table 8 - Full data'!$B:$B,$B$5)</f>
        <v>0.41</v>
      </c>
      <c r="J18" s="7">
        <f>SUMIFS('Table 8 - Full data'!K:K,'Table 8 - Full data'!$A:$A,$A18,'Table 8 - Full data'!$B:$B,$B$5)</f>
        <v>0.31</v>
      </c>
      <c r="K18" s="7">
        <f>SUMIFS('Table 8 - Full data'!L:L,'Table 8 - Full data'!$A:$A,$A18,'Table 8 - Full data'!$B:$B,$B$5)</f>
        <v>0.25</v>
      </c>
      <c r="L18" s="7">
        <f>SUMIFS('Table 8 - Full data'!M:M,'Table 8 - Full data'!$A:$A,$A18,'Table 8 - Full data'!$B:$B,$B$5)</f>
        <v>0.65</v>
      </c>
      <c r="M18" s="61">
        <f>SUMIFS('Table 8 - Full data'!N:N,'Table 8 - Full data'!$A:$A,$A18,'Table 8 - Full data'!$B:$B,$B$5)</f>
        <v>0.08</v>
      </c>
    </row>
    <row r="19" spans="1:13" x14ac:dyDescent="0.35">
      <c r="A19" s="5" t="s">
        <v>345</v>
      </c>
      <c r="B19" s="6">
        <f>SUMIFS('Table 8 - Full data'!C:C,'Table 8 - Full data'!$A:$A,$A19,'Table 8 - Full data'!$B:$B,$B$5)</f>
        <v>1210</v>
      </c>
      <c r="C19" s="7">
        <f>SUMIFS('Table 8 - Full data'!D:D,'Table 8 - Full data'!$A:$A,$A19,'Table 8 - Full data'!$B:$B,$B$5)</f>
        <v>0</v>
      </c>
      <c r="D19" s="6">
        <f>SUMIFS('Table 8 - Full data'!E:E,'Table 8 - Full data'!$A:$A,$A19,'Table 8 - Full data'!$B:$B,$B$5)</f>
        <v>525</v>
      </c>
      <c r="E19" s="6">
        <f>SUMIFS('Table 8 - Full data'!F:F,'Table 8 - Full data'!$A:$A,$A19,'Table 8 - Full data'!$B:$B,$B$5)</f>
        <v>375</v>
      </c>
      <c r="F19" s="6">
        <f>SUMIFS('Table 8 - Full data'!G:G,'Table 8 - Full data'!$A:$A,$A19,'Table 8 - Full data'!$B:$B,$B$5)</f>
        <v>275</v>
      </c>
      <c r="G19" s="6">
        <f>SUMIFS('Table 8 - Full data'!H:H,'Table 8 - Full data'!$A:$A,$A19,'Table 8 - Full data'!$B:$B,$B$5)</f>
        <v>810</v>
      </c>
      <c r="H19" s="6">
        <f>SUMIFS('Table 8 - Full data'!I:I,'Table 8 - Full data'!$A:$A,$A19,'Table 8 - Full data'!$B:$B,$B$5)</f>
        <v>95</v>
      </c>
      <c r="I19" s="7">
        <f>SUMIFS('Table 8 - Full data'!J:J,'Table 8 - Full data'!$A:$A,$A19,'Table 8 - Full data'!$B:$B,$B$5)</f>
        <v>0.44</v>
      </c>
      <c r="J19" s="7">
        <f>SUMIFS('Table 8 - Full data'!K:K,'Table 8 - Full data'!$A:$A,$A19,'Table 8 - Full data'!$B:$B,$B$5)</f>
        <v>0.31</v>
      </c>
      <c r="K19" s="7">
        <f>SUMIFS('Table 8 - Full data'!L:L,'Table 8 - Full data'!$A:$A,$A19,'Table 8 - Full data'!$B:$B,$B$5)</f>
        <v>0.23</v>
      </c>
      <c r="L19" s="7">
        <f>SUMIFS('Table 8 - Full data'!M:M,'Table 8 - Full data'!$A:$A,$A19,'Table 8 - Full data'!$B:$B,$B$5)</f>
        <v>0.67</v>
      </c>
      <c r="M19" s="61">
        <f>SUMIFS('Table 8 - Full data'!N:N,'Table 8 - Full data'!$A:$A,$A19,'Table 8 - Full data'!$B:$B,$B$5)</f>
        <v>0.08</v>
      </c>
    </row>
    <row r="20" spans="1:13" x14ac:dyDescent="0.35">
      <c r="A20" s="5" t="s">
        <v>346</v>
      </c>
      <c r="B20" s="6">
        <f>SUMIFS('Table 8 - Full data'!C:C,'Table 8 - Full data'!$A:$A,$A20,'Table 8 - Full data'!$B:$B,$B$5)</f>
        <v>40565</v>
      </c>
      <c r="C20" s="7">
        <f>SUMIFS('Table 8 - Full data'!D:D,'Table 8 - Full data'!$A:$A,$A20,'Table 8 - Full data'!$B:$B,$B$5)</f>
        <v>7.0000000000000007E-2</v>
      </c>
      <c r="D20" s="6">
        <f>SUMIFS('Table 8 - Full data'!E:E,'Table 8 - Full data'!$A:$A,$A20,'Table 8 - Full data'!$B:$B,$B$5)</f>
        <v>16850</v>
      </c>
      <c r="E20" s="6">
        <f>SUMIFS('Table 8 - Full data'!F:F,'Table 8 - Full data'!$A:$A,$A20,'Table 8 - Full data'!$B:$B,$B$5)</f>
        <v>12105</v>
      </c>
      <c r="F20" s="6">
        <f>SUMIFS('Table 8 - Full data'!G:G,'Table 8 - Full data'!$A:$A,$A20,'Table 8 - Full data'!$B:$B,$B$5)</f>
        <v>8900</v>
      </c>
      <c r="G20" s="6">
        <f>SUMIFS('Table 8 - Full data'!H:H,'Table 8 - Full data'!$A:$A,$A20,'Table 8 - Full data'!$B:$B,$B$5)</f>
        <v>26410</v>
      </c>
      <c r="H20" s="6">
        <f>SUMIFS('Table 8 - Full data'!I:I,'Table 8 - Full data'!$A:$A,$A20,'Table 8 - Full data'!$B:$B,$B$5)</f>
        <v>4055</v>
      </c>
      <c r="I20" s="7">
        <f>SUMIFS('Table 8 - Full data'!J:J,'Table 8 - Full data'!$A:$A,$A20,'Table 8 - Full data'!$B:$B,$B$5)</f>
        <v>0.42</v>
      </c>
      <c r="J20" s="7">
        <f>SUMIFS('Table 8 - Full data'!K:K,'Table 8 - Full data'!$A:$A,$A20,'Table 8 - Full data'!$B:$B,$B$5)</f>
        <v>0.3</v>
      </c>
      <c r="K20" s="7">
        <f>SUMIFS('Table 8 - Full data'!L:L,'Table 8 - Full data'!$A:$A,$A20,'Table 8 - Full data'!$B:$B,$B$5)</f>
        <v>0.22</v>
      </c>
      <c r="L20" s="7">
        <f>SUMIFS('Table 8 - Full data'!M:M,'Table 8 - Full data'!$A:$A,$A20,'Table 8 - Full data'!$B:$B,$B$5)</f>
        <v>0.65</v>
      </c>
      <c r="M20" s="61">
        <f>SUMIFS('Table 8 - Full data'!N:N,'Table 8 - Full data'!$A:$A,$A20,'Table 8 - Full data'!$B:$B,$B$5)</f>
        <v>0.1</v>
      </c>
    </row>
    <row r="21" spans="1:13" x14ac:dyDescent="0.35">
      <c r="A21" s="5" t="s">
        <v>347</v>
      </c>
      <c r="B21" s="6">
        <f>SUMIFS('Table 8 - Full data'!C:C,'Table 8 - Full data'!$A:$A,$A21,'Table 8 - Full data'!$B:$B,$B$5)</f>
        <v>1535</v>
      </c>
      <c r="C21" s="7">
        <f>SUMIFS('Table 8 - Full data'!D:D,'Table 8 - Full data'!$A:$A,$A21,'Table 8 - Full data'!$B:$B,$B$5)</f>
        <v>0</v>
      </c>
      <c r="D21" s="6">
        <f>SUMIFS('Table 8 - Full data'!E:E,'Table 8 - Full data'!$A:$A,$A21,'Table 8 - Full data'!$B:$B,$B$5)</f>
        <v>625</v>
      </c>
      <c r="E21" s="6">
        <f>SUMIFS('Table 8 - Full data'!F:F,'Table 8 - Full data'!$A:$A,$A21,'Table 8 - Full data'!$B:$B,$B$5)</f>
        <v>470</v>
      </c>
      <c r="F21" s="6">
        <f>SUMIFS('Table 8 - Full data'!G:G,'Table 8 - Full data'!$A:$A,$A21,'Table 8 - Full data'!$B:$B,$B$5)</f>
        <v>350</v>
      </c>
      <c r="G21" s="6">
        <f>SUMIFS('Table 8 - Full data'!H:H,'Table 8 - Full data'!$A:$A,$A21,'Table 8 - Full data'!$B:$B,$B$5)</f>
        <v>965</v>
      </c>
      <c r="H21" s="6">
        <f>SUMIFS('Table 8 - Full data'!I:I,'Table 8 - Full data'!$A:$A,$A21,'Table 8 - Full data'!$B:$B,$B$5)</f>
        <v>160</v>
      </c>
      <c r="I21" s="7">
        <f>SUMIFS('Table 8 - Full data'!J:J,'Table 8 - Full data'!$A:$A,$A21,'Table 8 - Full data'!$B:$B,$B$5)</f>
        <v>0.41</v>
      </c>
      <c r="J21" s="7">
        <f>SUMIFS('Table 8 - Full data'!K:K,'Table 8 - Full data'!$A:$A,$A21,'Table 8 - Full data'!$B:$B,$B$5)</f>
        <v>0.31</v>
      </c>
      <c r="K21" s="7">
        <f>SUMIFS('Table 8 - Full data'!L:L,'Table 8 - Full data'!$A:$A,$A21,'Table 8 - Full data'!$B:$B,$B$5)</f>
        <v>0.23</v>
      </c>
      <c r="L21" s="7">
        <f>SUMIFS('Table 8 - Full data'!M:M,'Table 8 - Full data'!$A:$A,$A21,'Table 8 - Full data'!$B:$B,$B$5)</f>
        <v>0.63</v>
      </c>
      <c r="M21" s="61">
        <f>SUMIFS('Table 8 - Full data'!N:N,'Table 8 - Full data'!$A:$A,$A21,'Table 8 - Full data'!$B:$B,$B$5)</f>
        <v>0.1</v>
      </c>
    </row>
    <row r="22" spans="1:13" x14ac:dyDescent="0.35">
      <c r="A22" s="5" t="s">
        <v>323</v>
      </c>
      <c r="B22" s="6">
        <f>SUMIFS('Table 8 - Full data'!C:C,'Table 8 - Full data'!$A:$A,$A22,'Table 8 - Full data'!$B:$B,$B$5)</f>
        <v>14245</v>
      </c>
      <c r="C22" s="7">
        <f>SUMIFS('Table 8 - Full data'!D:D,'Table 8 - Full data'!$A:$A,$A22,'Table 8 - Full data'!$B:$B,$B$5)</f>
        <v>0.03</v>
      </c>
      <c r="D22" s="6">
        <f>SUMIFS('Table 8 - Full data'!E:E,'Table 8 - Full data'!$A:$A,$A22,'Table 8 - Full data'!$B:$B,$B$5)</f>
        <v>8630</v>
      </c>
      <c r="E22" s="6">
        <f>SUMIFS('Table 8 - Full data'!F:F,'Table 8 - Full data'!$A:$A,$A22,'Table 8 - Full data'!$B:$B,$B$5)</f>
        <v>3185</v>
      </c>
      <c r="F22" s="6">
        <f>SUMIFS('Table 8 - Full data'!G:G,'Table 8 - Full data'!$A:$A,$A22,'Table 8 - Full data'!$B:$B,$B$5)</f>
        <v>1365</v>
      </c>
      <c r="G22" s="6">
        <f>SUMIFS('Table 8 - Full data'!H:H,'Table 8 - Full data'!$A:$A,$A22,'Table 8 - Full data'!$B:$B,$B$5)</f>
        <v>8345</v>
      </c>
      <c r="H22" s="6">
        <f>SUMIFS('Table 8 - Full data'!I:I,'Table 8 - Full data'!$A:$A,$A22,'Table 8 - Full data'!$B:$B,$B$5)</f>
        <v>1110</v>
      </c>
      <c r="I22" s="7">
        <f>SUMIFS('Table 8 - Full data'!J:J,'Table 8 - Full data'!$A:$A,$A22,'Table 8 - Full data'!$B:$B,$B$5)</f>
        <v>0.61</v>
      </c>
      <c r="J22" s="7">
        <f>SUMIFS('Table 8 - Full data'!K:K,'Table 8 - Full data'!$A:$A,$A22,'Table 8 - Full data'!$B:$B,$B$5)</f>
        <v>0.22</v>
      </c>
      <c r="K22" s="7">
        <f>SUMIFS('Table 8 - Full data'!L:L,'Table 8 - Full data'!$A:$A,$A22,'Table 8 - Full data'!$B:$B,$B$5)</f>
        <v>0.1</v>
      </c>
      <c r="L22" s="7">
        <f>SUMIFS('Table 8 - Full data'!M:M,'Table 8 - Full data'!$A:$A,$A22,'Table 8 - Full data'!$B:$B,$B$5)</f>
        <v>0.59</v>
      </c>
      <c r="M22" s="61">
        <f>SUMIFS('Table 8 - Full data'!N:N,'Table 8 - Full data'!$A:$A,$A22,'Table 8 - Full data'!$B:$B,$B$5)</f>
        <v>0.08</v>
      </c>
    </row>
    <row r="23" spans="1:13" x14ac:dyDescent="0.35">
      <c r="A23" s="5" t="s">
        <v>324</v>
      </c>
      <c r="B23" s="6">
        <f>SUMIFS('Table 8 - Full data'!C:C,'Table 8 - Full data'!$A:$A,$A23,'Table 8 - Full data'!$B:$B,$B$5)</f>
        <v>1165</v>
      </c>
      <c r="C23" s="7">
        <f>SUMIFS('Table 8 - Full data'!D:D,'Table 8 - Full data'!$A:$A,$A23,'Table 8 - Full data'!$B:$B,$B$5)</f>
        <v>0</v>
      </c>
      <c r="D23" s="6">
        <f>SUMIFS('Table 8 - Full data'!E:E,'Table 8 - Full data'!$A:$A,$A23,'Table 8 - Full data'!$B:$B,$B$5)</f>
        <v>475</v>
      </c>
      <c r="E23" s="6">
        <f>SUMIFS('Table 8 - Full data'!F:F,'Table 8 - Full data'!$A:$A,$A23,'Table 8 - Full data'!$B:$B,$B$5)</f>
        <v>335</v>
      </c>
      <c r="F23" s="6">
        <f>SUMIFS('Table 8 - Full data'!G:G,'Table 8 - Full data'!$A:$A,$A23,'Table 8 - Full data'!$B:$B,$B$5)</f>
        <v>205</v>
      </c>
      <c r="G23" s="6">
        <f>SUMIFS('Table 8 - Full data'!H:H,'Table 8 - Full data'!$A:$A,$A23,'Table 8 - Full data'!$B:$B,$B$5)</f>
        <v>750</v>
      </c>
      <c r="H23" s="6">
        <f>SUMIFS('Table 8 - Full data'!I:I,'Table 8 - Full data'!$A:$A,$A23,'Table 8 - Full data'!$B:$B,$B$5)</f>
        <v>140</v>
      </c>
      <c r="I23" s="7">
        <f>SUMIFS('Table 8 - Full data'!J:J,'Table 8 - Full data'!$A:$A,$A23,'Table 8 - Full data'!$B:$B,$B$5)</f>
        <v>0.41</v>
      </c>
      <c r="J23" s="7">
        <f>SUMIFS('Table 8 - Full data'!K:K,'Table 8 - Full data'!$A:$A,$A23,'Table 8 - Full data'!$B:$B,$B$5)</f>
        <v>0.28999999999999998</v>
      </c>
      <c r="K23" s="7">
        <f>SUMIFS('Table 8 - Full data'!L:L,'Table 8 - Full data'!$A:$A,$A23,'Table 8 - Full data'!$B:$B,$B$5)</f>
        <v>0.18</v>
      </c>
      <c r="L23" s="7">
        <f>SUMIFS('Table 8 - Full data'!M:M,'Table 8 - Full data'!$A:$A,$A23,'Table 8 - Full data'!$B:$B,$B$5)</f>
        <v>0.64</v>
      </c>
      <c r="M23" s="61">
        <f>SUMIFS('Table 8 - Full data'!N:N,'Table 8 - Full data'!$A:$A,$A23,'Table 8 - Full data'!$B:$B,$B$5)</f>
        <v>0.12</v>
      </c>
    </row>
    <row r="24" spans="1:13" x14ac:dyDescent="0.35">
      <c r="A24" s="5" t="s">
        <v>325</v>
      </c>
      <c r="B24" s="6">
        <f>SUMIFS('Table 8 - Full data'!C:C,'Table 8 - Full data'!$A:$A,$A24,'Table 8 - Full data'!$B:$B,$B$5)</f>
        <v>485</v>
      </c>
      <c r="C24" s="7">
        <f>SUMIFS('Table 8 - Full data'!D:D,'Table 8 - Full data'!$A:$A,$A24,'Table 8 - Full data'!$B:$B,$B$5)</f>
        <v>0</v>
      </c>
      <c r="D24" s="6">
        <f>SUMIFS('Table 8 - Full data'!E:E,'Table 8 - Full data'!$A:$A,$A24,'Table 8 - Full data'!$B:$B,$B$5)</f>
        <v>260</v>
      </c>
      <c r="E24" s="6">
        <f>SUMIFS('Table 8 - Full data'!F:F,'Table 8 - Full data'!$A:$A,$A24,'Table 8 - Full data'!$B:$B,$B$5)</f>
        <v>135</v>
      </c>
      <c r="F24" s="6">
        <f>SUMIFS('Table 8 - Full data'!G:G,'Table 8 - Full data'!$A:$A,$A24,'Table 8 - Full data'!$B:$B,$B$5)</f>
        <v>90</v>
      </c>
      <c r="G24" s="6">
        <f>SUMIFS('Table 8 - Full data'!H:H,'Table 8 - Full data'!$A:$A,$A24,'Table 8 - Full data'!$B:$B,$B$5)</f>
        <v>375</v>
      </c>
      <c r="H24" s="6">
        <f>SUMIFS('Table 8 - Full data'!I:I,'Table 8 - Full data'!$A:$A,$A24,'Table 8 - Full data'!$B:$B,$B$5)</f>
        <v>40</v>
      </c>
      <c r="I24" s="7">
        <f>SUMIFS('Table 8 - Full data'!J:J,'Table 8 - Full data'!$A:$A,$A24,'Table 8 - Full data'!$B:$B,$B$5)</f>
        <v>0.53</v>
      </c>
      <c r="J24" s="7">
        <f>SUMIFS('Table 8 - Full data'!K:K,'Table 8 - Full data'!$A:$A,$A24,'Table 8 - Full data'!$B:$B,$B$5)</f>
        <v>0.28000000000000003</v>
      </c>
      <c r="K24" s="7">
        <f>SUMIFS('Table 8 - Full data'!L:L,'Table 8 - Full data'!$A:$A,$A24,'Table 8 - Full data'!$B:$B,$B$5)</f>
        <v>0.18</v>
      </c>
      <c r="L24" s="7">
        <f>SUMIFS('Table 8 - Full data'!M:M,'Table 8 - Full data'!$A:$A,$A24,'Table 8 - Full data'!$B:$B,$B$5)</f>
        <v>0.77</v>
      </c>
      <c r="M24" s="61">
        <f>SUMIFS('Table 8 - Full data'!N:N,'Table 8 - Full data'!$A:$A,$A24,'Table 8 - Full data'!$B:$B,$B$5)</f>
        <v>0.08</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'Financial year lookup'!$A3:$A11</xm:f>
          </x14:formula1>
          <xm:sqref>B5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J10"/>
  <sheetViews>
    <sheetView workbookViewId="0"/>
  </sheetViews>
  <sheetFormatPr defaultColWidth="10.58203125" defaultRowHeight="15.5" x14ac:dyDescent="0.35"/>
  <cols>
    <col min="1" max="1" width="32.58203125" customWidth="1"/>
    <col min="2" max="10" width="16.58203125" customWidth="1"/>
  </cols>
  <sheetData>
    <row r="1" spans="1:10" ht="19.5" x14ac:dyDescent="0.45">
      <c r="A1" s="14" t="s">
        <v>445</v>
      </c>
    </row>
    <row r="2" spans="1:10" x14ac:dyDescent="0.35">
      <c r="A2" t="s">
        <v>432</v>
      </c>
    </row>
    <row r="3" spans="1:10" x14ac:dyDescent="0.35">
      <c r="A3" t="s">
        <v>446</v>
      </c>
    </row>
    <row r="4" spans="1:10" x14ac:dyDescent="0.35">
      <c r="A4" t="s">
        <v>430</v>
      </c>
    </row>
    <row r="5" spans="1:10" x14ac:dyDescent="0.35">
      <c r="A5" s="15" t="s">
        <v>485</v>
      </c>
      <c r="B5" s="15" t="s">
        <v>408</v>
      </c>
    </row>
    <row r="6" spans="1:10" ht="62" x14ac:dyDescent="0.35">
      <c r="A6" s="4" t="s">
        <v>348</v>
      </c>
      <c r="B6" s="4" t="s">
        <v>167</v>
      </c>
      <c r="C6" s="4" t="s">
        <v>349</v>
      </c>
      <c r="D6" s="4" t="s">
        <v>169</v>
      </c>
      <c r="E6" s="4" t="s">
        <v>170</v>
      </c>
      <c r="F6" s="4" t="s">
        <v>171</v>
      </c>
      <c r="G6" s="4" t="s">
        <v>172</v>
      </c>
      <c r="H6" s="4" t="s">
        <v>173</v>
      </c>
      <c r="I6" s="4" t="s">
        <v>174</v>
      </c>
      <c r="J6" s="18" t="s">
        <v>175</v>
      </c>
    </row>
    <row r="7" spans="1:10" x14ac:dyDescent="0.35">
      <c r="A7" s="5" t="s">
        <v>350</v>
      </c>
      <c r="B7" s="6">
        <f>SUMIFS('Table 9 - Full data'!C:C,'Table 9 - Full data'!$A:$A,$A7,'Table 9 - Full data'!$B:$B,$B$5)</f>
        <v>96410</v>
      </c>
      <c r="C7" s="7">
        <f>SUMIFS('Table 9 - Full data'!D:D,'Table 9 - Full data'!$A:$A,$A7,'Table 9 - Full data'!$B:$B,$B$5)</f>
        <v>0.42</v>
      </c>
      <c r="D7" s="6">
        <f>SUMIFS('Table 9 - Full data'!E:E,'Table 9 - Full data'!$A:$A,$A7,'Table 9 - Full data'!$B:$B,$B$5)</f>
        <v>95065</v>
      </c>
      <c r="E7" s="6">
        <f>SUMIFS('Table 9 - Full data'!F:F,'Table 9 - Full data'!$A:$A,$A7,'Table 9 - Full data'!$B:$B,$B$5)</f>
        <v>35675</v>
      </c>
      <c r="F7" s="6">
        <f>SUMIFS('Table 9 - Full data'!G:G,'Table 9 - Full data'!$A:$A,$A7,'Table 9 - Full data'!$B:$B,$B$5)</f>
        <v>56580</v>
      </c>
      <c r="G7" s="6">
        <f>SUMIFS('Table 9 - Full data'!H:H,'Table 9 - Full data'!$A:$A,$A7,'Table 9 - Full data'!$B:$B,$B$5)</f>
        <v>2810</v>
      </c>
      <c r="H7" s="7">
        <f>SUMIFS('Table 9 - Full data'!I:I,'Table 9 - Full data'!$A:$A,$A7,'Table 9 - Full data'!$B:$B,$B$5)</f>
        <v>0.38</v>
      </c>
      <c r="I7" s="7">
        <f>SUMIFS('Table 9 - Full data'!J:J,'Table 9 - Full data'!$A:$A,$A7,'Table 9 - Full data'!$B:$B,$B$5)</f>
        <v>0.6</v>
      </c>
      <c r="J7" s="61">
        <f>SUMIFS('Table 9 - Full data'!K:K,'Table 9 - Full data'!$A:$A,$A7,'Table 9 - Full data'!$B:$B,$B$5)</f>
        <v>0.03</v>
      </c>
    </row>
    <row r="8" spans="1:10" x14ac:dyDescent="0.35">
      <c r="A8" s="5" t="s">
        <v>352</v>
      </c>
      <c r="B8" s="6">
        <f>SUMIFS('Table 9 - Full data'!C:C,'Table 9 - Full data'!$A:$A,$A8,'Table 9 - Full data'!$B:$B,$B$5)</f>
        <v>135490</v>
      </c>
      <c r="C8" s="7">
        <f>SUMIFS('Table 9 - Full data'!D:D,'Table 9 - Full data'!$A:$A,$A8,'Table 9 - Full data'!$B:$B,$B$5)</f>
        <v>0.57999999999999996</v>
      </c>
      <c r="D8" s="6">
        <f>SUMIFS('Table 9 - Full data'!E:E,'Table 9 - Full data'!$A:$A,$A8,'Table 9 - Full data'!$B:$B,$B$5)</f>
        <v>134140</v>
      </c>
      <c r="E8" s="6">
        <f>SUMIFS('Table 9 - Full data'!F:F,'Table 9 - Full data'!$A:$A,$A8,'Table 9 - Full data'!$B:$B,$B$5)</f>
        <v>75125</v>
      </c>
      <c r="F8" s="6">
        <f>SUMIFS('Table 9 - Full data'!G:G,'Table 9 - Full data'!$A:$A,$A8,'Table 9 - Full data'!$B:$B,$B$5)</f>
        <v>57045</v>
      </c>
      <c r="G8" s="6">
        <f>SUMIFS('Table 9 - Full data'!H:H,'Table 9 - Full data'!$A:$A,$A8,'Table 9 - Full data'!$B:$B,$B$5)</f>
        <v>1970</v>
      </c>
      <c r="H8" s="7">
        <f>SUMIFS('Table 9 - Full data'!I:I,'Table 9 - Full data'!$A:$A,$A8,'Table 9 - Full data'!$B:$B,$B$5)</f>
        <v>0.56000000000000005</v>
      </c>
      <c r="I8" s="7">
        <f>SUMIFS('Table 9 - Full data'!J:J,'Table 9 - Full data'!$A:$A,$A8,'Table 9 - Full data'!$B:$B,$B$5)</f>
        <v>0.43</v>
      </c>
      <c r="J8" s="61">
        <f>SUMIFS('Table 9 - Full data'!K:K,'Table 9 - Full data'!$A:$A,$A8,'Table 9 - Full data'!$B:$B,$B$5)</f>
        <v>0.01</v>
      </c>
    </row>
    <row r="9" spans="1:10" x14ac:dyDescent="0.35">
      <c r="A9" s="5" t="s">
        <v>351</v>
      </c>
      <c r="B9" s="6">
        <f>SUMIFS('Table 9 - Full data'!C:C,'Table 9 - Full data'!$A:$A,$A9,'Table 9 - Full data'!$B:$B,$B$5)</f>
        <v>3980</v>
      </c>
      <c r="C9" s="7">
        <f>SUMIFS('Table 9 - Full data'!D:D,'Table 9 - Full data'!$A:$A,$A9,'Table 9 - Full data'!$B:$B,$B$5)</f>
        <v>0.02</v>
      </c>
      <c r="D9" s="6">
        <f>SUMIFS('Table 9 - Full data'!E:E,'Table 9 - Full data'!$A:$A,$A9,'Table 9 - Full data'!$B:$B,$B$5)</f>
        <v>3925</v>
      </c>
      <c r="E9" s="6">
        <f>SUMIFS('Table 9 - Full data'!F:F,'Table 9 - Full data'!$A:$A,$A9,'Table 9 - Full data'!$B:$B,$B$5)</f>
        <v>1875</v>
      </c>
      <c r="F9" s="6">
        <f>SUMIFS('Table 9 - Full data'!G:G,'Table 9 - Full data'!$A:$A,$A9,'Table 9 - Full data'!$B:$B,$B$5)</f>
        <v>1955</v>
      </c>
      <c r="G9" s="6">
        <f>SUMIFS('Table 9 - Full data'!H:H,'Table 9 - Full data'!$A:$A,$A9,'Table 9 - Full data'!$B:$B,$B$5)</f>
        <v>95</v>
      </c>
      <c r="H9" s="7">
        <f>SUMIFS('Table 9 - Full data'!I:I,'Table 9 - Full data'!$A:$A,$A9,'Table 9 - Full data'!$B:$B,$B$5)</f>
        <v>0.48</v>
      </c>
      <c r="I9" s="7">
        <f>SUMIFS('Table 9 - Full data'!J:J,'Table 9 - Full data'!$A:$A,$A9,'Table 9 - Full data'!$B:$B,$B$5)</f>
        <v>0.5</v>
      </c>
      <c r="J9" s="61">
        <f>SUMIFS('Table 9 - Full data'!K:K,'Table 9 - Full data'!$A:$A,$A9,'Table 9 - Full data'!$B:$B,$B$5)</f>
        <v>0.02</v>
      </c>
    </row>
    <row r="10" spans="1:10" x14ac:dyDescent="0.35">
      <c r="A10" s="20" t="s">
        <v>176</v>
      </c>
      <c r="B10" s="21">
        <f>SUMIFS('Table 9 - Full data'!C:C,'Table 9 - Full data'!$A:$A,$A10,'Table 9 - Full data'!$B:$B,$B$5)</f>
        <v>231900</v>
      </c>
      <c r="C10" s="22">
        <f>SUMIFS('Table 9 - Full data'!D:D,'Table 9 - Full data'!$A:$A,$A10,'Table 9 - Full data'!$B:$B,$B$5)</f>
        <v>1</v>
      </c>
      <c r="D10" s="21">
        <f>SUMIFS('Table 9 - Full data'!E:E,'Table 9 - Full data'!$A:$A,$A10,'Table 9 - Full data'!$B:$B,$B$5)</f>
        <v>229205</v>
      </c>
      <c r="E10" s="21">
        <f>SUMIFS('Table 9 - Full data'!F:F,'Table 9 - Full data'!$A:$A,$A10,'Table 9 - Full data'!$B:$B,$B$5)</f>
        <v>110800</v>
      </c>
      <c r="F10" s="21">
        <f>SUMIFS('Table 9 - Full data'!G:G,'Table 9 - Full data'!$A:$A,$A10,'Table 9 - Full data'!$B:$B,$B$5)</f>
        <v>113625</v>
      </c>
      <c r="G10" s="21">
        <f>SUMIFS('Table 9 - Full data'!H:H,'Table 9 - Full data'!$A:$A,$A10,'Table 9 - Full data'!$B:$B,$B$5)</f>
        <v>4780</v>
      </c>
      <c r="H10" s="22">
        <f>SUMIFS('Table 9 - Full data'!I:I,'Table 9 - Full data'!$A:$A,$A10,'Table 9 - Full data'!$B:$B,$B$5)</f>
        <v>0.48</v>
      </c>
      <c r="I10" s="22">
        <f>SUMIFS('Table 9 - Full data'!J:J,'Table 9 - Full data'!$A:$A,$A10,'Table 9 - Full data'!$B:$B,$B$5)</f>
        <v>0.5</v>
      </c>
      <c r="J10" s="66">
        <f>SUMIFS('Table 9 - Full data'!K:K,'Table 9 - Full data'!$A:$A,$A10,'Table 9 - Full data'!$B:$B,$B$5)</f>
        <v>0.02</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'Financial year lookup'!$A3:$A11</xm:f>
          </x14:formula1>
          <xm:sqref>B5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96"/>
  <sheetViews>
    <sheetView workbookViewId="0"/>
  </sheetViews>
  <sheetFormatPr defaultColWidth="10.58203125" defaultRowHeight="15.5" x14ac:dyDescent="0.35"/>
  <cols>
    <col min="1" max="1" width="37.75" customWidth="1"/>
    <col min="2" max="13" width="16.58203125" customWidth="1"/>
  </cols>
  <sheetData>
    <row r="1" spans="1:13" ht="19.5" x14ac:dyDescent="0.45">
      <c r="A1" s="14" t="s">
        <v>447</v>
      </c>
    </row>
    <row r="2" spans="1:13" x14ac:dyDescent="0.35">
      <c r="A2" t="s">
        <v>31</v>
      </c>
    </row>
    <row r="3" spans="1:13" x14ac:dyDescent="0.35">
      <c r="A3" t="s">
        <v>430</v>
      </c>
    </row>
    <row r="4" spans="1:13" ht="62" x14ac:dyDescent="0.35">
      <c r="A4" s="4" t="s">
        <v>353</v>
      </c>
      <c r="B4" s="4" t="s">
        <v>354</v>
      </c>
      <c r="C4" s="4" t="s">
        <v>355</v>
      </c>
      <c r="D4" s="4" t="s">
        <v>356</v>
      </c>
      <c r="E4" s="4" t="s">
        <v>357</v>
      </c>
      <c r="F4" s="4" t="s">
        <v>358</v>
      </c>
      <c r="G4" s="4" t="s">
        <v>359</v>
      </c>
      <c r="H4" s="4" t="s">
        <v>360</v>
      </c>
      <c r="I4" s="4" t="s">
        <v>361</v>
      </c>
      <c r="J4" s="4" t="s">
        <v>362</v>
      </c>
      <c r="K4" s="4" t="s">
        <v>363</v>
      </c>
      <c r="L4" s="4" t="s">
        <v>364</v>
      </c>
      <c r="M4" s="55" t="s">
        <v>486</v>
      </c>
    </row>
    <row r="5" spans="1:13" x14ac:dyDescent="0.35">
      <c r="A5" s="23" t="s">
        <v>176</v>
      </c>
      <c r="B5" s="24">
        <v>550450</v>
      </c>
      <c r="C5" s="24">
        <v>13825</v>
      </c>
      <c r="D5" s="24">
        <v>92670</v>
      </c>
      <c r="E5" s="24">
        <v>80115</v>
      </c>
      <c r="F5" s="24">
        <v>75030</v>
      </c>
      <c r="G5" s="24">
        <v>62315</v>
      </c>
      <c r="H5" s="24">
        <v>45410</v>
      </c>
      <c r="I5" s="24">
        <v>35380</v>
      </c>
      <c r="J5" s="24">
        <v>27190</v>
      </c>
      <c r="K5" s="24">
        <v>28930</v>
      </c>
      <c r="L5" s="24">
        <v>89580</v>
      </c>
      <c r="M5" s="56">
        <v>17</v>
      </c>
    </row>
    <row r="6" spans="1:13" x14ac:dyDescent="0.35">
      <c r="A6" s="5" t="s">
        <v>177</v>
      </c>
      <c r="B6" s="6">
        <v>3365</v>
      </c>
      <c r="C6" s="6">
        <v>115</v>
      </c>
      <c r="D6" s="6">
        <v>1360</v>
      </c>
      <c r="E6" s="6">
        <v>1595</v>
      </c>
      <c r="F6" s="6">
        <v>295</v>
      </c>
      <c r="G6" s="6">
        <v>0</v>
      </c>
      <c r="H6" s="6">
        <v>0</v>
      </c>
      <c r="I6" s="6">
        <v>0</v>
      </c>
      <c r="J6" s="6">
        <v>0</v>
      </c>
      <c r="K6" s="6">
        <v>0</v>
      </c>
      <c r="L6" s="6">
        <v>0</v>
      </c>
      <c r="M6" s="57">
        <v>7</v>
      </c>
    </row>
    <row r="7" spans="1:13" x14ac:dyDescent="0.35">
      <c r="A7" s="5" t="s">
        <v>178</v>
      </c>
      <c r="B7" s="6">
        <v>8330</v>
      </c>
      <c r="C7" s="6">
        <v>555</v>
      </c>
      <c r="D7" s="6">
        <v>1240</v>
      </c>
      <c r="E7" s="6">
        <v>1360</v>
      </c>
      <c r="F7" s="6">
        <v>3395</v>
      </c>
      <c r="G7" s="6">
        <v>910</v>
      </c>
      <c r="H7" s="6">
        <v>555</v>
      </c>
      <c r="I7" s="6">
        <v>275</v>
      </c>
      <c r="J7" s="6">
        <v>40</v>
      </c>
      <c r="K7" s="6">
        <v>0</v>
      </c>
      <c r="L7" s="6">
        <v>0</v>
      </c>
      <c r="M7" s="57">
        <v>12</v>
      </c>
    </row>
    <row r="8" spans="1:13" x14ac:dyDescent="0.35">
      <c r="A8" s="5" t="s">
        <v>179</v>
      </c>
      <c r="B8" s="6">
        <v>3210</v>
      </c>
      <c r="C8" s="6">
        <v>715</v>
      </c>
      <c r="D8" s="6">
        <v>655</v>
      </c>
      <c r="E8" s="6">
        <v>290</v>
      </c>
      <c r="F8" s="6">
        <v>265</v>
      </c>
      <c r="G8" s="6">
        <v>245</v>
      </c>
      <c r="H8" s="6">
        <v>190</v>
      </c>
      <c r="I8" s="6">
        <v>150</v>
      </c>
      <c r="J8" s="6">
        <v>310</v>
      </c>
      <c r="K8" s="6">
        <v>215</v>
      </c>
      <c r="L8" s="6">
        <v>180</v>
      </c>
      <c r="M8" s="57">
        <v>10</v>
      </c>
    </row>
    <row r="9" spans="1:13" x14ac:dyDescent="0.35">
      <c r="A9" s="5" t="s">
        <v>180</v>
      </c>
      <c r="B9" s="6">
        <v>3025</v>
      </c>
      <c r="C9" s="6">
        <v>775</v>
      </c>
      <c r="D9" s="6">
        <v>900</v>
      </c>
      <c r="E9" s="6">
        <v>295</v>
      </c>
      <c r="F9" s="6">
        <v>225</v>
      </c>
      <c r="G9" s="6">
        <v>190</v>
      </c>
      <c r="H9" s="6">
        <v>155</v>
      </c>
      <c r="I9" s="6">
        <v>80</v>
      </c>
      <c r="J9" s="6">
        <v>60</v>
      </c>
      <c r="K9" s="6">
        <v>45</v>
      </c>
      <c r="L9" s="6">
        <v>295</v>
      </c>
      <c r="M9" s="57">
        <v>4</v>
      </c>
    </row>
    <row r="10" spans="1:13" x14ac:dyDescent="0.35">
      <c r="A10" s="5" t="s">
        <v>181</v>
      </c>
      <c r="B10" s="6">
        <v>3890</v>
      </c>
      <c r="C10" s="6">
        <v>920</v>
      </c>
      <c r="D10" s="6">
        <v>1595</v>
      </c>
      <c r="E10" s="6">
        <v>335</v>
      </c>
      <c r="F10" s="6">
        <v>245</v>
      </c>
      <c r="G10" s="6">
        <v>185</v>
      </c>
      <c r="H10" s="6">
        <v>165</v>
      </c>
      <c r="I10" s="6">
        <v>100</v>
      </c>
      <c r="J10" s="6">
        <v>65</v>
      </c>
      <c r="K10" s="6">
        <v>50</v>
      </c>
      <c r="L10" s="6">
        <v>240</v>
      </c>
      <c r="M10" s="57">
        <v>1</v>
      </c>
    </row>
    <row r="11" spans="1:13" x14ac:dyDescent="0.35">
      <c r="A11" s="5" t="s">
        <v>182</v>
      </c>
      <c r="B11" s="6">
        <v>21275</v>
      </c>
      <c r="C11" s="6">
        <v>530</v>
      </c>
      <c r="D11" s="6">
        <v>16940</v>
      </c>
      <c r="E11" s="6">
        <v>1925</v>
      </c>
      <c r="F11" s="6">
        <v>955</v>
      </c>
      <c r="G11" s="6">
        <v>470</v>
      </c>
      <c r="H11" s="6">
        <v>190</v>
      </c>
      <c r="I11" s="6">
        <v>70</v>
      </c>
      <c r="J11" s="6">
        <v>55</v>
      </c>
      <c r="K11" s="6">
        <v>35</v>
      </c>
      <c r="L11" s="6">
        <v>105</v>
      </c>
      <c r="M11" s="57">
        <v>4</v>
      </c>
    </row>
    <row r="12" spans="1:13" x14ac:dyDescent="0.35">
      <c r="A12" s="5" t="s">
        <v>183</v>
      </c>
      <c r="B12" s="6">
        <v>20720</v>
      </c>
      <c r="C12" s="6">
        <v>475</v>
      </c>
      <c r="D12" s="6">
        <v>7440</v>
      </c>
      <c r="E12" s="6">
        <v>9245</v>
      </c>
      <c r="F12" s="6">
        <v>1370</v>
      </c>
      <c r="G12" s="6">
        <v>1145</v>
      </c>
      <c r="H12" s="6">
        <v>445</v>
      </c>
      <c r="I12" s="6">
        <v>240</v>
      </c>
      <c r="J12" s="6">
        <v>155</v>
      </c>
      <c r="K12" s="6">
        <v>90</v>
      </c>
      <c r="L12" s="6">
        <v>110</v>
      </c>
      <c r="M12" s="57">
        <v>7</v>
      </c>
    </row>
    <row r="13" spans="1:13" x14ac:dyDescent="0.35">
      <c r="A13" s="5" t="s">
        <v>184</v>
      </c>
      <c r="B13" s="6">
        <v>13275</v>
      </c>
      <c r="C13" s="6">
        <v>1520</v>
      </c>
      <c r="D13" s="6">
        <v>4735</v>
      </c>
      <c r="E13" s="6">
        <v>3320</v>
      </c>
      <c r="F13" s="6">
        <v>915</v>
      </c>
      <c r="G13" s="6">
        <v>925</v>
      </c>
      <c r="H13" s="6">
        <v>755</v>
      </c>
      <c r="I13" s="6">
        <v>425</v>
      </c>
      <c r="J13" s="6">
        <v>285</v>
      </c>
      <c r="K13" s="6">
        <v>155</v>
      </c>
      <c r="L13" s="6">
        <v>240</v>
      </c>
      <c r="M13" s="57">
        <v>6</v>
      </c>
    </row>
    <row r="14" spans="1:13" x14ac:dyDescent="0.35">
      <c r="A14" s="5" t="s">
        <v>185</v>
      </c>
      <c r="B14" s="6">
        <v>7580</v>
      </c>
      <c r="C14" s="6">
        <v>1060</v>
      </c>
      <c r="D14" s="6">
        <v>3360</v>
      </c>
      <c r="E14" s="6">
        <v>1355</v>
      </c>
      <c r="F14" s="6">
        <v>515</v>
      </c>
      <c r="G14" s="6">
        <v>245</v>
      </c>
      <c r="H14" s="6">
        <v>215</v>
      </c>
      <c r="I14" s="6">
        <v>175</v>
      </c>
      <c r="J14" s="6">
        <v>110</v>
      </c>
      <c r="K14" s="6">
        <v>160</v>
      </c>
      <c r="L14" s="6">
        <v>390</v>
      </c>
      <c r="M14" s="57">
        <v>4</v>
      </c>
    </row>
    <row r="15" spans="1:13" x14ac:dyDescent="0.35">
      <c r="A15" s="5" t="s">
        <v>186</v>
      </c>
      <c r="B15" s="6">
        <v>6655</v>
      </c>
      <c r="C15" s="6">
        <v>65</v>
      </c>
      <c r="D15" s="6">
        <v>425</v>
      </c>
      <c r="E15" s="6">
        <v>3205</v>
      </c>
      <c r="F15" s="6">
        <v>1220</v>
      </c>
      <c r="G15" s="6">
        <v>650</v>
      </c>
      <c r="H15" s="6">
        <v>470</v>
      </c>
      <c r="I15" s="6">
        <v>285</v>
      </c>
      <c r="J15" s="6">
        <v>100</v>
      </c>
      <c r="K15" s="6">
        <v>40</v>
      </c>
      <c r="L15" s="6">
        <v>195</v>
      </c>
      <c r="M15" s="57">
        <v>10</v>
      </c>
    </row>
    <row r="16" spans="1:13" x14ac:dyDescent="0.35">
      <c r="A16" s="5" t="s">
        <v>187</v>
      </c>
      <c r="B16" s="6">
        <v>6995</v>
      </c>
      <c r="C16" s="6">
        <v>55</v>
      </c>
      <c r="D16" s="6">
        <v>445</v>
      </c>
      <c r="E16" s="6">
        <v>615</v>
      </c>
      <c r="F16" s="6">
        <v>3875</v>
      </c>
      <c r="G16" s="6">
        <v>575</v>
      </c>
      <c r="H16" s="6">
        <v>415</v>
      </c>
      <c r="I16" s="6">
        <v>285</v>
      </c>
      <c r="J16" s="6">
        <v>270</v>
      </c>
      <c r="K16" s="6">
        <v>160</v>
      </c>
      <c r="L16" s="6">
        <v>295</v>
      </c>
      <c r="M16" s="57">
        <v>13</v>
      </c>
    </row>
    <row r="17" spans="1:13" x14ac:dyDescent="0.35">
      <c r="A17" s="5" t="s">
        <v>188</v>
      </c>
      <c r="B17" s="6">
        <v>8245</v>
      </c>
      <c r="C17" s="6">
        <v>75</v>
      </c>
      <c r="D17" s="6">
        <v>880</v>
      </c>
      <c r="E17" s="6">
        <v>3000</v>
      </c>
      <c r="F17" s="6">
        <v>2645</v>
      </c>
      <c r="G17" s="6">
        <v>405</v>
      </c>
      <c r="H17" s="6">
        <v>340</v>
      </c>
      <c r="I17" s="6">
        <v>225</v>
      </c>
      <c r="J17" s="6">
        <v>200</v>
      </c>
      <c r="K17" s="6">
        <v>130</v>
      </c>
      <c r="L17" s="6">
        <v>345</v>
      </c>
      <c r="M17" s="57">
        <v>11</v>
      </c>
    </row>
    <row r="18" spans="1:13" x14ac:dyDescent="0.35">
      <c r="A18" s="5" t="s">
        <v>189</v>
      </c>
      <c r="B18" s="6">
        <v>6690</v>
      </c>
      <c r="C18" s="6">
        <v>40</v>
      </c>
      <c r="D18" s="6">
        <v>280</v>
      </c>
      <c r="E18" s="6">
        <v>320</v>
      </c>
      <c r="F18" s="6">
        <v>550</v>
      </c>
      <c r="G18" s="6">
        <v>1635</v>
      </c>
      <c r="H18" s="6">
        <v>2745</v>
      </c>
      <c r="I18" s="6">
        <v>345</v>
      </c>
      <c r="J18" s="6">
        <v>190</v>
      </c>
      <c r="K18" s="6">
        <v>125</v>
      </c>
      <c r="L18" s="6">
        <v>460</v>
      </c>
      <c r="M18" s="57">
        <v>21</v>
      </c>
    </row>
    <row r="19" spans="1:13" x14ac:dyDescent="0.35">
      <c r="A19" s="5" t="s">
        <v>190</v>
      </c>
      <c r="B19" s="6">
        <v>7885</v>
      </c>
      <c r="C19" s="6">
        <v>40</v>
      </c>
      <c r="D19" s="6">
        <v>570</v>
      </c>
      <c r="E19" s="6">
        <v>260</v>
      </c>
      <c r="F19" s="6">
        <v>2380</v>
      </c>
      <c r="G19" s="6">
        <v>1700</v>
      </c>
      <c r="H19" s="6">
        <v>1510</v>
      </c>
      <c r="I19" s="6">
        <v>365</v>
      </c>
      <c r="J19" s="6">
        <v>295</v>
      </c>
      <c r="K19" s="6">
        <v>215</v>
      </c>
      <c r="L19" s="6">
        <v>545</v>
      </c>
      <c r="M19" s="57">
        <v>18</v>
      </c>
    </row>
    <row r="20" spans="1:13" x14ac:dyDescent="0.35">
      <c r="A20" s="5" t="s">
        <v>191</v>
      </c>
      <c r="B20" s="6">
        <v>7960</v>
      </c>
      <c r="C20" s="6">
        <v>35</v>
      </c>
      <c r="D20" s="6">
        <v>390</v>
      </c>
      <c r="E20" s="6">
        <v>1520</v>
      </c>
      <c r="F20" s="6">
        <v>4180</v>
      </c>
      <c r="G20" s="6">
        <v>490</v>
      </c>
      <c r="H20" s="6">
        <v>300</v>
      </c>
      <c r="I20" s="6">
        <v>215</v>
      </c>
      <c r="J20" s="6">
        <v>140</v>
      </c>
      <c r="K20" s="6">
        <v>115</v>
      </c>
      <c r="L20" s="6">
        <v>575</v>
      </c>
      <c r="M20" s="57">
        <v>13</v>
      </c>
    </row>
    <row r="21" spans="1:13" x14ac:dyDescent="0.35">
      <c r="A21" s="5" t="s">
        <v>192</v>
      </c>
      <c r="B21" s="6">
        <v>9485</v>
      </c>
      <c r="C21" s="6">
        <v>20</v>
      </c>
      <c r="D21" s="6">
        <v>370</v>
      </c>
      <c r="E21" s="6">
        <v>230</v>
      </c>
      <c r="F21" s="6">
        <v>1335</v>
      </c>
      <c r="G21" s="6">
        <v>5010</v>
      </c>
      <c r="H21" s="6">
        <v>1360</v>
      </c>
      <c r="I21" s="6">
        <v>295</v>
      </c>
      <c r="J21" s="6">
        <v>205</v>
      </c>
      <c r="K21" s="6">
        <v>120</v>
      </c>
      <c r="L21" s="6">
        <v>545</v>
      </c>
      <c r="M21" s="57">
        <v>19</v>
      </c>
    </row>
    <row r="22" spans="1:13" x14ac:dyDescent="0.35">
      <c r="A22" s="5" t="s">
        <v>193</v>
      </c>
      <c r="B22" s="6">
        <v>6150</v>
      </c>
      <c r="C22" s="6">
        <v>10</v>
      </c>
      <c r="D22" s="6">
        <v>385</v>
      </c>
      <c r="E22" s="6">
        <v>230</v>
      </c>
      <c r="F22" s="6">
        <v>2035</v>
      </c>
      <c r="G22" s="6">
        <v>1380</v>
      </c>
      <c r="H22" s="6">
        <v>560</v>
      </c>
      <c r="I22" s="6">
        <v>400</v>
      </c>
      <c r="J22" s="6">
        <v>325</v>
      </c>
      <c r="K22" s="6">
        <v>285</v>
      </c>
      <c r="L22" s="6">
        <v>545</v>
      </c>
      <c r="M22" s="57">
        <v>16</v>
      </c>
    </row>
    <row r="23" spans="1:13" x14ac:dyDescent="0.35">
      <c r="A23" s="5" t="s">
        <v>194</v>
      </c>
      <c r="B23" s="6">
        <v>6305</v>
      </c>
      <c r="C23" s="6">
        <v>10</v>
      </c>
      <c r="D23" s="6">
        <v>410</v>
      </c>
      <c r="E23" s="6">
        <v>2375</v>
      </c>
      <c r="F23" s="6">
        <v>1305</v>
      </c>
      <c r="G23" s="6">
        <v>415</v>
      </c>
      <c r="H23" s="6">
        <v>365</v>
      </c>
      <c r="I23" s="6">
        <v>295</v>
      </c>
      <c r="J23" s="6">
        <v>210</v>
      </c>
      <c r="K23" s="6">
        <v>115</v>
      </c>
      <c r="L23" s="6">
        <v>805</v>
      </c>
      <c r="M23" s="57">
        <v>11</v>
      </c>
    </row>
    <row r="24" spans="1:13" x14ac:dyDescent="0.35">
      <c r="A24" s="5" t="s">
        <v>195</v>
      </c>
      <c r="B24" s="6">
        <v>10920</v>
      </c>
      <c r="C24" s="6">
        <v>35</v>
      </c>
      <c r="D24" s="6">
        <v>490</v>
      </c>
      <c r="E24" s="6">
        <v>3060</v>
      </c>
      <c r="F24" s="6">
        <v>2685</v>
      </c>
      <c r="G24" s="6">
        <v>2790</v>
      </c>
      <c r="H24" s="6">
        <v>430</v>
      </c>
      <c r="I24" s="6">
        <v>250</v>
      </c>
      <c r="J24" s="6">
        <v>175</v>
      </c>
      <c r="K24" s="6">
        <v>140</v>
      </c>
      <c r="L24" s="6">
        <v>870</v>
      </c>
      <c r="M24" s="57">
        <v>14</v>
      </c>
    </row>
    <row r="25" spans="1:13" x14ac:dyDescent="0.35">
      <c r="A25" s="5" t="s">
        <v>196</v>
      </c>
      <c r="B25" s="6">
        <v>16530</v>
      </c>
      <c r="C25" s="6">
        <v>20</v>
      </c>
      <c r="D25" s="6">
        <v>370</v>
      </c>
      <c r="E25" s="6">
        <v>1375</v>
      </c>
      <c r="F25" s="6">
        <v>1525</v>
      </c>
      <c r="G25" s="6">
        <v>5075</v>
      </c>
      <c r="H25" s="6">
        <v>3350</v>
      </c>
      <c r="I25" s="6">
        <v>2160</v>
      </c>
      <c r="J25" s="6">
        <v>1210</v>
      </c>
      <c r="K25" s="6">
        <v>555</v>
      </c>
      <c r="L25" s="6">
        <v>885</v>
      </c>
      <c r="M25" s="57">
        <v>20</v>
      </c>
    </row>
    <row r="26" spans="1:13" x14ac:dyDescent="0.35">
      <c r="A26" s="5" t="s">
        <v>197</v>
      </c>
      <c r="B26" s="6">
        <v>11220</v>
      </c>
      <c r="C26" s="6">
        <v>1205</v>
      </c>
      <c r="D26" s="6">
        <v>2555</v>
      </c>
      <c r="E26" s="6">
        <v>440</v>
      </c>
      <c r="F26" s="6">
        <v>310</v>
      </c>
      <c r="G26" s="6">
        <v>320</v>
      </c>
      <c r="H26" s="6">
        <v>535</v>
      </c>
      <c r="I26" s="6">
        <v>580</v>
      </c>
      <c r="J26" s="6">
        <v>1110</v>
      </c>
      <c r="K26" s="6">
        <v>1745</v>
      </c>
      <c r="L26" s="6">
        <v>2425</v>
      </c>
      <c r="M26" s="57">
        <v>28</v>
      </c>
    </row>
    <row r="27" spans="1:13" x14ac:dyDescent="0.35">
      <c r="A27" s="5" t="s">
        <v>198</v>
      </c>
      <c r="B27" s="6">
        <v>12870</v>
      </c>
      <c r="C27" s="6">
        <v>410</v>
      </c>
      <c r="D27" s="6">
        <v>2555</v>
      </c>
      <c r="E27" s="6">
        <v>975</v>
      </c>
      <c r="F27" s="6">
        <v>1015</v>
      </c>
      <c r="G27" s="6">
        <v>1985</v>
      </c>
      <c r="H27" s="6">
        <v>1245</v>
      </c>
      <c r="I27" s="6">
        <v>565</v>
      </c>
      <c r="J27" s="6">
        <v>490</v>
      </c>
      <c r="K27" s="6">
        <v>400</v>
      </c>
      <c r="L27" s="6">
        <v>3230</v>
      </c>
      <c r="M27" s="57">
        <v>19</v>
      </c>
    </row>
    <row r="28" spans="1:13" x14ac:dyDescent="0.35">
      <c r="A28" s="5" t="s">
        <v>199</v>
      </c>
      <c r="B28" s="6">
        <v>7130</v>
      </c>
      <c r="C28" s="6">
        <v>170</v>
      </c>
      <c r="D28" s="6">
        <v>2380</v>
      </c>
      <c r="E28" s="6">
        <v>810</v>
      </c>
      <c r="F28" s="6">
        <v>525</v>
      </c>
      <c r="G28" s="6">
        <v>475</v>
      </c>
      <c r="H28" s="6">
        <v>400</v>
      </c>
      <c r="I28" s="6">
        <v>285</v>
      </c>
      <c r="J28" s="6">
        <v>220</v>
      </c>
      <c r="K28" s="6">
        <v>175</v>
      </c>
      <c r="L28" s="6">
        <v>1680</v>
      </c>
      <c r="M28" s="57">
        <v>12</v>
      </c>
    </row>
    <row r="29" spans="1:13" x14ac:dyDescent="0.35">
      <c r="A29" s="5" t="s">
        <v>200</v>
      </c>
      <c r="B29" s="6">
        <v>6455</v>
      </c>
      <c r="C29" s="6">
        <v>195</v>
      </c>
      <c r="D29" s="6">
        <v>1850</v>
      </c>
      <c r="E29" s="6">
        <v>1370</v>
      </c>
      <c r="F29" s="6">
        <v>995</v>
      </c>
      <c r="G29" s="6">
        <v>280</v>
      </c>
      <c r="H29" s="6">
        <v>220</v>
      </c>
      <c r="I29" s="6">
        <v>195</v>
      </c>
      <c r="J29" s="6">
        <v>160</v>
      </c>
      <c r="K29" s="6">
        <v>130</v>
      </c>
      <c r="L29" s="6">
        <v>1050</v>
      </c>
      <c r="M29" s="57">
        <v>10</v>
      </c>
    </row>
    <row r="30" spans="1:13" x14ac:dyDescent="0.35">
      <c r="A30" s="5" t="s">
        <v>201</v>
      </c>
      <c r="B30" s="6">
        <v>8025</v>
      </c>
      <c r="C30" s="6">
        <v>75</v>
      </c>
      <c r="D30" s="6">
        <v>575</v>
      </c>
      <c r="E30" s="6">
        <v>320</v>
      </c>
      <c r="F30" s="6">
        <v>540</v>
      </c>
      <c r="G30" s="6">
        <v>2755</v>
      </c>
      <c r="H30" s="6">
        <v>2090</v>
      </c>
      <c r="I30" s="6">
        <v>595</v>
      </c>
      <c r="J30" s="6">
        <v>180</v>
      </c>
      <c r="K30" s="6">
        <v>80</v>
      </c>
      <c r="L30" s="6">
        <v>820</v>
      </c>
      <c r="M30" s="57">
        <v>20</v>
      </c>
    </row>
    <row r="31" spans="1:13" x14ac:dyDescent="0.35">
      <c r="A31" s="5" t="s">
        <v>202</v>
      </c>
      <c r="B31" s="6">
        <v>6910</v>
      </c>
      <c r="C31" s="6">
        <v>25</v>
      </c>
      <c r="D31" s="6">
        <v>125</v>
      </c>
      <c r="E31" s="6">
        <v>265</v>
      </c>
      <c r="F31" s="6">
        <v>685</v>
      </c>
      <c r="G31" s="6">
        <v>1590</v>
      </c>
      <c r="H31" s="6">
        <v>1685</v>
      </c>
      <c r="I31" s="6">
        <v>505</v>
      </c>
      <c r="J31" s="6">
        <v>395</v>
      </c>
      <c r="K31" s="6">
        <v>400</v>
      </c>
      <c r="L31" s="6">
        <v>1235</v>
      </c>
      <c r="M31" s="57">
        <v>22</v>
      </c>
    </row>
    <row r="32" spans="1:13" x14ac:dyDescent="0.35">
      <c r="A32" s="5" t="s">
        <v>203</v>
      </c>
      <c r="B32" s="6">
        <v>9225</v>
      </c>
      <c r="C32" s="6">
        <v>20</v>
      </c>
      <c r="D32" s="6">
        <v>130</v>
      </c>
      <c r="E32" s="6">
        <v>190</v>
      </c>
      <c r="F32" s="6">
        <v>2540</v>
      </c>
      <c r="G32" s="6">
        <v>2970</v>
      </c>
      <c r="H32" s="6">
        <v>820</v>
      </c>
      <c r="I32" s="6">
        <v>460</v>
      </c>
      <c r="J32" s="6">
        <v>320</v>
      </c>
      <c r="K32" s="6">
        <v>225</v>
      </c>
      <c r="L32" s="6">
        <v>1550</v>
      </c>
      <c r="M32" s="57">
        <v>17</v>
      </c>
    </row>
    <row r="33" spans="1:13" x14ac:dyDescent="0.35">
      <c r="A33" s="5" t="s">
        <v>204</v>
      </c>
      <c r="B33" s="6">
        <v>9960</v>
      </c>
      <c r="C33" s="6">
        <v>25</v>
      </c>
      <c r="D33" s="6">
        <v>140</v>
      </c>
      <c r="E33" s="6">
        <v>140</v>
      </c>
      <c r="F33" s="6">
        <v>195</v>
      </c>
      <c r="G33" s="6">
        <v>2605</v>
      </c>
      <c r="H33" s="6">
        <v>1475</v>
      </c>
      <c r="I33" s="6">
        <v>2595</v>
      </c>
      <c r="J33" s="6">
        <v>595</v>
      </c>
      <c r="K33" s="6">
        <v>395</v>
      </c>
      <c r="L33" s="6">
        <v>1790</v>
      </c>
      <c r="M33" s="57">
        <v>26</v>
      </c>
    </row>
    <row r="34" spans="1:13" x14ac:dyDescent="0.35">
      <c r="A34" s="5" t="s">
        <v>205</v>
      </c>
      <c r="B34" s="6">
        <v>9345</v>
      </c>
      <c r="C34" s="6">
        <v>15</v>
      </c>
      <c r="D34" s="6">
        <v>110</v>
      </c>
      <c r="E34" s="6">
        <v>290</v>
      </c>
      <c r="F34" s="6">
        <v>860</v>
      </c>
      <c r="G34" s="6">
        <v>770</v>
      </c>
      <c r="H34" s="6">
        <v>1495</v>
      </c>
      <c r="I34" s="6">
        <v>2185</v>
      </c>
      <c r="J34" s="6">
        <v>910</v>
      </c>
      <c r="K34" s="6">
        <v>570</v>
      </c>
      <c r="L34" s="6">
        <v>2140</v>
      </c>
      <c r="M34" s="57">
        <v>28</v>
      </c>
    </row>
    <row r="35" spans="1:13" x14ac:dyDescent="0.35">
      <c r="A35" s="5" t="s">
        <v>206</v>
      </c>
      <c r="B35" s="6">
        <v>7765</v>
      </c>
      <c r="C35" s="6">
        <v>90</v>
      </c>
      <c r="D35" s="6">
        <v>1890</v>
      </c>
      <c r="E35" s="6">
        <v>1350</v>
      </c>
      <c r="F35" s="6">
        <v>690</v>
      </c>
      <c r="G35" s="6">
        <v>430</v>
      </c>
      <c r="H35" s="6">
        <v>415</v>
      </c>
      <c r="I35" s="6">
        <v>345</v>
      </c>
      <c r="J35" s="6">
        <v>240</v>
      </c>
      <c r="K35" s="6">
        <v>200</v>
      </c>
      <c r="L35" s="6">
        <v>2110</v>
      </c>
      <c r="M35" s="57">
        <v>14</v>
      </c>
    </row>
    <row r="36" spans="1:13" x14ac:dyDescent="0.35">
      <c r="A36" s="5" t="s">
        <v>207</v>
      </c>
      <c r="B36" s="6">
        <v>16180</v>
      </c>
      <c r="C36" s="6">
        <v>75</v>
      </c>
      <c r="D36" s="6">
        <v>2930</v>
      </c>
      <c r="E36" s="6">
        <v>7355</v>
      </c>
      <c r="F36" s="6">
        <v>2440</v>
      </c>
      <c r="G36" s="6">
        <v>745</v>
      </c>
      <c r="H36" s="6">
        <v>305</v>
      </c>
      <c r="I36" s="6">
        <v>215</v>
      </c>
      <c r="J36" s="6">
        <v>195</v>
      </c>
      <c r="K36" s="6">
        <v>135</v>
      </c>
      <c r="L36" s="6">
        <v>1775</v>
      </c>
      <c r="M36" s="57">
        <v>10</v>
      </c>
    </row>
    <row r="37" spans="1:13" x14ac:dyDescent="0.35">
      <c r="A37" s="5" t="s">
        <v>208</v>
      </c>
      <c r="B37" s="6">
        <v>8465</v>
      </c>
      <c r="C37" s="6">
        <v>35</v>
      </c>
      <c r="D37" s="6">
        <v>1090</v>
      </c>
      <c r="E37" s="6">
        <v>3555</v>
      </c>
      <c r="F37" s="6">
        <v>785</v>
      </c>
      <c r="G37" s="6">
        <v>590</v>
      </c>
      <c r="H37" s="6">
        <v>570</v>
      </c>
      <c r="I37" s="6">
        <v>400</v>
      </c>
      <c r="J37" s="6">
        <v>245</v>
      </c>
      <c r="K37" s="6">
        <v>155</v>
      </c>
      <c r="L37" s="6">
        <v>1035</v>
      </c>
      <c r="M37" s="57">
        <v>9</v>
      </c>
    </row>
    <row r="38" spans="1:13" x14ac:dyDescent="0.35">
      <c r="A38" s="5" t="s">
        <v>209</v>
      </c>
      <c r="B38" s="6">
        <v>7505</v>
      </c>
      <c r="C38" s="6">
        <v>35</v>
      </c>
      <c r="D38" s="6">
        <v>1095</v>
      </c>
      <c r="E38" s="6">
        <v>2600</v>
      </c>
      <c r="F38" s="6">
        <v>760</v>
      </c>
      <c r="G38" s="6">
        <v>510</v>
      </c>
      <c r="H38" s="6">
        <v>365</v>
      </c>
      <c r="I38" s="6">
        <v>300</v>
      </c>
      <c r="J38" s="6">
        <v>275</v>
      </c>
      <c r="K38" s="6">
        <v>205</v>
      </c>
      <c r="L38" s="6">
        <v>1365</v>
      </c>
      <c r="M38" s="57">
        <v>11</v>
      </c>
    </row>
    <row r="39" spans="1:13" x14ac:dyDescent="0.35">
      <c r="A39" s="5" t="s">
        <v>210</v>
      </c>
      <c r="B39" s="6">
        <v>5145</v>
      </c>
      <c r="C39" s="6">
        <v>15</v>
      </c>
      <c r="D39" s="6">
        <v>55</v>
      </c>
      <c r="E39" s="6">
        <v>495</v>
      </c>
      <c r="F39" s="6">
        <v>1985</v>
      </c>
      <c r="G39" s="6">
        <v>690</v>
      </c>
      <c r="H39" s="6">
        <v>480</v>
      </c>
      <c r="I39" s="6">
        <v>280</v>
      </c>
      <c r="J39" s="6">
        <v>195</v>
      </c>
      <c r="K39" s="6">
        <v>130</v>
      </c>
      <c r="L39" s="6">
        <v>825</v>
      </c>
      <c r="M39" s="57">
        <v>16</v>
      </c>
    </row>
    <row r="40" spans="1:13" x14ac:dyDescent="0.35">
      <c r="A40" s="5" t="s">
        <v>211</v>
      </c>
      <c r="B40" s="6">
        <v>4040</v>
      </c>
      <c r="C40" s="6">
        <v>10</v>
      </c>
      <c r="D40" s="6">
        <v>40</v>
      </c>
      <c r="E40" s="6">
        <v>55</v>
      </c>
      <c r="F40" s="6">
        <v>160</v>
      </c>
      <c r="G40" s="6">
        <v>1630</v>
      </c>
      <c r="H40" s="6">
        <v>700</v>
      </c>
      <c r="I40" s="6">
        <v>340</v>
      </c>
      <c r="J40" s="6">
        <v>240</v>
      </c>
      <c r="K40" s="6">
        <v>200</v>
      </c>
      <c r="L40" s="6">
        <v>670</v>
      </c>
      <c r="M40" s="57">
        <v>21</v>
      </c>
    </row>
    <row r="41" spans="1:13" x14ac:dyDescent="0.35">
      <c r="A41" s="5" t="s">
        <v>212</v>
      </c>
      <c r="B41" s="6">
        <v>5405</v>
      </c>
      <c r="C41" s="6">
        <v>15</v>
      </c>
      <c r="D41" s="6">
        <v>50</v>
      </c>
      <c r="E41" s="6">
        <v>205</v>
      </c>
      <c r="F41" s="6">
        <v>305</v>
      </c>
      <c r="G41" s="6">
        <v>2230</v>
      </c>
      <c r="H41" s="6">
        <v>980</v>
      </c>
      <c r="I41" s="6">
        <v>365</v>
      </c>
      <c r="J41" s="6">
        <v>245</v>
      </c>
      <c r="K41" s="6">
        <v>240</v>
      </c>
      <c r="L41" s="6">
        <v>770</v>
      </c>
      <c r="M41" s="57">
        <v>20</v>
      </c>
    </row>
    <row r="42" spans="1:13" x14ac:dyDescent="0.35">
      <c r="A42" s="5" t="s">
        <v>213</v>
      </c>
      <c r="B42" s="6">
        <v>3610</v>
      </c>
      <c r="C42" s="6" t="s">
        <v>460</v>
      </c>
      <c r="D42" s="6">
        <v>30</v>
      </c>
      <c r="E42" s="6">
        <v>40</v>
      </c>
      <c r="F42" s="6">
        <v>170</v>
      </c>
      <c r="G42" s="6">
        <v>385</v>
      </c>
      <c r="H42" s="6">
        <v>1065</v>
      </c>
      <c r="I42" s="6">
        <v>660</v>
      </c>
      <c r="J42" s="6">
        <v>255</v>
      </c>
      <c r="K42" s="6">
        <v>265</v>
      </c>
      <c r="L42" s="6">
        <v>745</v>
      </c>
      <c r="M42" s="57">
        <v>26</v>
      </c>
    </row>
    <row r="43" spans="1:13" x14ac:dyDescent="0.35">
      <c r="A43" s="5" t="s">
        <v>214</v>
      </c>
      <c r="B43" s="6">
        <v>4310</v>
      </c>
      <c r="C43" s="6">
        <v>5</v>
      </c>
      <c r="D43" s="6">
        <v>50</v>
      </c>
      <c r="E43" s="6">
        <v>45</v>
      </c>
      <c r="F43" s="6">
        <v>140</v>
      </c>
      <c r="G43" s="6">
        <v>290</v>
      </c>
      <c r="H43" s="6">
        <v>675</v>
      </c>
      <c r="I43" s="6">
        <v>1175</v>
      </c>
      <c r="J43" s="6">
        <v>510</v>
      </c>
      <c r="K43" s="6">
        <v>550</v>
      </c>
      <c r="L43" s="6">
        <v>870</v>
      </c>
      <c r="M43" s="57">
        <v>30</v>
      </c>
    </row>
    <row r="44" spans="1:13" x14ac:dyDescent="0.35">
      <c r="A44" s="5" t="s">
        <v>215</v>
      </c>
      <c r="B44" s="6">
        <v>5030</v>
      </c>
      <c r="C44" s="6">
        <v>15</v>
      </c>
      <c r="D44" s="6">
        <v>50</v>
      </c>
      <c r="E44" s="6">
        <v>35</v>
      </c>
      <c r="F44" s="6">
        <v>85</v>
      </c>
      <c r="G44" s="6">
        <v>805</v>
      </c>
      <c r="H44" s="6">
        <v>1270</v>
      </c>
      <c r="I44" s="6">
        <v>420</v>
      </c>
      <c r="J44" s="6">
        <v>305</v>
      </c>
      <c r="K44" s="6">
        <v>780</v>
      </c>
      <c r="L44" s="6">
        <v>1265</v>
      </c>
      <c r="M44" s="57">
        <v>28</v>
      </c>
    </row>
    <row r="45" spans="1:13" x14ac:dyDescent="0.35">
      <c r="A45" s="5" t="s">
        <v>216</v>
      </c>
      <c r="B45" s="6">
        <v>5655</v>
      </c>
      <c r="C45" s="6">
        <v>10</v>
      </c>
      <c r="D45" s="6">
        <v>70</v>
      </c>
      <c r="E45" s="6">
        <v>45</v>
      </c>
      <c r="F45" s="6">
        <v>40</v>
      </c>
      <c r="G45" s="6">
        <v>70</v>
      </c>
      <c r="H45" s="6">
        <v>480</v>
      </c>
      <c r="I45" s="6">
        <v>1460</v>
      </c>
      <c r="J45" s="6">
        <v>875</v>
      </c>
      <c r="K45" s="6">
        <v>780</v>
      </c>
      <c r="L45" s="6">
        <v>1830</v>
      </c>
      <c r="M45" s="57">
        <v>34</v>
      </c>
    </row>
    <row r="46" spans="1:13" x14ac:dyDescent="0.35">
      <c r="A46" s="5" t="s">
        <v>217</v>
      </c>
      <c r="B46" s="6">
        <v>5190</v>
      </c>
      <c r="C46" s="6">
        <v>10</v>
      </c>
      <c r="D46" s="6">
        <v>30</v>
      </c>
      <c r="E46" s="6">
        <v>40</v>
      </c>
      <c r="F46" s="6">
        <v>25</v>
      </c>
      <c r="G46" s="6">
        <v>30</v>
      </c>
      <c r="H46" s="6">
        <v>60</v>
      </c>
      <c r="I46" s="6">
        <v>150</v>
      </c>
      <c r="J46" s="6">
        <v>1045</v>
      </c>
      <c r="K46" s="6">
        <v>1445</v>
      </c>
      <c r="L46" s="6">
        <v>2350</v>
      </c>
      <c r="M46" s="57">
        <v>40</v>
      </c>
    </row>
    <row r="47" spans="1:13" x14ac:dyDescent="0.35">
      <c r="A47" s="5" t="s">
        <v>218</v>
      </c>
      <c r="B47" s="6">
        <v>7290</v>
      </c>
      <c r="C47" s="6">
        <v>20</v>
      </c>
      <c r="D47" s="6">
        <v>70</v>
      </c>
      <c r="E47" s="6">
        <v>90</v>
      </c>
      <c r="F47" s="6">
        <v>80</v>
      </c>
      <c r="G47" s="6">
        <v>130</v>
      </c>
      <c r="H47" s="6">
        <v>145</v>
      </c>
      <c r="I47" s="6">
        <v>140</v>
      </c>
      <c r="J47" s="6">
        <v>110</v>
      </c>
      <c r="K47" s="6">
        <v>1485</v>
      </c>
      <c r="L47" s="6">
        <v>5020</v>
      </c>
      <c r="M47" s="57">
        <v>44</v>
      </c>
    </row>
    <row r="48" spans="1:13" x14ac:dyDescent="0.35">
      <c r="A48" s="5" t="s">
        <v>219</v>
      </c>
      <c r="B48" s="6">
        <v>6785</v>
      </c>
      <c r="C48" s="6">
        <v>15</v>
      </c>
      <c r="D48" s="6">
        <v>155</v>
      </c>
      <c r="E48" s="6">
        <v>50</v>
      </c>
      <c r="F48" s="6">
        <v>65</v>
      </c>
      <c r="G48" s="6">
        <v>60</v>
      </c>
      <c r="H48" s="6">
        <v>45</v>
      </c>
      <c r="I48" s="6">
        <v>475</v>
      </c>
      <c r="J48" s="6">
        <v>2250</v>
      </c>
      <c r="K48" s="6">
        <v>1430</v>
      </c>
      <c r="L48" s="6">
        <v>2245</v>
      </c>
      <c r="M48" s="57">
        <v>36</v>
      </c>
    </row>
    <row r="49" spans="1:13" x14ac:dyDescent="0.35">
      <c r="A49" s="5" t="s">
        <v>220</v>
      </c>
      <c r="B49" s="6">
        <v>9180</v>
      </c>
      <c r="C49" s="6" t="s">
        <v>460</v>
      </c>
      <c r="D49" s="6">
        <v>45</v>
      </c>
      <c r="E49" s="6">
        <v>20</v>
      </c>
      <c r="F49" s="6">
        <v>25</v>
      </c>
      <c r="G49" s="6">
        <v>30</v>
      </c>
      <c r="H49" s="6">
        <v>75</v>
      </c>
      <c r="I49" s="6">
        <v>2240</v>
      </c>
      <c r="J49" s="6">
        <v>2505</v>
      </c>
      <c r="K49" s="6">
        <v>2525</v>
      </c>
      <c r="L49" s="6">
        <v>1710</v>
      </c>
      <c r="M49" s="57">
        <v>35</v>
      </c>
    </row>
    <row r="50" spans="1:13" x14ac:dyDescent="0.35">
      <c r="A50" s="5" t="s">
        <v>221</v>
      </c>
      <c r="B50" s="6">
        <v>12660</v>
      </c>
      <c r="C50" s="6">
        <v>20</v>
      </c>
      <c r="D50" s="6">
        <v>165</v>
      </c>
      <c r="E50" s="6">
        <v>110</v>
      </c>
      <c r="F50" s="6">
        <v>40</v>
      </c>
      <c r="G50" s="6">
        <v>30</v>
      </c>
      <c r="H50" s="6">
        <v>50</v>
      </c>
      <c r="I50" s="6">
        <v>45</v>
      </c>
      <c r="J50" s="6">
        <v>55</v>
      </c>
      <c r="K50" s="6">
        <v>2170</v>
      </c>
      <c r="L50" s="6">
        <v>9975</v>
      </c>
      <c r="M50" s="57">
        <v>42</v>
      </c>
    </row>
    <row r="51" spans="1:13" x14ac:dyDescent="0.35">
      <c r="A51" s="5" t="s">
        <v>222</v>
      </c>
      <c r="B51" s="6">
        <v>10880</v>
      </c>
      <c r="C51" s="6">
        <v>10</v>
      </c>
      <c r="D51" s="6">
        <v>160</v>
      </c>
      <c r="E51" s="6">
        <v>120</v>
      </c>
      <c r="F51" s="6">
        <v>125</v>
      </c>
      <c r="G51" s="6">
        <v>1630</v>
      </c>
      <c r="H51" s="6">
        <v>1465</v>
      </c>
      <c r="I51" s="6">
        <v>1800</v>
      </c>
      <c r="J51" s="6">
        <v>1795</v>
      </c>
      <c r="K51" s="6">
        <v>1215</v>
      </c>
      <c r="L51" s="6">
        <v>2565</v>
      </c>
      <c r="M51" s="57">
        <v>31</v>
      </c>
    </row>
    <row r="52" spans="1:13" x14ac:dyDescent="0.35">
      <c r="A52" s="5" t="s">
        <v>223</v>
      </c>
      <c r="B52" s="6">
        <v>7255</v>
      </c>
      <c r="C52" s="6">
        <v>10</v>
      </c>
      <c r="D52" s="6">
        <v>550</v>
      </c>
      <c r="E52" s="6">
        <v>1415</v>
      </c>
      <c r="F52" s="6">
        <v>1215</v>
      </c>
      <c r="G52" s="6">
        <v>985</v>
      </c>
      <c r="H52" s="6">
        <v>485</v>
      </c>
      <c r="I52" s="6">
        <v>360</v>
      </c>
      <c r="J52" s="6">
        <v>320</v>
      </c>
      <c r="K52" s="6">
        <v>250</v>
      </c>
      <c r="L52" s="6">
        <v>1660</v>
      </c>
      <c r="M52" s="57">
        <v>17</v>
      </c>
    </row>
    <row r="53" spans="1:13" x14ac:dyDescent="0.35">
      <c r="A53" s="5" t="s">
        <v>224</v>
      </c>
      <c r="B53" s="6">
        <v>5540</v>
      </c>
      <c r="C53" s="6">
        <v>10</v>
      </c>
      <c r="D53" s="6">
        <v>1095</v>
      </c>
      <c r="E53" s="6">
        <v>790</v>
      </c>
      <c r="F53" s="6">
        <v>445</v>
      </c>
      <c r="G53" s="6">
        <v>335</v>
      </c>
      <c r="H53" s="6">
        <v>315</v>
      </c>
      <c r="I53" s="6">
        <v>315</v>
      </c>
      <c r="J53" s="6">
        <v>260</v>
      </c>
      <c r="K53" s="6">
        <v>245</v>
      </c>
      <c r="L53" s="6">
        <v>1725</v>
      </c>
      <c r="M53" s="57">
        <v>22</v>
      </c>
    </row>
    <row r="54" spans="1:13" x14ac:dyDescent="0.35">
      <c r="A54" s="5" t="s">
        <v>225</v>
      </c>
      <c r="B54" s="6">
        <v>3550</v>
      </c>
      <c r="C54" s="6" t="s">
        <v>460</v>
      </c>
      <c r="D54" s="6">
        <v>125</v>
      </c>
      <c r="E54" s="6">
        <v>65</v>
      </c>
      <c r="F54" s="6">
        <v>250</v>
      </c>
      <c r="G54" s="6">
        <v>455</v>
      </c>
      <c r="H54" s="6">
        <v>865</v>
      </c>
      <c r="I54" s="6">
        <v>575</v>
      </c>
      <c r="J54" s="6">
        <v>155</v>
      </c>
      <c r="K54" s="6">
        <v>115</v>
      </c>
      <c r="L54" s="6">
        <v>945</v>
      </c>
      <c r="M54" s="57">
        <v>26</v>
      </c>
    </row>
    <row r="55" spans="1:13" x14ac:dyDescent="0.35">
      <c r="A55" s="5" t="s">
        <v>226</v>
      </c>
      <c r="B55" s="6">
        <v>4795</v>
      </c>
      <c r="C55" s="6">
        <v>5</v>
      </c>
      <c r="D55" s="6">
        <v>60</v>
      </c>
      <c r="E55" s="6">
        <v>35</v>
      </c>
      <c r="F55" s="6">
        <v>25</v>
      </c>
      <c r="G55" s="6">
        <v>45</v>
      </c>
      <c r="H55" s="6">
        <v>60</v>
      </c>
      <c r="I55" s="6">
        <v>70</v>
      </c>
      <c r="J55" s="6">
        <v>645</v>
      </c>
      <c r="K55" s="6">
        <v>1895</v>
      </c>
      <c r="L55" s="6">
        <v>1955</v>
      </c>
      <c r="M55" s="57">
        <v>39</v>
      </c>
    </row>
    <row r="56" spans="1:13" x14ac:dyDescent="0.35">
      <c r="A56" s="5" t="s">
        <v>227</v>
      </c>
      <c r="B56" s="6">
        <v>4195</v>
      </c>
      <c r="C56" s="6">
        <v>10</v>
      </c>
      <c r="D56" s="6">
        <v>85</v>
      </c>
      <c r="E56" s="6">
        <v>50</v>
      </c>
      <c r="F56" s="6">
        <v>30</v>
      </c>
      <c r="G56" s="6">
        <v>35</v>
      </c>
      <c r="H56" s="6">
        <v>40</v>
      </c>
      <c r="I56" s="6">
        <v>45</v>
      </c>
      <c r="J56" s="6">
        <v>40</v>
      </c>
      <c r="K56" s="6">
        <v>950</v>
      </c>
      <c r="L56" s="6">
        <v>2915</v>
      </c>
      <c r="M56" s="57">
        <v>44</v>
      </c>
    </row>
    <row r="57" spans="1:13" x14ac:dyDescent="0.35">
      <c r="A57" s="5" t="s">
        <v>228</v>
      </c>
      <c r="B57" s="6">
        <v>11010</v>
      </c>
      <c r="C57" s="6">
        <v>10</v>
      </c>
      <c r="D57" s="6">
        <v>140</v>
      </c>
      <c r="E57" s="6">
        <v>155</v>
      </c>
      <c r="F57" s="6">
        <v>140</v>
      </c>
      <c r="G57" s="6">
        <v>155</v>
      </c>
      <c r="H57" s="6">
        <v>395</v>
      </c>
      <c r="I57" s="6">
        <v>1515</v>
      </c>
      <c r="J57" s="6">
        <v>1490</v>
      </c>
      <c r="K57" s="6">
        <v>1880</v>
      </c>
      <c r="L57" s="6">
        <v>5130</v>
      </c>
      <c r="M57" s="57">
        <v>40</v>
      </c>
    </row>
    <row r="58" spans="1:13" x14ac:dyDescent="0.35">
      <c r="A58" s="5" t="s">
        <v>229</v>
      </c>
      <c r="B58" s="6">
        <v>7875</v>
      </c>
      <c r="C58" s="6">
        <v>15</v>
      </c>
      <c r="D58" s="6">
        <v>60</v>
      </c>
      <c r="E58" s="6">
        <v>305</v>
      </c>
      <c r="F58" s="6">
        <v>1165</v>
      </c>
      <c r="G58" s="6">
        <v>1450</v>
      </c>
      <c r="H58" s="6">
        <v>950</v>
      </c>
      <c r="I58" s="6">
        <v>1210</v>
      </c>
      <c r="J58" s="6">
        <v>330</v>
      </c>
      <c r="K58" s="6">
        <v>250</v>
      </c>
      <c r="L58" s="6">
        <v>2140</v>
      </c>
      <c r="M58" s="57">
        <v>25</v>
      </c>
    </row>
    <row r="59" spans="1:13" x14ac:dyDescent="0.35">
      <c r="A59" s="5" t="s">
        <v>230</v>
      </c>
      <c r="B59" s="6">
        <v>6170</v>
      </c>
      <c r="C59" s="6">
        <v>45</v>
      </c>
      <c r="D59" s="6">
        <v>45</v>
      </c>
      <c r="E59" s="6">
        <v>130</v>
      </c>
      <c r="F59" s="6">
        <v>2505</v>
      </c>
      <c r="G59" s="6">
        <v>435</v>
      </c>
      <c r="H59" s="6">
        <v>275</v>
      </c>
      <c r="I59" s="6">
        <v>235</v>
      </c>
      <c r="J59" s="6">
        <v>170</v>
      </c>
      <c r="K59" s="6">
        <v>130</v>
      </c>
      <c r="L59" s="6">
        <v>2200</v>
      </c>
      <c r="M59" s="57">
        <v>20</v>
      </c>
    </row>
    <row r="60" spans="1:13" x14ac:dyDescent="0.35">
      <c r="A60" s="5" t="s">
        <v>231</v>
      </c>
      <c r="B60" s="6">
        <v>6940</v>
      </c>
      <c r="C60" s="6">
        <v>130</v>
      </c>
      <c r="D60" s="6">
        <v>75</v>
      </c>
      <c r="E60" s="6">
        <v>1770</v>
      </c>
      <c r="F60" s="6">
        <v>2405</v>
      </c>
      <c r="G60" s="6">
        <v>395</v>
      </c>
      <c r="H60" s="6">
        <v>310</v>
      </c>
      <c r="I60" s="6">
        <v>215</v>
      </c>
      <c r="J60" s="6">
        <v>160</v>
      </c>
      <c r="K60" s="6">
        <v>145</v>
      </c>
      <c r="L60" s="6">
        <v>1335</v>
      </c>
      <c r="M60" s="57">
        <v>12</v>
      </c>
    </row>
    <row r="61" spans="1:13" x14ac:dyDescent="0.35">
      <c r="A61" s="5" t="s">
        <v>232</v>
      </c>
      <c r="B61" s="6">
        <v>5565</v>
      </c>
      <c r="C61" s="6">
        <v>325</v>
      </c>
      <c r="D61" s="6">
        <v>625</v>
      </c>
      <c r="E61" s="6">
        <v>2220</v>
      </c>
      <c r="F61" s="6">
        <v>425</v>
      </c>
      <c r="G61" s="6">
        <v>255</v>
      </c>
      <c r="H61" s="6">
        <v>270</v>
      </c>
      <c r="I61" s="6">
        <v>205</v>
      </c>
      <c r="J61" s="6">
        <v>155</v>
      </c>
      <c r="K61" s="6">
        <v>125</v>
      </c>
      <c r="L61" s="6">
        <v>955</v>
      </c>
      <c r="M61" s="57">
        <v>9</v>
      </c>
    </row>
    <row r="62" spans="1:13" x14ac:dyDescent="0.35">
      <c r="A62" s="5" t="s">
        <v>233</v>
      </c>
      <c r="B62" s="6">
        <v>5695</v>
      </c>
      <c r="C62" s="6">
        <v>50</v>
      </c>
      <c r="D62" s="6">
        <v>2205</v>
      </c>
      <c r="E62" s="6">
        <v>1240</v>
      </c>
      <c r="F62" s="6">
        <v>325</v>
      </c>
      <c r="G62" s="6">
        <v>260</v>
      </c>
      <c r="H62" s="6">
        <v>340</v>
      </c>
      <c r="I62" s="6">
        <v>220</v>
      </c>
      <c r="J62" s="6">
        <v>155</v>
      </c>
      <c r="K62" s="6">
        <v>100</v>
      </c>
      <c r="L62" s="6">
        <v>800</v>
      </c>
      <c r="M62" s="57">
        <v>6</v>
      </c>
    </row>
    <row r="63" spans="1:13" x14ac:dyDescent="0.35">
      <c r="A63" s="5" t="s">
        <v>234</v>
      </c>
      <c r="B63" s="6">
        <v>4650</v>
      </c>
      <c r="C63" s="6">
        <v>670</v>
      </c>
      <c r="D63" s="6">
        <v>1820</v>
      </c>
      <c r="E63" s="6">
        <v>350</v>
      </c>
      <c r="F63" s="6">
        <v>240</v>
      </c>
      <c r="G63" s="6">
        <v>250</v>
      </c>
      <c r="H63" s="6">
        <v>315</v>
      </c>
      <c r="I63" s="6">
        <v>200</v>
      </c>
      <c r="J63" s="6">
        <v>120</v>
      </c>
      <c r="K63" s="6">
        <v>95</v>
      </c>
      <c r="L63" s="6">
        <v>590</v>
      </c>
      <c r="M63" s="57">
        <v>4</v>
      </c>
    </row>
    <row r="64" spans="1:13" x14ac:dyDescent="0.35">
      <c r="A64" s="5" t="s">
        <v>235</v>
      </c>
      <c r="B64" s="6">
        <v>4345</v>
      </c>
      <c r="C64" s="6">
        <v>645</v>
      </c>
      <c r="D64" s="6">
        <v>1715</v>
      </c>
      <c r="E64" s="6">
        <v>335</v>
      </c>
      <c r="F64" s="6">
        <v>265</v>
      </c>
      <c r="G64" s="6">
        <v>265</v>
      </c>
      <c r="H64" s="6">
        <v>300</v>
      </c>
      <c r="I64" s="6">
        <v>165</v>
      </c>
      <c r="J64" s="6">
        <v>110</v>
      </c>
      <c r="K64" s="6">
        <v>90</v>
      </c>
      <c r="L64" s="6">
        <v>455</v>
      </c>
      <c r="M64" s="57">
        <v>4</v>
      </c>
    </row>
    <row r="65" spans="1:13" x14ac:dyDescent="0.35">
      <c r="A65" s="5" t="s">
        <v>236</v>
      </c>
      <c r="B65" s="6">
        <v>3880</v>
      </c>
      <c r="C65" s="6">
        <v>595</v>
      </c>
      <c r="D65" s="6">
        <v>1480</v>
      </c>
      <c r="E65" s="6">
        <v>335</v>
      </c>
      <c r="F65" s="6">
        <v>265</v>
      </c>
      <c r="G65" s="6">
        <v>320</v>
      </c>
      <c r="H65" s="6">
        <v>240</v>
      </c>
      <c r="I65" s="6">
        <v>140</v>
      </c>
      <c r="J65" s="6">
        <v>90</v>
      </c>
      <c r="K65" s="6">
        <v>60</v>
      </c>
      <c r="L65" s="6">
        <v>350</v>
      </c>
      <c r="M65" s="57">
        <v>4</v>
      </c>
    </row>
    <row r="66" spans="1:13" x14ac:dyDescent="0.35">
      <c r="A66" s="5" t="s">
        <v>237</v>
      </c>
      <c r="B66" s="6">
        <v>2845</v>
      </c>
      <c r="C66" s="6">
        <v>75</v>
      </c>
      <c r="D66" s="6">
        <v>1395</v>
      </c>
      <c r="E66" s="6">
        <v>325</v>
      </c>
      <c r="F66" s="6">
        <v>205</v>
      </c>
      <c r="G66" s="6">
        <v>285</v>
      </c>
      <c r="H66" s="6">
        <v>215</v>
      </c>
      <c r="I66" s="6">
        <v>105</v>
      </c>
      <c r="J66" s="6">
        <v>55</v>
      </c>
      <c r="K66" s="6">
        <v>40</v>
      </c>
      <c r="L66" s="6">
        <v>155</v>
      </c>
      <c r="M66" s="57">
        <v>5</v>
      </c>
    </row>
    <row r="67" spans="1:13" x14ac:dyDescent="0.35">
      <c r="A67" s="5" t="s">
        <v>238</v>
      </c>
      <c r="B67" s="6">
        <v>4090</v>
      </c>
      <c r="C67" s="6">
        <v>150</v>
      </c>
      <c r="D67" s="6">
        <v>2160</v>
      </c>
      <c r="E67" s="6">
        <v>445</v>
      </c>
      <c r="F67" s="6">
        <v>295</v>
      </c>
      <c r="G67" s="6">
        <v>335</v>
      </c>
      <c r="H67" s="6">
        <v>230</v>
      </c>
      <c r="I67" s="6">
        <v>120</v>
      </c>
      <c r="J67" s="6">
        <v>80</v>
      </c>
      <c r="K67" s="6">
        <v>70</v>
      </c>
      <c r="L67" s="6">
        <v>205</v>
      </c>
      <c r="M67" s="57">
        <v>4</v>
      </c>
    </row>
    <row r="68" spans="1:13" x14ac:dyDescent="0.35">
      <c r="A68" s="5" t="s">
        <v>239</v>
      </c>
      <c r="B68" s="6">
        <v>4090</v>
      </c>
      <c r="C68" s="6">
        <v>525</v>
      </c>
      <c r="D68" s="6">
        <v>1745</v>
      </c>
      <c r="E68" s="6">
        <v>380</v>
      </c>
      <c r="F68" s="6">
        <v>285</v>
      </c>
      <c r="G68" s="6">
        <v>340</v>
      </c>
      <c r="H68" s="6">
        <v>340</v>
      </c>
      <c r="I68" s="6">
        <v>175</v>
      </c>
      <c r="J68" s="6">
        <v>85</v>
      </c>
      <c r="K68" s="6">
        <v>45</v>
      </c>
      <c r="L68" s="6">
        <v>165</v>
      </c>
      <c r="M68" s="57">
        <v>4</v>
      </c>
    </row>
    <row r="69" spans="1:13" x14ac:dyDescent="0.35">
      <c r="A69" s="5" t="s">
        <v>240</v>
      </c>
      <c r="B69" s="6">
        <v>5560</v>
      </c>
      <c r="C69" s="6">
        <v>50</v>
      </c>
      <c r="D69" s="6">
        <v>3365</v>
      </c>
      <c r="E69" s="6">
        <v>650</v>
      </c>
      <c r="F69" s="6">
        <v>300</v>
      </c>
      <c r="G69" s="6">
        <v>330</v>
      </c>
      <c r="H69" s="6">
        <v>295</v>
      </c>
      <c r="I69" s="6">
        <v>135</v>
      </c>
      <c r="J69" s="6">
        <v>75</v>
      </c>
      <c r="K69" s="6">
        <v>50</v>
      </c>
      <c r="L69" s="6">
        <v>305</v>
      </c>
      <c r="M69" s="57">
        <v>4</v>
      </c>
    </row>
    <row r="70" spans="1:13" x14ac:dyDescent="0.35">
      <c r="A70" s="5" t="s">
        <v>241</v>
      </c>
      <c r="B70" s="6">
        <v>5265</v>
      </c>
      <c r="C70" s="6">
        <v>55</v>
      </c>
      <c r="D70" s="6">
        <v>2745</v>
      </c>
      <c r="E70" s="6">
        <v>675</v>
      </c>
      <c r="F70" s="6">
        <v>365</v>
      </c>
      <c r="G70" s="6">
        <v>435</v>
      </c>
      <c r="H70" s="6">
        <v>415</v>
      </c>
      <c r="I70" s="6">
        <v>175</v>
      </c>
      <c r="J70" s="6">
        <v>120</v>
      </c>
      <c r="K70" s="6">
        <v>75</v>
      </c>
      <c r="L70" s="6">
        <v>205</v>
      </c>
      <c r="M70" s="57">
        <v>5</v>
      </c>
    </row>
    <row r="71" spans="1:13" x14ac:dyDescent="0.35">
      <c r="A71" s="5" t="s">
        <v>242</v>
      </c>
      <c r="B71" s="6">
        <v>4140</v>
      </c>
      <c r="C71" s="6">
        <v>120</v>
      </c>
      <c r="D71" s="6">
        <v>1890</v>
      </c>
      <c r="E71" s="6">
        <v>475</v>
      </c>
      <c r="F71" s="6">
        <v>300</v>
      </c>
      <c r="G71" s="6">
        <v>320</v>
      </c>
      <c r="H71" s="6">
        <v>370</v>
      </c>
      <c r="I71" s="6">
        <v>230</v>
      </c>
      <c r="J71" s="6">
        <v>120</v>
      </c>
      <c r="K71" s="6">
        <v>75</v>
      </c>
      <c r="L71" s="6">
        <v>230</v>
      </c>
      <c r="M71" s="57">
        <v>6</v>
      </c>
    </row>
    <row r="72" spans="1:13" x14ac:dyDescent="0.35">
      <c r="A72" s="5" t="s">
        <v>243</v>
      </c>
      <c r="B72" s="6">
        <v>4390</v>
      </c>
      <c r="C72" s="6">
        <v>45</v>
      </c>
      <c r="D72" s="6">
        <v>75</v>
      </c>
      <c r="E72" s="6">
        <v>2230</v>
      </c>
      <c r="F72" s="6">
        <v>895</v>
      </c>
      <c r="G72" s="6">
        <v>310</v>
      </c>
      <c r="H72" s="6">
        <v>300</v>
      </c>
      <c r="I72" s="6">
        <v>170</v>
      </c>
      <c r="J72" s="6">
        <v>100</v>
      </c>
      <c r="K72" s="6">
        <v>70</v>
      </c>
      <c r="L72" s="6">
        <v>195</v>
      </c>
      <c r="M72" s="57">
        <v>10</v>
      </c>
    </row>
    <row r="73" spans="1:13" x14ac:dyDescent="0.35">
      <c r="A73" s="5" t="s">
        <v>244</v>
      </c>
      <c r="B73" s="6">
        <v>4820</v>
      </c>
      <c r="C73" s="6">
        <v>10</v>
      </c>
      <c r="D73" s="6">
        <v>550</v>
      </c>
      <c r="E73" s="6">
        <v>2165</v>
      </c>
      <c r="F73" s="6">
        <v>405</v>
      </c>
      <c r="G73" s="6">
        <v>365</v>
      </c>
      <c r="H73" s="6">
        <v>415</v>
      </c>
      <c r="I73" s="6">
        <v>335</v>
      </c>
      <c r="J73" s="6">
        <v>185</v>
      </c>
      <c r="K73" s="6">
        <v>90</v>
      </c>
      <c r="L73" s="6">
        <v>300</v>
      </c>
      <c r="M73" s="57">
        <v>9</v>
      </c>
    </row>
    <row r="74" spans="1:13" x14ac:dyDescent="0.35">
      <c r="A74" s="5" t="s">
        <v>245</v>
      </c>
      <c r="B74" s="6">
        <v>4445</v>
      </c>
      <c r="C74" s="6">
        <v>55</v>
      </c>
      <c r="D74" s="6">
        <v>2035</v>
      </c>
      <c r="E74" s="6">
        <v>640</v>
      </c>
      <c r="F74" s="6">
        <v>300</v>
      </c>
      <c r="G74" s="6">
        <v>255</v>
      </c>
      <c r="H74" s="6">
        <v>355</v>
      </c>
      <c r="I74" s="6">
        <v>245</v>
      </c>
      <c r="J74" s="6">
        <v>145</v>
      </c>
      <c r="K74" s="6">
        <v>90</v>
      </c>
      <c r="L74" s="6">
        <v>315</v>
      </c>
      <c r="M74" s="57">
        <v>6</v>
      </c>
    </row>
    <row r="75" spans="1:13" x14ac:dyDescent="0.35">
      <c r="A75" s="5" t="s">
        <v>246</v>
      </c>
      <c r="B75" s="6">
        <v>3460</v>
      </c>
      <c r="C75" s="6">
        <v>10</v>
      </c>
      <c r="D75" s="6">
        <v>1665</v>
      </c>
      <c r="E75" s="6">
        <v>385</v>
      </c>
      <c r="F75" s="6">
        <v>250</v>
      </c>
      <c r="G75" s="6">
        <v>240</v>
      </c>
      <c r="H75" s="6">
        <v>305</v>
      </c>
      <c r="I75" s="6">
        <v>175</v>
      </c>
      <c r="J75" s="6">
        <v>105</v>
      </c>
      <c r="K75" s="6">
        <v>70</v>
      </c>
      <c r="L75" s="6">
        <v>255</v>
      </c>
      <c r="M75" s="57">
        <v>6</v>
      </c>
    </row>
    <row r="76" spans="1:13" x14ac:dyDescent="0.35">
      <c r="A76" s="5" t="s">
        <v>247</v>
      </c>
      <c r="B76" s="6">
        <v>3720</v>
      </c>
      <c r="C76" s="6">
        <v>30</v>
      </c>
      <c r="D76" s="6">
        <v>1395</v>
      </c>
      <c r="E76" s="6">
        <v>640</v>
      </c>
      <c r="F76" s="6">
        <v>265</v>
      </c>
      <c r="G76" s="6">
        <v>300</v>
      </c>
      <c r="H76" s="6">
        <v>370</v>
      </c>
      <c r="I76" s="6">
        <v>205</v>
      </c>
      <c r="J76" s="6">
        <v>125</v>
      </c>
      <c r="K76" s="6">
        <v>80</v>
      </c>
      <c r="L76" s="6">
        <v>320</v>
      </c>
      <c r="M76" s="57">
        <v>8</v>
      </c>
    </row>
    <row r="77" spans="1:13" x14ac:dyDescent="0.35">
      <c r="A77" s="5" t="s">
        <v>248</v>
      </c>
      <c r="B77" s="6">
        <v>3340</v>
      </c>
      <c r="C77" s="6">
        <v>5</v>
      </c>
      <c r="D77" s="6">
        <v>1535</v>
      </c>
      <c r="E77" s="6">
        <v>455</v>
      </c>
      <c r="F77" s="6">
        <v>215</v>
      </c>
      <c r="G77" s="6">
        <v>215</v>
      </c>
      <c r="H77" s="6">
        <v>265</v>
      </c>
      <c r="I77" s="6">
        <v>165</v>
      </c>
      <c r="J77" s="6">
        <v>120</v>
      </c>
      <c r="K77" s="6">
        <v>65</v>
      </c>
      <c r="L77" s="6">
        <v>290</v>
      </c>
      <c r="M77" s="57">
        <v>6</v>
      </c>
    </row>
    <row r="78" spans="1:13" x14ac:dyDescent="0.35">
      <c r="A78" s="5" t="s">
        <v>249</v>
      </c>
      <c r="B78" s="6">
        <v>2520</v>
      </c>
      <c r="C78" s="6">
        <v>5</v>
      </c>
      <c r="D78" s="6">
        <v>195</v>
      </c>
      <c r="E78" s="6">
        <v>920</v>
      </c>
      <c r="F78" s="6">
        <v>380</v>
      </c>
      <c r="G78" s="6">
        <v>275</v>
      </c>
      <c r="H78" s="6">
        <v>285</v>
      </c>
      <c r="I78" s="6">
        <v>160</v>
      </c>
      <c r="J78" s="6">
        <v>70</v>
      </c>
      <c r="K78" s="6">
        <v>45</v>
      </c>
      <c r="L78" s="6">
        <v>190</v>
      </c>
      <c r="M78" s="57">
        <v>12</v>
      </c>
    </row>
    <row r="79" spans="1:13" x14ac:dyDescent="0.35">
      <c r="A79" s="5" t="s">
        <v>250</v>
      </c>
      <c r="B79" s="6">
        <v>3365</v>
      </c>
      <c r="C79" s="6">
        <v>5</v>
      </c>
      <c r="D79" s="6">
        <v>20</v>
      </c>
      <c r="E79" s="6">
        <v>930</v>
      </c>
      <c r="F79" s="6">
        <v>1170</v>
      </c>
      <c r="G79" s="6">
        <v>340</v>
      </c>
      <c r="H79" s="6">
        <v>270</v>
      </c>
      <c r="I79" s="6">
        <v>175</v>
      </c>
      <c r="J79" s="6">
        <v>120</v>
      </c>
      <c r="K79" s="6">
        <v>100</v>
      </c>
      <c r="L79" s="6">
        <v>235</v>
      </c>
      <c r="M79" s="57">
        <v>12</v>
      </c>
    </row>
    <row r="80" spans="1:13" x14ac:dyDescent="0.35">
      <c r="A80" s="5" t="s">
        <v>251</v>
      </c>
      <c r="B80" s="6">
        <v>4080</v>
      </c>
      <c r="C80" s="6">
        <v>15</v>
      </c>
      <c r="D80" s="6">
        <v>25</v>
      </c>
      <c r="E80" s="6">
        <v>1840</v>
      </c>
      <c r="F80" s="6">
        <v>870</v>
      </c>
      <c r="G80" s="6">
        <v>330</v>
      </c>
      <c r="H80" s="6">
        <v>295</v>
      </c>
      <c r="I80" s="6">
        <v>245</v>
      </c>
      <c r="J80" s="6">
        <v>150</v>
      </c>
      <c r="K80" s="6">
        <v>80</v>
      </c>
      <c r="L80" s="6">
        <v>230</v>
      </c>
      <c r="M80" s="57">
        <v>11</v>
      </c>
    </row>
    <row r="81" spans="1:13" x14ac:dyDescent="0.35">
      <c r="A81" s="5" t="s">
        <v>252</v>
      </c>
      <c r="B81" s="6">
        <v>3460</v>
      </c>
      <c r="C81" s="6">
        <v>75</v>
      </c>
      <c r="D81" s="6">
        <v>25</v>
      </c>
      <c r="E81" s="6">
        <v>435</v>
      </c>
      <c r="F81" s="6">
        <v>1380</v>
      </c>
      <c r="G81" s="6">
        <v>390</v>
      </c>
      <c r="H81" s="6">
        <v>315</v>
      </c>
      <c r="I81" s="6">
        <v>300</v>
      </c>
      <c r="J81" s="6">
        <v>155</v>
      </c>
      <c r="K81" s="6">
        <v>115</v>
      </c>
      <c r="L81" s="6">
        <v>275</v>
      </c>
      <c r="M81" s="57">
        <v>14</v>
      </c>
    </row>
    <row r="82" spans="1:13" x14ac:dyDescent="0.35">
      <c r="A82" s="5" t="s">
        <v>253</v>
      </c>
      <c r="B82" s="6">
        <v>3370</v>
      </c>
      <c r="C82" s="6">
        <v>60</v>
      </c>
      <c r="D82" s="6">
        <v>15</v>
      </c>
      <c r="E82" s="6">
        <v>95</v>
      </c>
      <c r="F82" s="6">
        <v>1760</v>
      </c>
      <c r="G82" s="6">
        <v>355</v>
      </c>
      <c r="H82" s="6">
        <v>270</v>
      </c>
      <c r="I82" s="6">
        <v>245</v>
      </c>
      <c r="J82" s="6">
        <v>175</v>
      </c>
      <c r="K82" s="6">
        <v>95</v>
      </c>
      <c r="L82" s="6">
        <v>300</v>
      </c>
      <c r="M82" s="57">
        <v>14</v>
      </c>
    </row>
    <row r="83" spans="1:13" x14ac:dyDescent="0.35">
      <c r="A83" s="5" t="s">
        <v>254</v>
      </c>
      <c r="B83" s="6">
        <v>3395</v>
      </c>
      <c r="C83" s="6">
        <v>60</v>
      </c>
      <c r="D83" s="6">
        <v>20</v>
      </c>
      <c r="E83" s="6">
        <v>235</v>
      </c>
      <c r="F83" s="6">
        <v>1690</v>
      </c>
      <c r="G83" s="6">
        <v>360</v>
      </c>
      <c r="H83" s="6">
        <v>265</v>
      </c>
      <c r="I83" s="6">
        <v>245</v>
      </c>
      <c r="J83" s="6">
        <v>135</v>
      </c>
      <c r="K83" s="6">
        <v>90</v>
      </c>
      <c r="L83" s="6">
        <v>300</v>
      </c>
      <c r="M83" s="57">
        <v>13</v>
      </c>
    </row>
    <row r="84" spans="1:13" x14ac:dyDescent="0.35">
      <c r="A84" s="5" t="s">
        <v>255</v>
      </c>
      <c r="B84" s="6">
        <v>3880</v>
      </c>
      <c r="C84" s="6">
        <v>110</v>
      </c>
      <c r="D84" s="6">
        <v>30</v>
      </c>
      <c r="E84" s="6">
        <v>25</v>
      </c>
      <c r="F84" s="6">
        <v>2195</v>
      </c>
      <c r="G84" s="6">
        <v>475</v>
      </c>
      <c r="H84" s="6">
        <v>240</v>
      </c>
      <c r="I84" s="6">
        <v>270</v>
      </c>
      <c r="J84" s="6">
        <v>185</v>
      </c>
      <c r="K84" s="6">
        <v>85</v>
      </c>
      <c r="L84" s="6">
        <v>265</v>
      </c>
      <c r="M84" s="57">
        <v>15</v>
      </c>
    </row>
    <row r="85" spans="1:13" x14ac:dyDescent="0.35">
      <c r="A85" s="5" t="s">
        <v>256</v>
      </c>
      <c r="B85" s="6">
        <v>3730</v>
      </c>
      <c r="C85" s="6">
        <v>95</v>
      </c>
      <c r="D85" s="6">
        <v>25</v>
      </c>
      <c r="E85" s="6">
        <v>20</v>
      </c>
      <c r="F85" s="6">
        <v>1925</v>
      </c>
      <c r="G85" s="6">
        <v>410</v>
      </c>
      <c r="H85" s="6">
        <v>280</v>
      </c>
      <c r="I85" s="6">
        <v>255</v>
      </c>
      <c r="J85" s="6">
        <v>230</v>
      </c>
      <c r="K85" s="6">
        <v>155</v>
      </c>
      <c r="L85" s="6">
        <v>330</v>
      </c>
      <c r="M85" s="57">
        <v>15</v>
      </c>
    </row>
    <row r="86" spans="1:13" x14ac:dyDescent="0.35">
      <c r="A86" s="5" t="s">
        <v>257</v>
      </c>
      <c r="B86" s="6">
        <v>3160</v>
      </c>
      <c r="C86" s="6">
        <v>75</v>
      </c>
      <c r="D86" s="6">
        <v>20</v>
      </c>
      <c r="E86" s="6">
        <v>15</v>
      </c>
      <c r="F86" s="6">
        <v>1630</v>
      </c>
      <c r="G86" s="6">
        <v>420</v>
      </c>
      <c r="H86" s="6">
        <v>225</v>
      </c>
      <c r="I86" s="6">
        <v>175</v>
      </c>
      <c r="J86" s="6">
        <v>180</v>
      </c>
      <c r="K86" s="6">
        <v>110</v>
      </c>
      <c r="L86" s="6">
        <v>310</v>
      </c>
      <c r="M86" s="57">
        <v>15</v>
      </c>
    </row>
    <row r="87" spans="1:13" x14ac:dyDescent="0.35">
      <c r="A87" s="30" t="s">
        <v>258</v>
      </c>
      <c r="B87" s="31">
        <v>3140</v>
      </c>
      <c r="C87" s="31">
        <v>65</v>
      </c>
      <c r="D87" s="31">
        <v>20</v>
      </c>
      <c r="E87" s="31">
        <v>10</v>
      </c>
      <c r="F87" s="31">
        <v>765</v>
      </c>
      <c r="G87" s="31">
        <v>1135</v>
      </c>
      <c r="H87" s="31">
        <v>305</v>
      </c>
      <c r="I87" s="31">
        <v>195</v>
      </c>
      <c r="J87" s="31">
        <v>165</v>
      </c>
      <c r="K87" s="31">
        <v>105</v>
      </c>
      <c r="L87" s="31">
        <v>380</v>
      </c>
      <c r="M87" s="86">
        <v>18</v>
      </c>
    </row>
    <row r="88" spans="1:13" x14ac:dyDescent="0.35">
      <c r="A88" s="8" t="s">
        <v>365</v>
      </c>
      <c r="B88" s="9">
        <v>17930</v>
      </c>
      <c r="C88" s="9">
        <v>2165</v>
      </c>
      <c r="D88" s="9">
        <v>4150</v>
      </c>
      <c r="E88" s="9">
        <v>3540</v>
      </c>
      <c r="F88" s="9">
        <v>4180</v>
      </c>
      <c r="G88" s="9">
        <v>1340</v>
      </c>
      <c r="H88" s="9">
        <v>900</v>
      </c>
      <c r="I88" s="9">
        <v>505</v>
      </c>
      <c r="J88" s="9">
        <v>415</v>
      </c>
      <c r="K88" s="9">
        <v>260</v>
      </c>
      <c r="L88" s="9">
        <v>475</v>
      </c>
      <c r="M88" s="58">
        <v>9</v>
      </c>
    </row>
    <row r="89" spans="1:13" x14ac:dyDescent="0.35">
      <c r="A89" s="8" t="s">
        <v>366</v>
      </c>
      <c r="B89" s="9">
        <v>120660</v>
      </c>
      <c r="C89" s="9">
        <v>4840</v>
      </c>
      <c r="D89" s="9">
        <v>37430</v>
      </c>
      <c r="E89" s="9">
        <v>25320</v>
      </c>
      <c r="F89" s="9">
        <v>20180</v>
      </c>
      <c r="G89" s="9">
        <v>13430</v>
      </c>
      <c r="H89" s="9">
        <v>8915</v>
      </c>
      <c r="I89" s="9">
        <v>3025</v>
      </c>
      <c r="J89" s="9">
        <v>2075</v>
      </c>
      <c r="K89" s="9">
        <v>1395</v>
      </c>
      <c r="L89" s="9">
        <v>4045</v>
      </c>
      <c r="M89" s="58">
        <v>9</v>
      </c>
    </row>
    <row r="90" spans="1:13" x14ac:dyDescent="0.35">
      <c r="A90" s="8" t="s">
        <v>367</v>
      </c>
      <c r="B90" s="9">
        <v>111700</v>
      </c>
      <c r="C90" s="9">
        <v>2200</v>
      </c>
      <c r="D90" s="9">
        <v>11970</v>
      </c>
      <c r="E90" s="9">
        <v>11555</v>
      </c>
      <c r="F90" s="9">
        <v>14355</v>
      </c>
      <c r="G90" s="9">
        <v>22630</v>
      </c>
      <c r="H90" s="9">
        <v>13175</v>
      </c>
      <c r="I90" s="9">
        <v>8885</v>
      </c>
      <c r="J90" s="9">
        <v>5390</v>
      </c>
      <c r="K90" s="9">
        <v>4655</v>
      </c>
      <c r="L90" s="9">
        <v>16885</v>
      </c>
      <c r="M90" s="58">
        <v>19</v>
      </c>
    </row>
    <row r="91" spans="1:13" x14ac:dyDescent="0.35">
      <c r="A91" s="8" t="s">
        <v>368</v>
      </c>
      <c r="B91" s="9">
        <v>82455</v>
      </c>
      <c r="C91" s="9">
        <v>330</v>
      </c>
      <c r="D91" s="9">
        <v>7460</v>
      </c>
      <c r="E91" s="9">
        <v>16070</v>
      </c>
      <c r="F91" s="9">
        <v>8420</v>
      </c>
      <c r="G91" s="9">
        <v>9135</v>
      </c>
      <c r="H91" s="9">
        <v>8790</v>
      </c>
      <c r="I91" s="9">
        <v>8150</v>
      </c>
      <c r="J91" s="9">
        <v>4485</v>
      </c>
      <c r="K91" s="9">
        <v>4215</v>
      </c>
      <c r="L91" s="9">
        <v>15405</v>
      </c>
      <c r="M91" s="58">
        <v>20</v>
      </c>
    </row>
    <row r="92" spans="1:13" x14ac:dyDescent="0.35">
      <c r="A92" s="8" t="s">
        <v>369</v>
      </c>
      <c r="B92" s="9">
        <v>88330</v>
      </c>
      <c r="C92" s="9">
        <v>125</v>
      </c>
      <c r="D92" s="9">
        <v>2680</v>
      </c>
      <c r="E92" s="9">
        <v>2940</v>
      </c>
      <c r="F92" s="9">
        <v>2460</v>
      </c>
      <c r="G92" s="9">
        <v>3930</v>
      </c>
      <c r="H92" s="9">
        <v>4005</v>
      </c>
      <c r="I92" s="9">
        <v>7730</v>
      </c>
      <c r="J92" s="9">
        <v>10665</v>
      </c>
      <c r="K92" s="9">
        <v>15610</v>
      </c>
      <c r="L92" s="9">
        <v>38190</v>
      </c>
      <c r="M92" s="58">
        <v>39</v>
      </c>
    </row>
    <row r="93" spans="1:13" x14ac:dyDescent="0.35">
      <c r="A93" s="8" t="s">
        <v>370</v>
      </c>
      <c r="B93" s="9">
        <v>61700</v>
      </c>
      <c r="C93" s="9">
        <v>3275</v>
      </c>
      <c r="D93" s="9">
        <v>16690</v>
      </c>
      <c r="E93" s="9">
        <v>8490</v>
      </c>
      <c r="F93" s="9">
        <v>8680</v>
      </c>
      <c r="G93" s="9">
        <v>4920</v>
      </c>
      <c r="H93" s="9">
        <v>4085</v>
      </c>
      <c r="I93" s="9">
        <v>3125</v>
      </c>
      <c r="J93" s="9">
        <v>1590</v>
      </c>
      <c r="K93" s="9">
        <v>1200</v>
      </c>
      <c r="L93" s="9">
        <v>9655</v>
      </c>
      <c r="M93" s="58">
        <v>12</v>
      </c>
    </row>
    <row r="94" spans="1:13" x14ac:dyDescent="0.35">
      <c r="A94" s="8" t="s">
        <v>371</v>
      </c>
      <c r="B94" s="9">
        <v>46995</v>
      </c>
      <c r="C94" s="9">
        <v>435</v>
      </c>
      <c r="D94" s="9">
        <v>12155</v>
      </c>
      <c r="E94" s="9">
        <v>11790</v>
      </c>
      <c r="F94" s="9">
        <v>6795</v>
      </c>
      <c r="G94" s="9">
        <v>3775</v>
      </c>
      <c r="H94" s="9">
        <v>3955</v>
      </c>
      <c r="I94" s="9">
        <v>2580</v>
      </c>
      <c r="J94" s="9">
        <v>1515</v>
      </c>
      <c r="K94" s="9">
        <v>960</v>
      </c>
      <c r="L94" s="9">
        <v>3040</v>
      </c>
      <c r="M94" s="58">
        <v>10</v>
      </c>
    </row>
    <row r="95" spans="1:13" x14ac:dyDescent="0.35">
      <c r="A95" s="23" t="s">
        <v>372</v>
      </c>
      <c r="B95" s="24">
        <v>20675</v>
      </c>
      <c r="C95" s="24">
        <v>465</v>
      </c>
      <c r="D95" s="24">
        <v>135</v>
      </c>
      <c r="E95" s="24">
        <v>405</v>
      </c>
      <c r="F95" s="24">
        <v>9960</v>
      </c>
      <c r="G95" s="24">
        <v>3155</v>
      </c>
      <c r="H95" s="24">
        <v>1585</v>
      </c>
      <c r="I95" s="24">
        <v>1380</v>
      </c>
      <c r="J95" s="24">
        <v>1065</v>
      </c>
      <c r="K95" s="24">
        <v>640</v>
      </c>
      <c r="L95" s="24">
        <v>1885</v>
      </c>
      <c r="M95" s="56">
        <v>15</v>
      </c>
    </row>
    <row r="96" spans="1:13" s="11" customFormat="1" x14ac:dyDescent="0.35">
      <c r="A96" s="8" t="s">
        <v>373</v>
      </c>
      <c r="B96" s="10">
        <v>1</v>
      </c>
      <c r="C96" s="10">
        <v>0.03</v>
      </c>
      <c r="D96" s="10">
        <v>0.17</v>
      </c>
      <c r="E96" s="10">
        <v>0.15</v>
      </c>
      <c r="F96" s="10">
        <v>0.14000000000000001</v>
      </c>
      <c r="G96" s="10">
        <v>0.11</v>
      </c>
      <c r="H96" s="10">
        <v>0.08</v>
      </c>
      <c r="I96" s="10">
        <v>0.06</v>
      </c>
      <c r="J96" s="10">
        <v>0.05</v>
      </c>
      <c r="K96" s="10">
        <v>0.05</v>
      </c>
      <c r="L96" s="10">
        <v>0.16</v>
      </c>
      <c r="M96" s="59" t="s">
        <v>374</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42"/>
  <sheetViews>
    <sheetView workbookViewId="0"/>
  </sheetViews>
  <sheetFormatPr defaultColWidth="10.58203125" defaultRowHeight="15.5" x14ac:dyDescent="0.35"/>
  <cols>
    <col min="1" max="1" width="32.58203125" customWidth="1"/>
    <col min="2" max="15" width="16.58203125" customWidth="1"/>
  </cols>
  <sheetData>
    <row r="1" spans="1:15" ht="19.5" x14ac:dyDescent="0.45">
      <c r="A1" s="14" t="s">
        <v>448</v>
      </c>
    </row>
    <row r="2" spans="1:15" x14ac:dyDescent="0.35">
      <c r="A2" t="s">
        <v>432</v>
      </c>
    </row>
    <row r="3" spans="1:15" x14ac:dyDescent="0.35">
      <c r="A3" t="s">
        <v>449</v>
      </c>
    </row>
    <row r="4" spans="1:15" x14ac:dyDescent="0.35">
      <c r="A4" t="s">
        <v>430</v>
      </c>
    </row>
    <row r="5" spans="1:15" x14ac:dyDescent="0.35">
      <c r="A5" s="15" t="s">
        <v>485</v>
      </c>
      <c r="B5" s="15" t="s">
        <v>408</v>
      </c>
    </row>
    <row r="6" spans="1:15" ht="62" x14ac:dyDescent="0.35">
      <c r="A6" s="4" t="s">
        <v>290</v>
      </c>
      <c r="B6" s="4" t="s">
        <v>375</v>
      </c>
      <c r="C6" s="4" t="s">
        <v>376</v>
      </c>
      <c r="D6" s="4" t="s">
        <v>377</v>
      </c>
      <c r="E6" s="4" t="s">
        <v>378</v>
      </c>
      <c r="F6" s="4" t="s">
        <v>379</v>
      </c>
      <c r="G6" s="4" t="s">
        <v>380</v>
      </c>
      <c r="H6" s="4" t="s">
        <v>381</v>
      </c>
      <c r="I6" s="4" t="s">
        <v>382</v>
      </c>
      <c r="J6" s="4" t="s">
        <v>383</v>
      </c>
      <c r="K6" s="4" t="s">
        <v>384</v>
      </c>
      <c r="L6" s="4" t="s">
        <v>385</v>
      </c>
      <c r="M6" s="4" t="s">
        <v>386</v>
      </c>
      <c r="N6" s="4" t="s">
        <v>387</v>
      </c>
      <c r="O6" s="18" t="s">
        <v>388</v>
      </c>
    </row>
    <row r="7" spans="1:15" x14ac:dyDescent="0.35">
      <c r="A7" s="23" t="s">
        <v>176</v>
      </c>
      <c r="B7" s="24">
        <f>SUMIFS('Table 11 - Full data'!C:C,'Table 11 - Full data'!$A:$A,$A7,'Table 11 - Full data'!$B:$B,$B$5)</f>
        <v>2832850</v>
      </c>
      <c r="C7" s="29">
        <f>SUMIFS('Table 11 - Full data'!D:D,'Table 11 - Full data'!$A:$A,$A7,'Table 11 - Full data'!$B:$B,$B$5)</f>
        <v>207928747</v>
      </c>
      <c r="D7" s="24">
        <f>SUMIFS('Table 11 - Full data'!E:E,'Table 11 - Full data'!$A:$A,$A7,'Table 11 - Full data'!$B:$B,$B$5)</f>
        <v>110870</v>
      </c>
      <c r="E7" s="29">
        <f>SUMIFS('Table 11 - Full data'!F:F,'Table 11 - Full data'!$A:$A,$A7,'Table 11 - Full data'!$B:$B,$B$5)</f>
        <v>50195288</v>
      </c>
      <c r="F7" s="24">
        <f>SUMIFS('Table 11 - Full data'!G:G,'Table 11 - Full data'!$A:$A,$A7,'Table 11 - Full data'!$B:$B,$B$5)</f>
        <v>145010</v>
      </c>
      <c r="G7" s="29">
        <f>SUMIFS('Table 11 - Full data'!H:H,'Table 11 - Full data'!$A:$A,$A7,'Table 11 - Full data'!$B:$B,$B$5)</f>
        <v>40324030</v>
      </c>
      <c r="H7" s="24">
        <f>SUMIFS('Table 11 - Full data'!I:I,'Table 11 - Full data'!$A:$A,$A7,'Table 11 - Full data'!$B:$B,$B$5)</f>
        <v>142595</v>
      </c>
      <c r="I7" s="29">
        <f>SUMIFS('Table 11 - Full data'!J:J,'Table 11 - Full data'!$A:$A,$A7,'Table 11 - Full data'!$B:$B,$B$5)</f>
        <v>40406841</v>
      </c>
      <c r="J7" s="24">
        <f>SUMIFS('Table 11 - Full data'!K:K,'Table 11 - Full data'!$A:$A,$A7,'Table 11 - Full data'!$B:$B,$B$5)</f>
        <v>2434375</v>
      </c>
      <c r="K7" s="29">
        <f>SUMIFS('Table 11 - Full data'!L:L,'Table 11 - Full data'!$A:$A,$A7,'Table 11 - Full data'!$B:$B,$B$5)</f>
        <v>77002587</v>
      </c>
      <c r="L7" s="25">
        <f>SUMIFS('Table 11 - Full data'!M:M,'Table 11 - Full data'!$A:$A,$A7,'Table 11 - Full data'!$B:$B,$B$5)</f>
        <v>0.24</v>
      </c>
      <c r="M7" s="25">
        <f>SUMIFS('Table 11 - Full data'!N:N,'Table 11 - Full data'!$A:$A,$A7,'Table 11 - Full data'!$B:$B,$B$5)</f>
        <v>0.19</v>
      </c>
      <c r="N7" s="25">
        <f>SUMIFS('Table 11 - Full data'!O:O,'Table 11 - Full data'!$A:$A,$A7,'Table 11 - Full data'!$B:$B,$B$5)</f>
        <v>0.19</v>
      </c>
      <c r="O7" s="60">
        <f>SUMIFS('Table 11 - Full data'!P:P,'Table 11 - Full data'!$A:$A,$A7,'Table 11 - Full data'!$B:$B,$B$5)</f>
        <v>0.37</v>
      </c>
    </row>
    <row r="8" spans="1:15" x14ac:dyDescent="0.35">
      <c r="A8" s="5" t="s">
        <v>291</v>
      </c>
      <c r="B8" s="6">
        <f>SUMIFS('Table 11 - Full data'!C:C,'Table 11 - Full data'!$A:$A,$A8,'Table 11 - Full data'!$B:$B,$B$5)</f>
        <v>86490</v>
      </c>
      <c r="C8" s="12">
        <f>SUMIFS('Table 11 - Full data'!D:D,'Table 11 - Full data'!$A:$A,$A8,'Table 11 - Full data'!$B:$B,$B$5)</f>
        <v>6291761</v>
      </c>
      <c r="D8" s="6">
        <f>SUMIFS('Table 11 - Full data'!E:E,'Table 11 - Full data'!$A:$A,$A8,'Table 11 - Full data'!$B:$B,$B$5)</f>
        <v>3355</v>
      </c>
      <c r="E8" s="12">
        <f>SUMIFS('Table 11 - Full data'!F:F,'Table 11 - Full data'!$A:$A,$A8,'Table 11 - Full data'!$B:$B,$B$5)</f>
        <v>1564979</v>
      </c>
      <c r="F8" s="6">
        <f>SUMIFS('Table 11 - Full data'!G:G,'Table 11 - Full data'!$A:$A,$A8,'Table 11 - Full data'!$B:$B,$B$5)</f>
        <v>4340</v>
      </c>
      <c r="G8" s="12">
        <f>SUMIFS('Table 11 - Full data'!H:H,'Table 11 - Full data'!$A:$A,$A8,'Table 11 - Full data'!$B:$B,$B$5)</f>
        <v>1205505</v>
      </c>
      <c r="H8" s="6">
        <f>SUMIFS('Table 11 - Full data'!I:I,'Table 11 - Full data'!$A:$A,$A8,'Table 11 - Full data'!$B:$B,$B$5)</f>
        <v>4140</v>
      </c>
      <c r="I8" s="12">
        <f>SUMIFS('Table 11 - Full data'!J:J,'Table 11 - Full data'!$A:$A,$A8,'Table 11 - Full data'!$B:$B,$B$5)</f>
        <v>1174440</v>
      </c>
      <c r="J8" s="6">
        <f>SUMIFS('Table 11 - Full data'!K:K,'Table 11 - Full data'!$A:$A,$A8,'Table 11 - Full data'!$B:$B,$B$5)</f>
        <v>74655</v>
      </c>
      <c r="K8" s="12">
        <f>SUMIFS('Table 11 - Full data'!L:L,'Table 11 - Full data'!$A:$A,$A8,'Table 11 - Full data'!$B:$B,$B$5)</f>
        <v>2346838</v>
      </c>
      <c r="L8" s="7">
        <f>SUMIFS('Table 11 - Full data'!M:M,'Table 11 - Full data'!$A:$A,$A8,'Table 11 - Full data'!$B:$B,$B$5)</f>
        <v>0.25</v>
      </c>
      <c r="M8" s="7">
        <f>SUMIFS('Table 11 - Full data'!N:N,'Table 11 - Full data'!$A:$A,$A8,'Table 11 - Full data'!$B:$B,$B$5)</f>
        <v>0.19</v>
      </c>
      <c r="N8" s="7">
        <f>SUMIFS('Table 11 - Full data'!O:O,'Table 11 - Full data'!$A:$A,$A8,'Table 11 - Full data'!$B:$B,$B$5)</f>
        <v>0.19</v>
      </c>
      <c r="O8" s="61">
        <f>SUMIFS('Table 11 - Full data'!P:P,'Table 11 - Full data'!$A:$A,$A8,'Table 11 - Full data'!$B:$B,$B$5)</f>
        <v>0.37</v>
      </c>
    </row>
    <row r="9" spans="1:15" x14ac:dyDescent="0.35">
      <c r="A9" s="5" t="s">
        <v>292</v>
      </c>
      <c r="B9" s="6">
        <f>SUMIFS('Table 11 - Full data'!C:C,'Table 11 - Full data'!$A:$A,$A9,'Table 11 - Full data'!$B:$B,$B$5)</f>
        <v>76245</v>
      </c>
      <c r="C9" s="12">
        <f>SUMIFS('Table 11 - Full data'!D:D,'Table 11 - Full data'!$A:$A,$A9,'Table 11 - Full data'!$B:$B,$B$5)</f>
        <v>5663806</v>
      </c>
      <c r="D9" s="6">
        <f>SUMIFS('Table 11 - Full data'!E:E,'Table 11 - Full data'!$A:$A,$A9,'Table 11 - Full data'!$B:$B,$B$5)</f>
        <v>3005</v>
      </c>
      <c r="E9" s="12">
        <f>SUMIFS('Table 11 - Full data'!F:F,'Table 11 - Full data'!$A:$A,$A9,'Table 11 - Full data'!$B:$B,$B$5)</f>
        <v>1332465</v>
      </c>
      <c r="F9" s="6">
        <f>SUMIFS('Table 11 - Full data'!G:G,'Table 11 - Full data'!$A:$A,$A9,'Table 11 - Full data'!$B:$B,$B$5)</f>
        <v>4070</v>
      </c>
      <c r="G9" s="12">
        <f>SUMIFS('Table 11 - Full data'!H:H,'Table 11 - Full data'!$A:$A,$A9,'Table 11 - Full data'!$B:$B,$B$5)</f>
        <v>1131866</v>
      </c>
      <c r="H9" s="6">
        <f>SUMIFS('Table 11 - Full data'!I:I,'Table 11 - Full data'!$A:$A,$A9,'Table 11 - Full data'!$B:$B,$B$5)</f>
        <v>4035</v>
      </c>
      <c r="I9" s="12">
        <f>SUMIFS('Table 11 - Full data'!J:J,'Table 11 - Full data'!$A:$A,$A9,'Table 11 - Full data'!$B:$B,$B$5)</f>
        <v>1143722</v>
      </c>
      <c r="J9" s="6">
        <f>SUMIFS('Table 11 - Full data'!K:K,'Table 11 - Full data'!$A:$A,$A9,'Table 11 - Full data'!$B:$B,$B$5)</f>
        <v>65135</v>
      </c>
      <c r="K9" s="12">
        <f>SUMIFS('Table 11 - Full data'!L:L,'Table 11 - Full data'!$A:$A,$A9,'Table 11 - Full data'!$B:$B,$B$5)</f>
        <v>2055754</v>
      </c>
      <c r="L9" s="7">
        <f>SUMIFS('Table 11 - Full data'!M:M,'Table 11 - Full data'!$A:$A,$A9,'Table 11 - Full data'!$B:$B,$B$5)</f>
        <v>0.24</v>
      </c>
      <c r="M9" s="7">
        <f>SUMIFS('Table 11 - Full data'!N:N,'Table 11 - Full data'!$A:$A,$A9,'Table 11 - Full data'!$B:$B,$B$5)</f>
        <v>0.2</v>
      </c>
      <c r="N9" s="7">
        <f>SUMIFS('Table 11 - Full data'!O:O,'Table 11 - Full data'!$A:$A,$A9,'Table 11 - Full data'!$B:$B,$B$5)</f>
        <v>0.2</v>
      </c>
      <c r="O9" s="61">
        <f>SUMIFS('Table 11 - Full data'!P:P,'Table 11 - Full data'!$A:$A,$A9,'Table 11 - Full data'!$B:$B,$B$5)</f>
        <v>0.36</v>
      </c>
    </row>
    <row r="10" spans="1:15" x14ac:dyDescent="0.35">
      <c r="A10" s="5" t="s">
        <v>293</v>
      </c>
      <c r="B10" s="6">
        <f>SUMIFS('Table 11 - Full data'!C:C,'Table 11 - Full data'!$A:$A,$A10,'Table 11 - Full data'!$B:$B,$B$5)</f>
        <v>56980</v>
      </c>
      <c r="C10" s="12">
        <f>SUMIFS('Table 11 - Full data'!D:D,'Table 11 - Full data'!$A:$A,$A10,'Table 11 - Full data'!$B:$B,$B$5)</f>
        <v>4130536</v>
      </c>
      <c r="D10" s="6">
        <f>SUMIFS('Table 11 - Full data'!E:E,'Table 11 - Full data'!$A:$A,$A10,'Table 11 - Full data'!$B:$B,$B$5)</f>
        <v>2210</v>
      </c>
      <c r="E10" s="12">
        <f>SUMIFS('Table 11 - Full data'!F:F,'Table 11 - Full data'!$A:$A,$A10,'Table 11 - Full data'!$B:$B,$B$5)</f>
        <v>1001815</v>
      </c>
      <c r="F10" s="6">
        <f>SUMIFS('Table 11 - Full data'!G:G,'Table 11 - Full data'!$A:$A,$A10,'Table 11 - Full data'!$B:$B,$B$5)</f>
        <v>2895</v>
      </c>
      <c r="G10" s="12">
        <f>SUMIFS('Table 11 - Full data'!H:H,'Table 11 - Full data'!$A:$A,$A10,'Table 11 - Full data'!$B:$B,$B$5)</f>
        <v>805177</v>
      </c>
      <c r="H10" s="6">
        <f>SUMIFS('Table 11 - Full data'!I:I,'Table 11 - Full data'!$A:$A,$A10,'Table 11 - Full data'!$B:$B,$B$5)</f>
        <v>2800</v>
      </c>
      <c r="I10" s="12">
        <f>SUMIFS('Table 11 - Full data'!J:J,'Table 11 - Full data'!$A:$A,$A10,'Table 11 - Full data'!$B:$B,$B$5)</f>
        <v>793947</v>
      </c>
      <c r="J10" s="6">
        <f>SUMIFS('Table 11 - Full data'!K:K,'Table 11 - Full data'!$A:$A,$A10,'Table 11 - Full data'!$B:$B,$B$5)</f>
        <v>49080</v>
      </c>
      <c r="K10" s="12">
        <f>SUMIFS('Table 11 - Full data'!L:L,'Table 11 - Full data'!$A:$A,$A10,'Table 11 - Full data'!$B:$B,$B$5)</f>
        <v>1529598</v>
      </c>
      <c r="L10" s="7">
        <f>SUMIFS('Table 11 - Full data'!M:M,'Table 11 - Full data'!$A:$A,$A10,'Table 11 - Full data'!$B:$B,$B$5)</f>
        <v>0.24</v>
      </c>
      <c r="M10" s="7">
        <f>SUMIFS('Table 11 - Full data'!N:N,'Table 11 - Full data'!$A:$A,$A10,'Table 11 - Full data'!$B:$B,$B$5)</f>
        <v>0.19</v>
      </c>
      <c r="N10" s="7">
        <f>SUMIFS('Table 11 - Full data'!O:O,'Table 11 - Full data'!$A:$A,$A10,'Table 11 - Full data'!$B:$B,$B$5)</f>
        <v>0.19</v>
      </c>
      <c r="O10" s="61">
        <f>SUMIFS('Table 11 - Full data'!P:P,'Table 11 - Full data'!$A:$A,$A10,'Table 11 - Full data'!$B:$B,$B$5)</f>
        <v>0.37</v>
      </c>
    </row>
    <row r="11" spans="1:15" x14ac:dyDescent="0.35">
      <c r="A11" s="5" t="s">
        <v>294</v>
      </c>
      <c r="B11" s="6">
        <f>SUMIFS('Table 11 - Full data'!C:C,'Table 11 - Full data'!$A:$A,$A11,'Table 11 - Full data'!$B:$B,$B$5)</f>
        <v>29635</v>
      </c>
      <c r="C11" s="12">
        <f>SUMIFS('Table 11 - Full data'!D:D,'Table 11 - Full data'!$A:$A,$A11,'Table 11 - Full data'!$B:$B,$B$5)</f>
        <v>2295881</v>
      </c>
      <c r="D11" s="6">
        <f>SUMIFS('Table 11 - Full data'!E:E,'Table 11 - Full data'!$A:$A,$A11,'Table 11 - Full data'!$B:$B,$B$5)</f>
        <v>1235</v>
      </c>
      <c r="E11" s="12">
        <f>SUMIFS('Table 11 - Full data'!F:F,'Table 11 - Full data'!$A:$A,$A11,'Table 11 - Full data'!$B:$B,$B$5)</f>
        <v>553972</v>
      </c>
      <c r="F11" s="6">
        <f>SUMIFS('Table 11 - Full data'!G:G,'Table 11 - Full data'!$A:$A,$A11,'Table 11 - Full data'!$B:$B,$B$5)</f>
        <v>1665</v>
      </c>
      <c r="G11" s="12">
        <f>SUMIFS('Table 11 - Full data'!H:H,'Table 11 - Full data'!$A:$A,$A11,'Table 11 - Full data'!$B:$B,$B$5)</f>
        <v>461786</v>
      </c>
      <c r="H11" s="6">
        <f>SUMIFS('Table 11 - Full data'!I:I,'Table 11 - Full data'!$A:$A,$A11,'Table 11 - Full data'!$B:$B,$B$5)</f>
        <v>1735</v>
      </c>
      <c r="I11" s="12">
        <f>SUMIFS('Table 11 - Full data'!J:J,'Table 11 - Full data'!$A:$A,$A11,'Table 11 - Full data'!$B:$B,$B$5)</f>
        <v>488838</v>
      </c>
      <c r="J11" s="6">
        <f>SUMIFS('Table 11 - Full data'!K:K,'Table 11 - Full data'!$A:$A,$A11,'Table 11 - Full data'!$B:$B,$B$5)</f>
        <v>25000</v>
      </c>
      <c r="K11" s="12">
        <f>SUMIFS('Table 11 - Full data'!L:L,'Table 11 - Full data'!$A:$A,$A11,'Table 11 - Full data'!$B:$B,$B$5)</f>
        <v>791284</v>
      </c>
      <c r="L11" s="7">
        <f>SUMIFS('Table 11 - Full data'!M:M,'Table 11 - Full data'!$A:$A,$A11,'Table 11 - Full data'!$B:$B,$B$5)</f>
        <v>0.24</v>
      </c>
      <c r="M11" s="7">
        <f>SUMIFS('Table 11 - Full data'!N:N,'Table 11 - Full data'!$A:$A,$A11,'Table 11 - Full data'!$B:$B,$B$5)</f>
        <v>0.2</v>
      </c>
      <c r="N11" s="7">
        <f>SUMIFS('Table 11 - Full data'!O:O,'Table 11 - Full data'!$A:$A,$A11,'Table 11 - Full data'!$B:$B,$B$5)</f>
        <v>0.21</v>
      </c>
      <c r="O11" s="61">
        <f>SUMIFS('Table 11 - Full data'!P:P,'Table 11 - Full data'!$A:$A,$A11,'Table 11 - Full data'!$B:$B,$B$5)</f>
        <v>0.34</v>
      </c>
    </row>
    <row r="12" spans="1:15" x14ac:dyDescent="0.35">
      <c r="A12" s="5" t="s">
        <v>295</v>
      </c>
      <c r="B12" s="6">
        <f>SUMIFS('Table 11 - Full data'!C:C,'Table 11 - Full data'!$A:$A,$A12,'Table 11 - Full data'!$B:$B,$B$5)</f>
        <v>168935</v>
      </c>
      <c r="C12" s="12">
        <f>SUMIFS('Table 11 - Full data'!D:D,'Table 11 - Full data'!$A:$A,$A12,'Table 11 - Full data'!$B:$B,$B$5)</f>
        <v>12350796</v>
      </c>
      <c r="D12" s="6">
        <f>SUMIFS('Table 11 - Full data'!E:E,'Table 11 - Full data'!$A:$A,$A12,'Table 11 - Full data'!$B:$B,$B$5)</f>
        <v>6635</v>
      </c>
      <c r="E12" s="12">
        <f>SUMIFS('Table 11 - Full data'!F:F,'Table 11 - Full data'!$A:$A,$A12,'Table 11 - Full data'!$B:$B,$B$5)</f>
        <v>3035910</v>
      </c>
      <c r="F12" s="6">
        <f>SUMIFS('Table 11 - Full data'!G:G,'Table 11 - Full data'!$A:$A,$A12,'Table 11 - Full data'!$B:$B,$B$5)</f>
        <v>8690</v>
      </c>
      <c r="G12" s="12">
        <f>SUMIFS('Table 11 - Full data'!H:H,'Table 11 - Full data'!$A:$A,$A12,'Table 11 - Full data'!$B:$B,$B$5)</f>
        <v>2402038</v>
      </c>
      <c r="H12" s="6">
        <f>SUMIFS('Table 11 - Full data'!I:I,'Table 11 - Full data'!$A:$A,$A12,'Table 11 - Full data'!$B:$B,$B$5)</f>
        <v>8425</v>
      </c>
      <c r="I12" s="12">
        <f>SUMIFS('Table 11 - Full data'!J:J,'Table 11 - Full data'!$A:$A,$A12,'Table 11 - Full data'!$B:$B,$B$5)</f>
        <v>2371295</v>
      </c>
      <c r="J12" s="6">
        <f>SUMIFS('Table 11 - Full data'!K:K,'Table 11 - Full data'!$A:$A,$A12,'Table 11 - Full data'!$B:$B,$B$5)</f>
        <v>145190</v>
      </c>
      <c r="K12" s="12">
        <f>SUMIFS('Table 11 - Full data'!L:L,'Table 11 - Full data'!$A:$A,$A12,'Table 11 - Full data'!$B:$B,$B$5)</f>
        <v>4541553</v>
      </c>
      <c r="L12" s="7">
        <f>SUMIFS('Table 11 - Full data'!M:M,'Table 11 - Full data'!$A:$A,$A12,'Table 11 - Full data'!$B:$B,$B$5)</f>
        <v>0.25</v>
      </c>
      <c r="M12" s="7">
        <f>SUMIFS('Table 11 - Full data'!N:N,'Table 11 - Full data'!$A:$A,$A12,'Table 11 - Full data'!$B:$B,$B$5)</f>
        <v>0.19</v>
      </c>
      <c r="N12" s="7">
        <f>SUMIFS('Table 11 - Full data'!O:O,'Table 11 - Full data'!$A:$A,$A12,'Table 11 - Full data'!$B:$B,$B$5)</f>
        <v>0.19</v>
      </c>
      <c r="O12" s="61">
        <f>SUMIFS('Table 11 - Full data'!P:P,'Table 11 - Full data'!$A:$A,$A12,'Table 11 - Full data'!$B:$B,$B$5)</f>
        <v>0.37</v>
      </c>
    </row>
    <row r="13" spans="1:15" x14ac:dyDescent="0.35">
      <c r="A13" s="5" t="s">
        <v>296</v>
      </c>
      <c r="B13" s="6">
        <f>SUMIFS('Table 11 - Full data'!C:C,'Table 11 - Full data'!$A:$A,$A13,'Table 11 - Full data'!$B:$B,$B$5)</f>
        <v>33140</v>
      </c>
      <c r="C13" s="12">
        <f>SUMIFS('Table 11 - Full data'!D:D,'Table 11 - Full data'!$A:$A,$A13,'Table 11 - Full data'!$B:$B,$B$5)</f>
        <v>2354996</v>
      </c>
      <c r="D13" s="6">
        <f>SUMIFS('Table 11 - Full data'!E:E,'Table 11 - Full data'!$A:$A,$A13,'Table 11 - Full data'!$B:$B,$B$5)</f>
        <v>1245</v>
      </c>
      <c r="E13" s="12">
        <f>SUMIFS('Table 11 - Full data'!F:F,'Table 11 - Full data'!$A:$A,$A13,'Table 11 - Full data'!$B:$B,$B$5)</f>
        <v>572878</v>
      </c>
      <c r="F13" s="6">
        <f>SUMIFS('Table 11 - Full data'!G:G,'Table 11 - Full data'!$A:$A,$A13,'Table 11 - Full data'!$B:$B,$B$5)</f>
        <v>1575</v>
      </c>
      <c r="G13" s="12">
        <f>SUMIFS('Table 11 - Full data'!H:H,'Table 11 - Full data'!$A:$A,$A13,'Table 11 - Full data'!$B:$B,$B$5)</f>
        <v>437713</v>
      </c>
      <c r="H13" s="6">
        <f>SUMIFS('Table 11 - Full data'!I:I,'Table 11 - Full data'!$A:$A,$A13,'Table 11 - Full data'!$B:$B,$B$5)</f>
        <v>1535</v>
      </c>
      <c r="I13" s="12">
        <f>SUMIFS('Table 11 - Full data'!J:J,'Table 11 - Full data'!$A:$A,$A13,'Table 11 - Full data'!$B:$B,$B$5)</f>
        <v>432456</v>
      </c>
      <c r="J13" s="6">
        <f>SUMIFS('Table 11 - Full data'!K:K,'Table 11 - Full data'!$A:$A,$A13,'Table 11 - Full data'!$B:$B,$B$5)</f>
        <v>28785</v>
      </c>
      <c r="K13" s="12">
        <f>SUMIFS('Table 11 - Full data'!L:L,'Table 11 - Full data'!$A:$A,$A13,'Table 11 - Full data'!$B:$B,$B$5)</f>
        <v>911948</v>
      </c>
      <c r="L13" s="7">
        <f>SUMIFS('Table 11 - Full data'!M:M,'Table 11 - Full data'!$A:$A,$A13,'Table 11 - Full data'!$B:$B,$B$5)</f>
        <v>0.24</v>
      </c>
      <c r="M13" s="7">
        <f>SUMIFS('Table 11 - Full data'!N:N,'Table 11 - Full data'!$A:$A,$A13,'Table 11 - Full data'!$B:$B,$B$5)</f>
        <v>0.19</v>
      </c>
      <c r="N13" s="7">
        <f>SUMIFS('Table 11 - Full data'!O:O,'Table 11 - Full data'!$A:$A,$A13,'Table 11 - Full data'!$B:$B,$B$5)</f>
        <v>0.18</v>
      </c>
      <c r="O13" s="61">
        <f>SUMIFS('Table 11 - Full data'!P:P,'Table 11 - Full data'!$A:$A,$A13,'Table 11 - Full data'!$B:$B,$B$5)</f>
        <v>0.39</v>
      </c>
    </row>
    <row r="14" spans="1:15" x14ac:dyDescent="0.35">
      <c r="A14" s="5" t="s">
        <v>297</v>
      </c>
      <c r="B14" s="6">
        <f>SUMIFS('Table 11 - Full data'!C:C,'Table 11 - Full data'!$A:$A,$A14,'Table 11 - Full data'!$B:$B,$B$5)</f>
        <v>72055</v>
      </c>
      <c r="C14" s="12">
        <f>SUMIFS('Table 11 - Full data'!D:D,'Table 11 - Full data'!$A:$A,$A14,'Table 11 - Full data'!$B:$B,$B$5)</f>
        <v>5332373</v>
      </c>
      <c r="D14" s="6">
        <f>SUMIFS('Table 11 - Full data'!E:E,'Table 11 - Full data'!$A:$A,$A14,'Table 11 - Full data'!$B:$B,$B$5)</f>
        <v>2865</v>
      </c>
      <c r="E14" s="12">
        <f>SUMIFS('Table 11 - Full data'!F:F,'Table 11 - Full data'!$A:$A,$A14,'Table 11 - Full data'!$B:$B,$B$5)</f>
        <v>1268401</v>
      </c>
      <c r="F14" s="6">
        <f>SUMIFS('Table 11 - Full data'!G:G,'Table 11 - Full data'!$A:$A,$A14,'Table 11 - Full data'!$B:$B,$B$5)</f>
        <v>3815</v>
      </c>
      <c r="G14" s="12">
        <f>SUMIFS('Table 11 - Full data'!H:H,'Table 11 - Full data'!$A:$A,$A14,'Table 11 - Full data'!$B:$B,$B$5)</f>
        <v>1053894</v>
      </c>
      <c r="H14" s="6">
        <f>SUMIFS('Table 11 - Full data'!I:I,'Table 11 - Full data'!$A:$A,$A14,'Table 11 - Full data'!$B:$B,$B$5)</f>
        <v>3735</v>
      </c>
      <c r="I14" s="12">
        <f>SUMIFS('Table 11 - Full data'!J:J,'Table 11 - Full data'!$A:$A,$A14,'Table 11 - Full data'!$B:$B,$B$5)</f>
        <v>1054432</v>
      </c>
      <c r="J14" s="6">
        <f>SUMIFS('Table 11 - Full data'!K:K,'Table 11 - Full data'!$A:$A,$A14,'Table 11 - Full data'!$B:$B,$B$5)</f>
        <v>61640</v>
      </c>
      <c r="K14" s="12">
        <f>SUMIFS('Table 11 - Full data'!L:L,'Table 11 - Full data'!$A:$A,$A14,'Table 11 - Full data'!$B:$B,$B$5)</f>
        <v>1955646</v>
      </c>
      <c r="L14" s="7">
        <f>SUMIFS('Table 11 - Full data'!M:M,'Table 11 - Full data'!$A:$A,$A14,'Table 11 - Full data'!$B:$B,$B$5)</f>
        <v>0.24</v>
      </c>
      <c r="M14" s="7">
        <f>SUMIFS('Table 11 - Full data'!N:N,'Table 11 - Full data'!$A:$A,$A14,'Table 11 - Full data'!$B:$B,$B$5)</f>
        <v>0.2</v>
      </c>
      <c r="N14" s="7">
        <f>SUMIFS('Table 11 - Full data'!O:O,'Table 11 - Full data'!$A:$A,$A14,'Table 11 - Full data'!$B:$B,$B$5)</f>
        <v>0.2</v>
      </c>
      <c r="O14" s="61">
        <f>SUMIFS('Table 11 - Full data'!P:P,'Table 11 - Full data'!$A:$A,$A14,'Table 11 - Full data'!$B:$B,$B$5)</f>
        <v>0.37</v>
      </c>
    </row>
    <row r="15" spans="1:15" x14ac:dyDescent="0.35">
      <c r="A15" s="5" t="s">
        <v>298</v>
      </c>
      <c r="B15" s="6">
        <f>SUMIFS('Table 11 - Full data'!C:C,'Table 11 - Full data'!$A:$A,$A15,'Table 11 - Full data'!$B:$B,$B$5)</f>
        <v>99690</v>
      </c>
      <c r="C15" s="12">
        <f>SUMIFS('Table 11 - Full data'!D:D,'Table 11 - Full data'!$A:$A,$A15,'Table 11 - Full data'!$B:$B,$B$5)</f>
        <v>7053726</v>
      </c>
      <c r="D15" s="6">
        <f>SUMIFS('Table 11 - Full data'!E:E,'Table 11 - Full data'!$A:$A,$A15,'Table 11 - Full data'!$B:$B,$B$5)</f>
        <v>3845</v>
      </c>
      <c r="E15" s="12">
        <f>SUMIFS('Table 11 - Full data'!F:F,'Table 11 - Full data'!$A:$A,$A15,'Table 11 - Full data'!$B:$B,$B$5)</f>
        <v>1750004</v>
      </c>
      <c r="F15" s="6">
        <f>SUMIFS('Table 11 - Full data'!G:G,'Table 11 - Full data'!$A:$A,$A15,'Table 11 - Full data'!$B:$B,$B$5)</f>
        <v>4680</v>
      </c>
      <c r="G15" s="12">
        <f>SUMIFS('Table 11 - Full data'!H:H,'Table 11 - Full data'!$A:$A,$A15,'Table 11 - Full data'!$B:$B,$B$5)</f>
        <v>1295846</v>
      </c>
      <c r="H15" s="6">
        <f>SUMIFS('Table 11 - Full data'!I:I,'Table 11 - Full data'!$A:$A,$A15,'Table 11 - Full data'!$B:$B,$B$5)</f>
        <v>4610</v>
      </c>
      <c r="I15" s="12">
        <f>SUMIFS('Table 11 - Full data'!J:J,'Table 11 - Full data'!$A:$A,$A15,'Table 11 - Full data'!$B:$B,$B$5)</f>
        <v>1296481</v>
      </c>
      <c r="J15" s="6">
        <f>SUMIFS('Table 11 - Full data'!K:K,'Table 11 - Full data'!$A:$A,$A15,'Table 11 - Full data'!$B:$B,$B$5)</f>
        <v>86555</v>
      </c>
      <c r="K15" s="12">
        <f>SUMIFS('Table 11 - Full data'!L:L,'Table 11 - Full data'!$A:$A,$A15,'Table 11 - Full data'!$B:$B,$B$5)</f>
        <v>2711395</v>
      </c>
      <c r="L15" s="7">
        <f>SUMIFS('Table 11 - Full data'!M:M,'Table 11 - Full data'!$A:$A,$A15,'Table 11 - Full data'!$B:$B,$B$5)</f>
        <v>0.25</v>
      </c>
      <c r="M15" s="7">
        <f>SUMIFS('Table 11 - Full data'!N:N,'Table 11 - Full data'!$A:$A,$A15,'Table 11 - Full data'!$B:$B,$B$5)</f>
        <v>0.18</v>
      </c>
      <c r="N15" s="7">
        <f>SUMIFS('Table 11 - Full data'!O:O,'Table 11 - Full data'!$A:$A,$A15,'Table 11 - Full data'!$B:$B,$B$5)</f>
        <v>0.18</v>
      </c>
      <c r="O15" s="61">
        <f>SUMIFS('Table 11 - Full data'!P:P,'Table 11 - Full data'!$A:$A,$A15,'Table 11 - Full data'!$B:$B,$B$5)</f>
        <v>0.38</v>
      </c>
    </row>
    <row r="16" spans="1:15" x14ac:dyDescent="0.35">
      <c r="A16" s="5" t="s">
        <v>299</v>
      </c>
      <c r="B16" s="6">
        <f>SUMIFS('Table 11 - Full data'!C:C,'Table 11 - Full data'!$A:$A,$A16,'Table 11 - Full data'!$B:$B,$B$5)</f>
        <v>88910</v>
      </c>
      <c r="C16" s="12">
        <f>SUMIFS('Table 11 - Full data'!D:D,'Table 11 - Full data'!$A:$A,$A16,'Table 11 - Full data'!$B:$B,$B$5)</f>
        <v>6204667</v>
      </c>
      <c r="D16" s="6">
        <f>SUMIFS('Table 11 - Full data'!E:E,'Table 11 - Full data'!$A:$A,$A16,'Table 11 - Full data'!$B:$B,$B$5)</f>
        <v>3380</v>
      </c>
      <c r="E16" s="12">
        <f>SUMIFS('Table 11 - Full data'!F:F,'Table 11 - Full data'!$A:$A,$A16,'Table 11 - Full data'!$B:$B,$B$5)</f>
        <v>1526124</v>
      </c>
      <c r="F16" s="6">
        <f>SUMIFS('Table 11 - Full data'!G:G,'Table 11 - Full data'!$A:$A,$A16,'Table 11 - Full data'!$B:$B,$B$5)</f>
        <v>4150</v>
      </c>
      <c r="G16" s="12">
        <f>SUMIFS('Table 11 - Full data'!H:H,'Table 11 - Full data'!$A:$A,$A16,'Table 11 - Full data'!$B:$B,$B$5)</f>
        <v>1146071</v>
      </c>
      <c r="H16" s="6">
        <f>SUMIFS('Table 11 - Full data'!I:I,'Table 11 - Full data'!$A:$A,$A16,'Table 11 - Full data'!$B:$B,$B$5)</f>
        <v>3940</v>
      </c>
      <c r="I16" s="12">
        <f>SUMIFS('Table 11 - Full data'!J:J,'Table 11 - Full data'!$A:$A,$A16,'Table 11 - Full data'!$B:$B,$B$5)</f>
        <v>1112345</v>
      </c>
      <c r="J16" s="6">
        <f>SUMIFS('Table 11 - Full data'!K:K,'Table 11 - Full data'!$A:$A,$A16,'Table 11 - Full data'!$B:$B,$B$5)</f>
        <v>77440</v>
      </c>
      <c r="K16" s="12">
        <f>SUMIFS('Table 11 - Full data'!L:L,'Table 11 - Full data'!$A:$A,$A16,'Table 11 - Full data'!$B:$B,$B$5)</f>
        <v>2420127</v>
      </c>
      <c r="L16" s="7">
        <f>SUMIFS('Table 11 - Full data'!M:M,'Table 11 - Full data'!$A:$A,$A16,'Table 11 - Full data'!$B:$B,$B$5)</f>
        <v>0.25</v>
      </c>
      <c r="M16" s="7">
        <f>SUMIFS('Table 11 - Full data'!N:N,'Table 11 - Full data'!$A:$A,$A16,'Table 11 - Full data'!$B:$B,$B$5)</f>
        <v>0.18</v>
      </c>
      <c r="N16" s="7">
        <f>SUMIFS('Table 11 - Full data'!O:O,'Table 11 - Full data'!$A:$A,$A16,'Table 11 - Full data'!$B:$B,$B$5)</f>
        <v>0.18</v>
      </c>
      <c r="O16" s="61">
        <f>SUMIFS('Table 11 - Full data'!P:P,'Table 11 - Full data'!$A:$A,$A16,'Table 11 - Full data'!$B:$B,$B$5)</f>
        <v>0.39</v>
      </c>
    </row>
    <row r="17" spans="1:15" x14ac:dyDescent="0.35">
      <c r="A17" s="5" t="s">
        <v>300</v>
      </c>
      <c r="B17" s="6">
        <f>SUMIFS('Table 11 - Full data'!C:C,'Table 11 - Full data'!$A:$A,$A17,'Table 11 - Full data'!$B:$B,$B$5)</f>
        <v>27375</v>
      </c>
      <c r="C17" s="12">
        <f>SUMIFS('Table 11 - Full data'!D:D,'Table 11 - Full data'!$A:$A,$A17,'Table 11 - Full data'!$B:$B,$B$5)</f>
        <v>2045914</v>
      </c>
      <c r="D17" s="6">
        <f>SUMIFS('Table 11 - Full data'!E:E,'Table 11 - Full data'!$A:$A,$A17,'Table 11 - Full data'!$B:$B,$B$5)</f>
        <v>1120</v>
      </c>
      <c r="E17" s="12">
        <f>SUMIFS('Table 11 - Full data'!F:F,'Table 11 - Full data'!$A:$A,$A17,'Table 11 - Full data'!$B:$B,$B$5)</f>
        <v>496677</v>
      </c>
      <c r="F17" s="6">
        <f>SUMIFS('Table 11 - Full data'!G:G,'Table 11 - Full data'!$A:$A,$A17,'Table 11 - Full data'!$B:$B,$B$5)</f>
        <v>1455</v>
      </c>
      <c r="G17" s="12">
        <f>SUMIFS('Table 11 - Full data'!H:H,'Table 11 - Full data'!$A:$A,$A17,'Table 11 - Full data'!$B:$B,$B$5)</f>
        <v>401208</v>
      </c>
      <c r="H17" s="6">
        <f>SUMIFS('Table 11 - Full data'!I:I,'Table 11 - Full data'!$A:$A,$A17,'Table 11 - Full data'!$B:$B,$B$5)</f>
        <v>1505</v>
      </c>
      <c r="I17" s="12">
        <f>SUMIFS('Table 11 - Full data'!J:J,'Table 11 - Full data'!$A:$A,$A17,'Table 11 - Full data'!$B:$B,$B$5)</f>
        <v>422821</v>
      </c>
      <c r="J17" s="6">
        <f>SUMIFS('Table 11 - Full data'!K:K,'Table 11 - Full data'!$A:$A,$A17,'Table 11 - Full data'!$B:$B,$B$5)</f>
        <v>23300</v>
      </c>
      <c r="K17" s="12">
        <f>SUMIFS('Table 11 - Full data'!L:L,'Table 11 - Full data'!$A:$A,$A17,'Table 11 - Full data'!$B:$B,$B$5)</f>
        <v>725207</v>
      </c>
      <c r="L17" s="7">
        <f>SUMIFS('Table 11 - Full data'!M:M,'Table 11 - Full data'!$A:$A,$A17,'Table 11 - Full data'!$B:$B,$B$5)</f>
        <v>0.24</v>
      </c>
      <c r="M17" s="7">
        <f>SUMIFS('Table 11 - Full data'!N:N,'Table 11 - Full data'!$A:$A,$A17,'Table 11 - Full data'!$B:$B,$B$5)</f>
        <v>0.2</v>
      </c>
      <c r="N17" s="7">
        <f>SUMIFS('Table 11 - Full data'!O:O,'Table 11 - Full data'!$A:$A,$A17,'Table 11 - Full data'!$B:$B,$B$5)</f>
        <v>0.21</v>
      </c>
      <c r="O17" s="61">
        <f>SUMIFS('Table 11 - Full data'!P:P,'Table 11 - Full data'!$A:$A,$A17,'Table 11 - Full data'!$B:$B,$B$5)</f>
        <v>0.35</v>
      </c>
    </row>
    <row r="18" spans="1:15" x14ac:dyDescent="0.35">
      <c r="A18" s="5" t="s">
        <v>301</v>
      </c>
      <c r="B18" s="6">
        <f>SUMIFS('Table 11 - Full data'!C:C,'Table 11 - Full data'!$A:$A,$A18,'Table 11 - Full data'!$B:$B,$B$5)</f>
        <v>50780</v>
      </c>
      <c r="C18" s="12">
        <f>SUMIFS('Table 11 - Full data'!D:D,'Table 11 - Full data'!$A:$A,$A18,'Table 11 - Full data'!$B:$B,$B$5)</f>
        <v>3681432</v>
      </c>
      <c r="D18" s="6">
        <f>SUMIFS('Table 11 - Full data'!E:E,'Table 11 - Full data'!$A:$A,$A18,'Table 11 - Full data'!$B:$B,$B$5)</f>
        <v>1975</v>
      </c>
      <c r="E18" s="12">
        <f>SUMIFS('Table 11 - Full data'!F:F,'Table 11 - Full data'!$A:$A,$A18,'Table 11 - Full data'!$B:$B,$B$5)</f>
        <v>884958</v>
      </c>
      <c r="F18" s="6">
        <f>SUMIFS('Table 11 - Full data'!G:G,'Table 11 - Full data'!$A:$A,$A18,'Table 11 - Full data'!$B:$B,$B$5)</f>
        <v>2560</v>
      </c>
      <c r="G18" s="12">
        <f>SUMIFS('Table 11 - Full data'!H:H,'Table 11 - Full data'!$A:$A,$A18,'Table 11 - Full data'!$B:$B,$B$5)</f>
        <v>709609</v>
      </c>
      <c r="H18" s="6">
        <f>SUMIFS('Table 11 - Full data'!I:I,'Table 11 - Full data'!$A:$A,$A18,'Table 11 - Full data'!$B:$B,$B$5)</f>
        <v>2555</v>
      </c>
      <c r="I18" s="12">
        <f>SUMIFS('Table 11 - Full data'!J:J,'Table 11 - Full data'!$A:$A,$A18,'Table 11 - Full data'!$B:$B,$B$5)</f>
        <v>721921</v>
      </c>
      <c r="J18" s="6">
        <f>SUMIFS('Table 11 - Full data'!K:K,'Table 11 - Full data'!$A:$A,$A18,'Table 11 - Full data'!$B:$B,$B$5)</f>
        <v>43695</v>
      </c>
      <c r="K18" s="12">
        <f>SUMIFS('Table 11 - Full data'!L:L,'Table 11 - Full data'!$A:$A,$A18,'Table 11 - Full data'!$B:$B,$B$5)</f>
        <v>1364944</v>
      </c>
      <c r="L18" s="7">
        <f>SUMIFS('Table 11 - Full data'!M:M,'Table 11 - Full data'!$A:$A,$A18,'Table 11 - Full data'!$B:$B,$B$5)</f>
        <v>0.24</v>
      </c>
      <c r="M18" s="7">
        <f>SUMIFS('Table 11 - Full data'!N:N,'Table 11 - Full data'!$A:$A,$A18,'Table 11 - Full data'!$B:$B,$B$5)</f>
        <v>0.19</v>
      </c>
      <c r="N18" s="7">
        <f>SUMIFS('Table 11 - Full data'!O:O,'Table 11 - Full data'!$A:$A,$A18,'Table 11 - Full data'!$B:$B,$B$5)</f>
        <v>0.2</v>
      </c>
      <c r="O18" s="61">
        <f>SUMIFS('Table 11 - Full data'!P:P,'Table 11 - Full data'!$A:$A,$A18,'Table 11 - Full data'!$B:$B,$B$5)</f>
        <v>0.37</v>
      </c>
    </row>
    <row r="19" spans="1:15" x14ac:dyDescent="0.35">
      <c r="A19" s="5" t="s">
        <v>302</v>
      </c>
      <c r="B19" s="6">
        <f>SUMIFS('Table 11 - Full data'!C:C,'Table 11 - Full data'!$A:$A,$A19,'Table 11 - Full data'!$B:$B,$B$5)</f>
        <v>25545</v>
      </c>
      <c r="C19" s="12">
        <f>SUMIFS('Table 11 - Full data'!D:D,'Table 11 - Full data'!$A:$A,$A19,'Table 11 - Full data'!$B:$B,$B$5)</f>
        <v>1988119</v>
      </c>
      <c r="D19" s="6">
        <f>SUMIFS('Table 11 - Full data'!E:E,'Table 11 - Full data'!$A:$A,$A19,'Table 11 - Full data'!$B:$B,$B$5)</f>
        <v>1105</v>
      </c>
      <c r="E19" s="12">
        <f>SUMIFS('Table 11 - Full data'!F:F,'Table 11 - Full data'!$A:$A,$A19,'Table 11 - Full data'!$B:$B,$B$5)</f>
        <v>487485</v>
      </c>
      <c r="F19" s="6">
        <f>SUMIFS('Table 11 - Full data'!G:G,'Table 11 - Full data'!$A:$A,$A19,'Table 11 - Full data'!$B:$B,$B$5)</f>
        <v>1440</v>
      </c>
      <c r="G19" s="12">
        <f>SUMIFS('Table 11 - Full data'!H:H,'Table 11 - Full data'!$A:$A,$A19,'Table 11 - Full data'!$B:$B,$B$5)</f>
        <v>396486</v>
      </c>
      <c r="H19" s="6">
        <f>SUMIFS('Table 11 - Full data'!I:I,'Table 11 - Full data'!$A:$A,$A19,'Table 11 - Full data'!$B:$B,$B$5)</f>
        <v>1495</v>
      </c>
      <c r="I19" s="12">
        <f>SUMIFS('Table 11 - Full data'!J:J,'Table 11 - Full data'!$A:$A,$A19,'Table 11 - Full data'!$B:$B,$B$5)</f>
        <v>418570</v>
      </c>
      <c r="J19" s="6">
        <f>SUMIFS('Table 11 - Full data'!K:K,'Table 11 - Full data'!$A:$A,$A19,'Table 11 - Full data'!$B:$B,$B$5)</f>
        <v>21510</v>
      </c>
      <c r="K19" s="12">
        <f>SUMIFS('Table 11 - Full data'!L:L,'Table 11 - Full data'!$A:$A,$A19,'Table 11 - Full data'!$B:$B,$B$5)</f>
        <v>685578</v>
      </c>
      <c r="L19" s="7">
        <f>SUMIFS('Table 11 - Full data'!M:M,'Table 11 - Full data'!$A:$A,$A19,'Table 11 - Full data'!$B:$B,$B$5)</f>
        <v>0.25</v>
      </c>
      <c r="M19" s="7">
        <f>SUMIFS('Table 11 - Full data'!N:N,'Table 11 - Full data'!$A:$A,$A19,'Table 11 - Full data'!$B:$B,$B$5)</f>
        <v>0.2</v>
      </c>
      <c r="N19" s="7">
        <f>SUMIFS('Table 11 - Full data'!O:O,'Table 11 - Full data'!$A:$A,$A19,'Table 11 - Full data'!$B:$B,$B$5)</f>
        <v>0.21</v>
      </c>
      <c r="O19" s="61">
        <f>SUMIFS('Table 11 - Full data'!P:P,'Table 11 - Full data'!$A:$A,$A19,'Table 11 - Full data'!$B:$B,$B$5)</f>
        <v>0.34</v>
      </c>
    </row>
    <row r="20" spans="1:15" x14ac:dyDescent="0.35">
      <c r="A20" s="5" t="s">
        <v>303</v>
      </c>
      <c r="B20" s="6">
        <f>SUMIFS('Table 11 - Full data'!C:C,'Table 11 - Full data'!$A:$A,$A20,'Table 11 - Full data'!$B:$B,$B$5)</f>
        <v>85780</v>
      </c>
      <c r="C20" s="12">
        <f>SUMIFS('Table 11 - Full data'!D:D,'Table 11 - Full data'!$A:$A,$A20,'Table 11 - Full data'!$B:$B,$B$5)</f>
        <v>6208520</v>
      </c>
      <c r="D20" s="6">
        <f>SUMIFS('Table 11 - Full data'!E:E,'Table 11 - Full data'!$A:$A,$A20,'Table 11 - Full data'!$B:$B,$B$5)</f>
        <v>3365</v>
      </c>
      <c r="E20" s="12">
        <f>SUMIFS('Table 11 - Full data'!F:F,'Table 11 - Full data'!$A:$A,$A20,'Table 11 - Full data'!$B:$B,$B$5)</f>
        <v>1517549</v>
      </c>
      <c r="F20" s="6">
        <f>SUMIFS('Table 11 - Full data'!G:G,'Table 11 - Full data'!$A:$A,$A20,'Table 11 - Full data'!$B:$B,$B$5)</f>
        <v>4200</v>
      </c>
      <c r="G20" s="12">
        <f>SUMIFS('Table 11 - Full data'!H:H,'Table 11 - Full data'!$A:$A,$A20,'Table 11 - Full data'!$B:$B,$B$5)</f>
        <v>1164501</v>
      </c>
      <c r="H20" s="6">
        <f>SUMIFS('Table 11 - Full data'!I:I,'Table 11 - Full data'!$A:$A,$A20,'Table 11 - Full data'!$B:$B,$B$5)</f>
        <v>4135</v>
      </c>
      <c r="I20" s="12">
        <f>SUMIFS('Table 11 - Full data'!J:J,'Table 11 - Full data'!$A:$A,$A20,'Table 11 - Full data'!$B:$B,$B$5)</f>
        <v>1172678</v>
      </c>
      <c r="J20" s="6">
        <f>SUMIFS('Table 11 - Full data'!K:K,'Table 11 - Full data'!$A:$A,$A20,'Table 11 - Full data'!$B:$B,$B$5)</f>
        <v>74075</v>
      </c>
      <c r="K20" s="12">
        <f>SUMIFS('Table 11 - Full data'!L:L,'Table 11 - Full data'!$A:$A,$A20,'Table 11 - Full data'!$B:$B,$B$5)</f>
        <v>2353792</v>
      </c>
      <c r="L20" s="7">
        <f>SUMIFS('Table 11 - Full data'!M:M,'Table 11 - Full data'!$A:$A,$A20,'Table 11 - Full data'!$B:$B,$B$5)</f>
        <v>0.24</v>
      </c>
      <c r="M20" s="7">
        <f>SUMIFS('Table 11 - Full data'!N:N,'Table 11 - Full data'!$A:$A,$A20,'Table 11 - Full data'!$B:$B,$B$5)</f>
        <v>0.19</v>
      </c>
      <c r="N20" s="7">
        <f>SUMIFS('Table 11 - Full data'!O:O,'Table 11 - Full data'!$A:$A,$A20,'Table 11 - Full data'!$B:$B,$B$5)</f>
        <v>0.19</v>
      </c>
      <c r="O20" s="61">
        <f>SUMIFS('Table 11 - Full data'!P:P,'Table 11 - Full data'!$A:$A,$A20,'Table 11 - Full data'!$B:$B,$B$5)</f>
        <v>0.38</v>
      </c>
    </row>
    <row r="21" spans="1:15" x14ac:dyDescent="0.35">
      <c r="A21" s="5" t="s">
        <v>304</v>
      </c>
      <c r="B21" s="6">
        <f>SUMIFS('Table 11 - Full data'!C:C,'Table 11 - Full data'!$A:$A,$A21,'Table 11 - Full data'!$B:$B,$B$5)</f>
        <v>216315</v>
      </c>
      <c r="C21" s="12">
        <f>SUMIFS('Table 11 - Full data'!D:D,'Table 11 - Full data'!$A:$A,$A21,'Table 11 - Full data'!$B:$B,$B$5)</f>
        <v>15449681</v>
      </c>
      <c r="D21" s="6">
        <f>SUMIFS('Table 11 - Full data'!E:E,'Table 11 - Full data'!$A:$A,$A21,'Table 11 - Full data'!$B:$B,$B$5)</f>
        <v>8250</v>
      </c>
      <c r="E21" s="12">
        <f>SUMIFS('Table 11 - Full data'!F:F,'Table 11 - Full data'!$A:$A,$A21,'Table 11 - Full data'!$B:$B,$B$5)</f>
        <v>3712119</v>
      </c>
      <c r="F21" s="6">
        <f>SUMIFS('Table 11 - Full data'!G:G,'Table 11 - Full data'!$A:$A,$A21,'Table 11 - Full data'!$B:$B,$B$5)</f>
        <v>10575</v>
      </c>
      <c r="G21" s="12">
        <f>SUMIFS('Table 11 - Full data'!H:H,'Table 11 - Full data'!$A:$A,$A21,'Table 11 - Full data'!$B:$B,$B$5)</f>
        <v>2926236</v>
      </c>
      <c r="H21" s="6">
        <f>SUMIFS('Table 11 - Full data'!I:I,'Table 11 - Full data'!$A:$A,$A21,'Table 11 - Full data'!$B:$B,$B$5)</f>
        <v>10315</v>
      </c>
      <c r="I21" s="12">
        <f>SUMIFS('Table 11 - Full data'!J:J,'Table 11 - Full data'!$A:$A,$A21,'Table 11 - Full data'!$B:$B,$B$5)</f>
        <v>2911299</v>
      </c>
      <c r="J21" s="6">
        <f>SUMIFS('Table 11 - Full data'!K:K,'Table 11 - Full data'!$A:$A,$A21,'Table 11 - Full data'!$B:$B,$B$5)</f>
        <v>187180</v>
      </c>
      <c r="K21" s="12">
        <f>SUMIFS('Table 11 - Full data'!L:L,'Table 11 - Full data'!$A:$A,$A21,'Table 11 - Full data'!$B:$B,$B$5)</f>
        <v>5900026</v>
      </c>
      <c r="L21" s="7">
        <f>SUMIFS('Table 11 - Full data'!M:M,'Table 11 - Full data'!$A:$A,$A21,'Table 11 - Full data'!$B:$B,$B$5)</f>
        <v>0.24</v>
      </c>
      <c r="M21" s="7">
        <f>SUMIFS('Table 11 - Full data'!N:N,'Table 11 - Full data'!$A:$A,$A21,'Table 11 - Full data'!$B:$B,$B$5)</f>
        <v>0.19</v>
      </c>
      <c r="N21" s="7">
        <f>SUMIFS('Table 11 - Full data'!O:O,'Table 11 - Full data'!$A:$A,$A21,'Table 11 - Full data'!$B:$B,$B$5)</f>
        <v>0.19</v>
      </c>
      <c r="O21" s="61">
        <f>SUMIFS('Table 11 - Full data'!P:P,'Table 11 - Full data'!$A:$A,$A21,'Table 11 - Full data'!$B:$B,$B$5)</f>
        <v>0.38</v>
      </c>
    </row>
    <row r="22" spans="1:15" x14ac:dyDescent="0.35">
      <c r="A22" s="5" t="s">
        <v>305</v>
      </c>
      <c r="B22" s="6">
        <f>SUMIFS('Table 11 - Full data'!C:C,'Table 11 - Full data'!$A:$A,$A22,'Table 11 - Full data'!$B:$B,$B$5)</f>
        <v>463535</v>
      </c>
      <c r="C22" s="12">
        <f>SUMIFS('Table 11 - Full data'!D:D,'Table 11 - Full data'!$A:$A,$A22,'Table 11 - Full data'!$B:$B,$B$5)</f>
        <v>33494072</v>
      </c>
      <c r="D22" s="6">
        <f>SUMIFS('Table 11 - Full data'!E:E,'Table 11 - Full data'!$A:$A,$A22,'Table 11 - Full data'!$B:$B,$B$5)</f>
        <v>18340</v>
      </c>
      <c r="E22" s="12">
        <f>SUMIFS('Table 11 - Full data'!F:F,'Table 11 - Full data'!$A:$A,$A22,'Table 11 - Full data'!$B:$B,$B$5)</f>
        <v>8323877</v>
      </c>
      <c r="F22" s="6">
        <f>SUMIFS('Table 11 - Full data'!G:G,'Table 11 - Full data'!$A:$A,$A22,'Table 11 - Full data'!$B:$B,$B$5)</f>
        <v>22485</v>
      </c>
      <c r="G22" s="12">
        <f>SUMIFS('Table 11 - Full data'!H:H,'Table 11 - Full data'!$A:$A,$A22,'Table 11 - Full data'!$B:$B,$B$5)</f>
        <v>6249182</v>
      </c>
      <c r="H22" s="6">
        <f>SUMIFS('Table 11 - Full data'!I:I,'Table 11 - Full data'!$A:$A,$A22,'Table 11 - Full data'!$B:$B,$B$5)</f>
        <v>21700</v>
      </c>
      <c r="I22" s="12">
        <f>SUMIFS('Table 11 - Full data'!J:J,'Table 11 - Full data'!$A:$A,$A22,'Table 11 - Full data'!$B:$B,$B$5)</f>
        <v>6124464</v>
      </c>
      <c r="J22" s="6">
        <f>SUMIFS('Table 11 - Full data'!K:K,'Table 11 - Full data'!$A:$A,$A22,'Table 11 - Full data'!$B:$B,$B$5)</f>
        <v>401010</v>
      </c>
      <c r="K22" s="12">
        <f>SUMIFS('Table 11 - Full data'!L:L,'Table 11 - Full data'!$A:$A,$A22,'Table 11 - Full data'!$B:$B,$B$5)</f>
        <v>12796549</v>
      </c>
      <c r="L22" s="7">
        <f>SUMIFS('Table 11 - Full data'!M:M,'Table 11 - Full data'!$A:$A,$A22,'Table 11 - Full data'!$B:$B,$B$5)</f>
        <v>0.25</v>
      </c>
      <c r="M22" s="7">
        <f>SUMIFS('Table 11 - Full data'!N:N,'Table 11 - Full data'!$A:$A,$A22,'Table 11 - Full data'!$B:$B,$B$5)</f>
        <v>0.19</v>
      </c>
      <c r="N22" s="7">
        <f>SUMIFS('Table 11 - Full data'!O:O,'Table 11 - Full data'!$A:$A,$A22,'Table 11 - Full data'!$B:$B,$B$5)</f>
        <v>0.18</v>
      </c>
      <c r="O22" s="61">
        <f>SUMIFS('Table 11 - Full data'!P:P,'Table 11 - Full data'!$A:$A,$A22,'Table 11 - Full data'!$B:$B,$B$5)</f>
        <v>0.38</v>
      </c>
    </row>
    <row r="23" spans="1:15" x14ac:dyDescent="0.35">
      <c r="A23" s="5" t="s">
        <v>306</v>
      </c>
      <c r="B23" s="6">
        <f>SUMIFS('Table 11 - Full data'!C:C,'Table 11 - Full data'!$A:$A,$A23,'Table 11 - Full data'!$B:$B,$B$5)</f>
        <v>93725</v>
      </c>
      <c r="C23" s="12">
        <f>SUMIFS('Table 11 - Full data'!D:D,'Table 11 - Full data'!$A:$A,$A23,'Table 11 - Full data'!$B:$B,$B$5)</f>
        <v>7006293</v>
      </c>
      <c r="D23" s="6">
        <f>SUMIFS('Table 11 - Full data'!E:E,'Table 11 - Full data'!$A:$A,$A23,'Table 11 - Full data'!$B:$B,$B$5)</f>
        <v>3815</v>
      </c>
      <c r="E23" s="12">
        <f>SUMIFS('Table 11 - Full data'!F:F,'Table 11 - Full data'!$A:$A,$A23,'Table 11 - Full data'!$B:$B,$B$5)</f>
        <v>1710801</v>
      </c>
      <c r="F23" s="6">
        <f>SUMIFS('Table 11 - Full data'!G:G,'Table 11 - Full data'!$A:$A,$A23,'Table 11 - Full data'!$B:$B,$B$5)</f>
        <v>4950</v>
      </c>
      <c r="G23" s="12">
        <f>SUMIFS('Table 11 - Full data'!H:H,'Table 11 - Full data'!$A:$A,$A23,'Table 11 - Full data'!$B:$B,$B$5)</f>
        <v>1368743</v>
      </c>
      <c r="H23" s="6">
        <f>SUMIFS('Table 11 - Full data'!I:I,'Table 11 - Full data'!$A:$A,$A23,'Table 11 - Full data'!$B:$B,$B$5)</f>
        <v>4825</v>
      </c>
      <c r="I23" s="12">
        <f>SUMIFS('Table 11 - Full data'!J:J,'Table 11 - Full data'!$A:$A,$A23,'Table 11 - Full data'!$B:$B,$B$5)</f>
        <v>1361650</v>
      </c>
      <c r="J23" s="6">
        <f>SUMIFS('Table 11 - Full data'!K:K,'Table 11 - Full data'!$A:$A,$A23,'Table 11 - Full data'!$B:$B,$B$5)</f>
        <v>80140</v>
      </c>
      <c r="K23" s="12">
        <f>SUMIFS('Table 11 - Full data'!L:L,'Table 11 - Full data'!$A:$A,$A23,'Table 11 - Full data'!$B:$B,$B$5)</f>
        <v>2565099</v>
      </c>
      <c r="L23" s="7">
        <f>SUMIFS('Table 11 - Full data'!M:M,'Table 11 - Full data'!$A:$A,$A23,'Table 11 - Full data'!$B:$B,$B$5)</f>
        <v>0.24</v>
      </c>
      <c r="M23" s="7">
        <f>SUMIFS('Table 11 - Full data'!N:N,'Table 11 - Full data'!$A:$A,$A23,'Table 11 - Full data'!$B:$B,$B$5)</f>
        <v>0.2</v>
      </c>
      <c r="N23" s="7">
        <f>SUMIFS('Table 11 - Full data'!O:O,'Table 11 - Full data'!$A:$A,$A23,'Table 11 - Full data'!$B:$B,$B$5)</f>
        <v>0.19</v>
      </c>
      <c r="O23" s="61">
        <f>SUMIFS('Table 11 - Full data'!P:P,'Table 11 - Full data'!$A:$A,$A23,'Table 11 - Full data'!$B:$B,$B$5)</f>
        <v>0.37</v>
      </c>
    </row>
    <row r="24" spans="1:15" x14ac:dyDescent="0.35">
      <c r="A24" s="5" t="s">
        <v>307</v>
      </c>
      <c r="B24" s="6">
        <f>SUMIFS('Table 11 - Full data'!C:C,'Table 11 - Full data'!$A:$A,$A24,'Table 11 - Full data'!$B:$B,$B$5)</f>
        <v>49545</v>
      </c>
      <c r="C24" s="12">
        <f>SUMIFS('Table 11 - Full data'!D:D,'Table 11 - Full data'!$A:$A,$A24,'Table 11 - Full data'!$B:$B,$B$5)</f>
        <v>3481666</v>
      </c>
      <c r="D24" s="6">
        <f>SUMIFS('Table 11 - Full data'!E:E,'Table 11 - Full data'!$A:$A,$A24,'Table 11 - Full data'!$B:$B,$B$5)</f>
        <v>1900</v>
      </c>
      <c r="E24" s="12">
        <f>SUMIFS('Table 11 - Full data'!F:F,'Table 11 - Full data'!$A:$A,$A24,'Table 11 - Full data'!$B:$B,$B$5)</f>
        <v>871079</v>
      </c>
      <c r="F24" s="6">
        <f>SUMIFS('Table 11 - Full data'!G:G,'Table 11 - Full data'!$A:$A,$A24,'Table 11 - Full data'!$B:$B,$B$5)</f>
        <v>2310</v>
      </c>
      <c r="G24" s="12">
        <f>SUMIFS('Table 11 - Full data'!H:H,'Table 11 - Full data'!$A:$A,$A24,'Table 11 - Full data'!$B:$B,$B$5)</f>
        <v>642166</v>
      </c>
      <c r="H24" s="6">
        <f>SUMIFS('Table 11 - Full data'!I:I,'Table 11 - Full data'!$A:$A,$A24,'Table 11 - Full data'!$B:$B,$B$5)</f>
        <v>2195</v>
      </c>
      <c r="I24" s="12">
        <f>SUMIFS('Table 11 - Full data'!J:J,'Table 11 - Full data'!$A:$A,$A24,'Table 11 - Full data'!$B:$B,$B$5)</f>
        <v>621824</v>
      </c>
      <c r="J24" s="6">
        <f>SUMIFS('Table 11 - Full data'!K:K,'Table 11 - Full data'!$A:$A,$A24,'Table 11 - Full data'!$B:$B,$B$5)</f>
        <v>43135</v>
      </c>
      <c r="K24" s="12">
        <f>SUMIFS('Table 11 - Full data'!L:L,'Table 11 - Full data'!$A:$A,$A24,'Table 11 - Full data'!$B:$B,$B$5)</f>
        <v>1346596</v>
      </c>
      <c r="L24" s="7">
        <f>SUMIFS('Table 11 - Full data'!M:M,'Table 11 - Full data'!$A:$A,$A24,'Table 11 - Full data'!$B:$B,$B$5)</f>
        <v>0.25</v>
      </c>
      <c r="M24" s="7">
        <f>SUMIFS('Table 11 - Full data'!N:N,'Table 11 - Full data'!$A:$A,$A24,'Table 11 - Full data'!$B:$B,$B$5)</f>
        <v>0.18</v>
      </c>
      <c r="N24" s="7">
        <f>SUMIFS('Table 11 - Full data'!O:O,'Table 11 - Full data'!$A:$A,$A24,'Table 11 - Full data'!$B:$B,$B$5)</f>
        <v>0.18</v>
      </c>
      <c r="O24" s="61">
        <f>SUMIFS('Table 11 - Full data'!P:P,'Table 11 - Full data'!$A:$A,$A24,'Table 11 - Full data'!$B:$B,$B$5)</f>
        <v>0.39</v>
      </c>
    </row>
    <row r="25" spans="1:15" x14ac:dyDescent="0.35">
      <c r="A25" s="5" t="s">
        <v>308</v>
      </c>
      <c r="B25" s="6">
        <f>SUMIFS('Table 11 - Full data'!C:C,'Table 11 - Full data'!$A:$A,$A25,'Table 11 - Full data'!$B:$B,$B$5)</f>
        <v>55025</v>
      </c>
      <c r="C25" s="12">
        <f>SUMIFS('Table 11 - Full data'!D:D,'Table 11 - Full data'!$A:$A,$A25,'Table 11 - Full data'!$B:$B,$B$5)</f>
        <v>3929167</v>
      </c>
      <c r="D25" s="6">
        <f>SUMIFS('Table 11 - Full data'!E:E,'Table 11 - Full data'!$A:$A,$A25,'Table 11 - Full data'!$B:$B,$B$5)</f>
        <v>2065</v>
      </c>
      <c r="E25" s="12">
        <f>SUMIFS('Table 11 - Full data'!F:F,'Table 11 - Full data'!$A:$A,$A25,'Table 11 - Full data'!$B:$B,$B$5)</f>
        <v>929339</v>
      </c>
      <c r="F25" s="6">
        <f>SUMIFS('Table 11 - Full data'!G:G,'Table 11 - Full data'!$A:$A,$A25,'Table 11 - Full data'!$B:$B,$B$5)</f>
        <v>2730</v>
      </c>
      <c r="G25" s="12">
        <f>SUMIFS('Table 11 - Full data'!H:H,'Table 11 - Full data'!$A:$A,$A25,'Table 11 - Full data'!$B:$B,$B$5)</f>
        <v>753675</v>
      </c>
      <c r="H25" s="6">
        <f>SUMIFS('Table 11 - Full data'!I:I,'Table 11 - Full data'!$A:$A,$A25,'Table 11 - Full data'!$B:$B,$B$5)</f>
        <v>2650</v>
      </c>
      <c r="I25" s="12">
        <f>SUMIFS('Table 11 - Full data'!J:J,'Table 11 - Full data'!$A:$A,$A25,'Table 11 - Full data'!$B:$B,$B$5)</f>
        <v>746844</v>
      </c>
      <c r="J25" s="6">
        <f>SUMIFS('Table 11 - Full data'!K:K,'Table 11 - Full data'!$A:$A,$A25,'Table 11 - Full data'!$B:$B,$B$5)</f>
        <v>47585</v>
      </c>
      <c r="K25" s="12">
        <f>SUMIFS('Table 11 - Full data'!L:L,'Table 11 - Full data'!$A:$A,$A25,'Table 11 - Full data'!$B:$B,$B$5)</f>
        <v>1499308</v>
      </c>
      <c r="L25" s="7">
        <f>SUMIFS('Table 11 - Full data'!M:M,'Table 11 - Full data'!$A:$A,$A25,'Table 11 - Full data'!$B:$B,$B$5)</f>
        <v>0.24</v>
      </c>
      <c r="M25" s="7">
        <f>SUMIFS('Table 11 - Full data'!N:N,'Table 11 - Full data'!$A:$A,$A25,'Table 11 - Full data'!$B:$B,$B$5)</f>
        <v>0.19</v>
      </c>
      <c r="N25" s="7">
        <f>SUMIFS('Table 11 - Full data'!O:O,'Table 11 - Full data'!$A:$A,$A25,'Table 11 - Full data'!$B:$B,$B$5)</f>
        <v>0.19</v>
      </c>
      <c r="O25" s="61">
        <f>SUMIFS('Table 11 - Full data'!P:P,'Table 11 - Full data'!$A:$A,$A25,'Table 11 - Full data'!$B:$B,$B$5)</f>
        <v>0.38</v>
      </c>
    </row>
    <row r="26" spans="1:15" x14ac:dyDescent="0.35">
      <c r="A26" s="5" t="s">
        <v>309</v>
      </c>
      <c r="B26" s="6">
        <f>SUMIFS('Table 11 - Full data'!C:C,'Table 11 - Full data'!$A:$A,$A26,'Table 11 - Full data'!$B:$B,$B$5)</f>
        <v>37880</v>
      </c>
      <c r="C26" s="12">
        <f>SUMIFS('Table 11 - Full data'!D:D,'Table 11 - Full data'!$A:$A,$A26,'Table 11 - Full data'!$B:$B,$B$5)</f>
        <v>2867719</v>
      </c>
      <c r="D26" s="6">
        <f>SUMIFS('Table 11 - Full data'!E:E,'Table 11 - Full data'!$A:$A,$A26,'Table 11 - Full data'!$B:$B,$B$5)</f>
        <v>1540</v>
      </c>
      <c r="E26" s="12">
        <f>SUMIFS('Table 11 - Full data'!F:F,'Table 11 - Full data'!$A:$A,$A26,'Table 11 - Full data'!$B:$B,$B$5)</f>
        <v>679757</v>
      </c>
      <c r="F26" s="6">
        <f>SUMIFS('Table 11 - Full data'!G:G,'Table 11 - Full data'!$A:$A,$A26,'Table 11 - Full data'!$B:$B,$B$5)</f>
        <v>2070</v>
      </c>
      <c r="G26" s="12">
        <f>SUMIFS('Table 11 - Full data'!H:H,'Table 11 - Full data'!$A:$A,$A26,'Table 11 - Full data'!$B:$B,$B$5)</f>
        <v>581713</v>
      </c>
      <c r="H26" s="6">
        <f>SUMIFS('Table 11 - Full data'!I:I,'Table 11 - Full data'!$A:$A,$A26,'Table 11 - Full data'!$B:$B,$B$5)</f>
        <v>2015</v>
      </c>
      <c r="I26" s="12">
        <f>SUMIFS('Table 11 - Full data'!J:J,'Table 11 - Full data'!$A:$A,$A26,'Table 11 - Full data'!$B:$B,$B$5)</f>
        <v>571110</v>
      </c>
      <c r="J26" s="6">
        <f>SUMIFS('Table 11 - Full data'!K:K,'Table 11 - Full data'!$A:$A,$A26,'Table 11 - Full data'!$B:$B,$B$5)</f>
        <v>32255</v>
      </c>
      <c r="K26" s="12">
        <f>SUMIFS('Table 11 - Full data'!L:L,'Table 11 - Full data'!$A:$A,$A26,'Table 11 - Full data'!$B:$B,$B$5)</f>
        <v>1035138</v>
      </c>
      <c r="L26" s="7">
        <f>SUMIFS('Table 11 - Full data'!M:M,'Table 11 - Full data'!$A:$A,$A26,'Table 11 - Full data'!$B:$B,$B$5)</f>
        <v>0.24</v>
      </c>
      <c r="M26" s="7">
        <f>SUMIFS('Table 11 - Full data'!N:N,'Table 11 - Full data'!$A:$A,$A26,'Table 11 - Full data'!$B:$B,$B$5)</f>
        <v>0.2</v>
      </c>
      <c r="N26" s="7">
        <f>SUMIFS('Table 11 - Full data'!O:O,'Table 11 - Full data'!$A:$A,$A26,'Table 11 - Full data'!$B:$B,$B$5)</f>
        <v>0.2</v>
      </c>
      <c r="O26" s="61">
        <f>SUMIFS('Table 11 - Full data'!P:P,'Table 11 - Full data'!$A:$A,$A26,'Table 11 - Full data'!$B:$B,$B$5)</f>
        <v>0.36</v>
      </c>
    </row>
    <row r="27" spans="1:15" x14ac:dyDescent="0.35">
      <c r="A27" s="5" t="s">
        <v>310</v>
      </c>
      <c r="B27" s="6">
        <f>SUMIFS('Table 11 - Full data'!C:C,'Table 11 - Full data'!$A:$A,$A27,'Table 11 - Full data'!$B:$B,$B$5)</f>
        <v>6625</v>
      </c>
      <c r="C27" s="12">
        <f>SUMIFS('Table 11 - Full data'!D:D,'Table 11 - Full data'!$A:$A,$A27,'Table 11 - Full data'!$B:$B,$B$5)</f>
        <v>546233</v>
      </c>
      <c r="D27" s="6">
        <f>SUMIFS('Table 11 - Full data'!E:E,'Table 11 - Full data'!$A:$A,$A27,'Table 11 - Full data'!$B:$B,$B$5)</f>
        <v>310</v>
      </c>
      <c r="E27" s="12">
        <f>SUMIFS('Table 11 - Full data'!F:F,'Table 11 - Full data'!$A:$A,$A27,'Table 11 - Full data'!$B:$B,$B$5)</f>
        <v>139416</v>
      </c>
      <c r="F27" s="6">
        <f>SUMIFS('Table 11 - Full data'!G:G,'Table 11 - Full data'!$A:$A,$A27,'Table 11 - Full data'!$B:$B,$B$5)</f>
        <v>425</v>
      </c>
      <c r="G27" s="12">
        <f>SUMIFS('Table 11 - Full data'!H:H,'Table 11 - Full data'!$A:$A,$A27,'Table 11 - Full data'!$B:$B,$B$5)</f>
        <v>117204</v>
      </c>
      <c r="H27" s="6">
        <f>SUMIFS('Table 11 - Full data'!I:I,'Table 11 - Full data'!$A:$A,$A27,'Table 11 - Full data'!$B:$B,$B$5)</f>
        <v>410</v>
      </c>
      <c r="I27" s="12">
        <f>SUMIFS('Table 11 - Full data'!J:J,'Table 11 - Full data'!$A:$A,$A27,'Table 11 - Full data'!$B:$B,$B$5)</f>
        <v>115279</v>
      </c>
      <c r="J27" s="6">
        <f>SUMIFS('Table 11 - Full data'!K:K,'Table 11 - Full data'!$A:$A,$A27,'Table 11 - Full data'!$B:$B,$B$5)</f>
        <v>5485</v>
      </c>
      <c r="K27" s="12">
        <f>SUMIFS('Table 11 - Full data'!L:L,'Table 11 - Full data'!$A:$A,$A27,'Table 11 - Full data'!$B:$B,$B$5)</f>
        <v>174335</v>
      </c>
      <c r="L27" s="7">
        <f>SUMIFS('Table 11 - Full data'!M:M,'Table 11 - Full data'!$A:$A,$A27,'Table 11 - Full data'!$B:$B,$B$5)</f>
        <v>0.26</v>
      </c>
      <c r="M27" s="7">
        <f>SUMIFS('Table 11 - Full data'!N:N,'Table 11 - Full data'!$A:$A,$A27,'Table 11 - Full data'!$B:$B,$B$5)</f>
        <v>0.21</v>
      </c>
      <c r="N27" s="7">
        <f>SUMIFS('Table 11 - Full data'!O:O,'Table 11 - Full data'!$A:$A,$A27,'Table 11 - Full data'!$B:$B,$B$5)</f>
        <v>0.21</v>
      </c>
      <c r="O27" s="61">
        <f>SUMIFS('Table 11 - Full data'!P:P,'Table 11 - Full data'!$A:$A,$A27,'Table 11 - Full data'!$B:$B,$B$5)</f>
        <v>0.32</v>
      </c>
    </row>
    <row r="28" spans="1:15" x14ac:dyDescent="0.35">
      <c r="A28" s="5" t="s">
        <v>311</v>
      </c>
      <c r="B28" s="6">
        <f>SUMIFS('Table 11 - Full data'!C:C,'Table 11 - Full data'!$A:$A,$A28,'Table 11 - Full data'!$B:$B,$B$5)</f>
        <v>98265</v>
      </c>
      <c r="C28" s="12">
        <f>SUMIFS('Table 11 - Full data'!D:D,'Table 11 - Full data'!$A:$A,$A28,'Table 11 - Full data'!$B:$B,$B$5)</f>
        <v>6844750</v>
      </c>
      <c r="D28" s="6">
        <f>SUMIFS('Table 11 - Full data'!E:E,'Table 11 - Full data'!$A:$A,$A28,'Table 11 - Full data'!$B:$B,$B$5)</f>
        <v>3620</v>
      </c>
      <c r="E28" s="12">
        <f>SUMIFS('Table 11 - Full data'!F:F,'Table 11 - Full data'!$A:$A,$A28,'Table 11 - Full data'!$B:$B,$B$5)</f>
        <v>1657120</v>
      </c>
      <c r="F28" s="6">
        <f>SUMIFS('Table 11 - Full data'!G:G,'Table 11 - Full data'!$A:$A,$A28,'Table 11 - Full data'!$B:$B,$B$5)</f>
        <v>4630</v>
      </c>
      <c r="G28" s="12">
        <f>SUMIFS('Table 11 - Full data'!H:H,'Table 11 - Full data'!$A:$A,$A28,'Table 11 - Full data'!$B:$B,$B$5)</f>
        <v>1287527</v>
      </c>
      <c r="H28" s="6">
        <f>SUMIFS('Table 11 - Full data'!I:I,'Table 11 - Full data'!$A:$A,$A28,'Table 11 - Full data'!$B:$B,$B$5)</f>
        <v>4370</v>
      </c>
      <c r="I28" s="12">
        <f>SUMIFS('Table 11 - Full data'!J:J,'Table 11 - Full data'!$A:$A,$A28,'Table 11 - Full data'!$B:$B,$B$5)</f>
        <v>1236861</v>
      </c>
      <c r="J28" s="6">
        <f>SUMIFS('Table 11 - Full data'!K:K,'Table 11 - Full data'!$A:$A,$A28,'Table 11 - Full data'!$B:$B,$B$5)</f>
        <v>85645</v>
      </c>
      <c r="K28" s="12">
        <f>SUMIFS('Table 11 - Full data'!L:L,'Table 11 - Full data'!$A:$A,$A28,'Table 11 - Full data'!$B:$B,$B$5)</f>
        <v>2663242</v>
      </c>
      <c r="L28" s="7">
        <f>SUMIFS('Table 11 - Full data'!M:M,'Table 11 - Full data'!$A:$A,$A28,'Table 11 - Full data'!$B:$B,$B$5)</f>
        <v>0.24</v>
      </c>
      <c r="M28" s="7">
        <f>SUMIFS('Table 11 - Full data'!N:N,'Table 11 - Full data'!$A:$A,$A28,'Table 11 - Full data'!$B:$B,$B$5)</f>
        <v>0.19</v>
      </c>
      <c r="N28" s="7">
        <f>SUMIFS('Table 11 - Full data'!O:O,'Table 11 - Full data'!$A:$A,$A28,'Table 11 - Full data'!$B:$B,$B$5)</f>
        <v>0.18</v>
      </c>
      <c r="O28" s="61">
        <f>SUMIFS('Table 11 - Full data'!P:P,'Table 11 - Full data'!$A:$A,$A28,'Table 11 - Full data'!$B:$B,$B$5)</f>
        <v>0.39</v>
      </c>
    </row>
    <row r="29" spans="1:15" x14ac:dyDescent="0.35">
      <c r="A29" s="5" t="s">
        <v>312</v>
      </c>
      <c r="B29" s="6">
        <f>SUMIFS('Table 11 - Full data'!C:C,'Table 11 - Full data'!$A:$A,$A29,'Table 11 - Full data'!$B:$B,$B$5)</f>
        <v>231015</v>
      </c>
      <c r="C29" s="12">
        <f>SUMIFS('Table 11 - Full data'!D:D,'Table 11 - Full data'!$A:$A,$A29,'Table 11 - Full data'!$B:$B,$B$5)</f>
        <v>16511714</v>
      </c>
      <c r="D29" s="6">
        <f>SUMIFS('Table 11 - Full data'!E:E,'Table 11 - Full data'!$A:$A,$A29,'Table 11 - Full data'!$B:$B,$B$5)</f>
        <v>8900</v>
      </c>
      <c r="E29" s="12">
        <f>SUMIFS('Table 11 - Full data'!F:F,'Table 11 - Full data'!$A:$A,$A29,'Table 11 - Full data'!$B:$B,$B$5)</f>
        <v>4021872</v>
      </c>
      <c r="F29" s="6">
        <f>SUMIFS('Table 11 - Full data'!G:G,'Table 11 - Full data'!$A:$A,$A29,'Table 11 - Full data'!$B:$B,$B$5)</f>
        <v>11230</v>
      </c>
      <c r="G29" s="12">
        <f>SUMIFS('Table 11 - Full data'!H:H,'Table 11 - Full data'!$A:$A,$A29,'Table 11 - Full data'!$B:$B,$B$5)</f>
        <v>3110833</v>
      </c>
      <c r="H29" s="6">
        <f>SUMIFS('Table 11 - Full data'!I:I,'Table 11 - Full data'!$A:$A,$A29,'Table 11 - Full data'!$B:$B,$B$5)</f>
        <v>10900</v>
      </c>
      <c r="I29" s="12">
        <f>SUMIFS('Table 11 - Full data'!J:J,'Table 11 - Full data'!$A:$A,$A29,'Table 11 - Full data'!$B:$B,$B$5)</f>
        <v>3081861</v>
      </c>
      <c r="J29" s="6">
        <f>SUMIFS('Table 11 - Full data'!K:K,'Table 11 - Full data'!$A:$A,$A29,'Table 11 - Full data'!$B:$B,$B$5)</f>
        <v>199985</v>
      </c>
      <c r="K29" s="12">
        <f>SUMIFS('Table 11 - Full data'!L:L,'Table 11 - Full data'!$A:$A,$A29,'Table 11 - Full data'!$B:$B,$B$5)</f>
        <v>6297149</v>
      </c>
      <c r="L29" s="7">
        <f>SUMIFS('Table 11 - Full data'!M:M,'Table 11 - Full data'!$A:$A,$A29,'Table 11 - Full data'!$B:$B,$B$5)</f>
        <v>0.24</v>
      </c>
      <c r="M29" s="7">
        <f>SUMIFS('Table 11 - Full data'!N:N,'Table 11 - Full data'!$A:$A,$A29,'Table 11 - Full data'!$B:$B,$B$5)</f>
        <v>0.19</v>
      </c>
      <c r="N29" s="7">
        <f>SUMIFS('Table 11 - Full data'!O:O,'Table 11 - Full data'!$A:$A,$A29,'Table 11 - Full data'!$B:$B,$B$5)</f>
        <v>0.19</v>
      </c>
      <c r="O29" s="61">
        <f>SUMIFS('Table 11 - Full data'!P:P,'Table 11 - Full data'!$A:$A,$A29,'Table 11 - Full data'!$B:$B,$B$5)</f>
        <v>0.38</v>
      </c>
    </row>
    <row r="30" spans="1:15" x14ac:dyDescent="0.35">
      <c r="A30" s="5" t="s">
        <v>313</v>
      </c>
      <c r="B30" s="6">
        <f>SUMIFS('Table 11 - Full data'!C:C,'Table 11 - Full data'!$A:$A,$A30,'Table 11 - Full data'!$B:$B,$B$5)</f>
        <v>4130</v>
      </c>
      <c r="C30" s="12">
        <f>SUMIFS('Table 11 - Full data'!D:D,'Table 11 - Full data'!$A:$A,$A30,'Table 11 - Full data'!$B:$B,$B$5)</f>
        <v>372249</v>
      </c>
      <c r="D30" s="6">
        <f>SUMIFS('Table 11 - Full data'!E:E,'Table 11 - Full data'!$A:$A,$A30,'Table 11 - Full data'!$B:$B,$B$5)</f>
        <v>220</v>
      </c>
      <c r="E30" s="12">
        <f>SUMIFS('Table 11 - Full data'!F:F,'Table 11 - Full data'!$A:$A,$A30,'Table 11 - Full data'!$B:$B,$B$5)</f>
        <v>95731</v>
      </c>
      <c r="F30" s="6">
        <f>SUMIFS('Table 11 - Full data'!G:G,'Table 11 - Full data'!$A:$A,$A30,'Table 11 - Full data'!$B:$B,$B$5)</f>
        <v>300</v>
      </c>
      <c r="G30" s="12">
        <f>SUMIFS('Table 11 - Full data'!H:H,'Table 11 - Full data'!$A:$A,$A30,'Table 11 - Full data'!$B:$B,$B$5)</f>
        <v>83795</v>
      </c>
      <c r="H30" s="6">
        <f>SUMIFS('Table 11 - Full data'!I:I,'Table 11 - Full data'!$A:$A,$A30,'Table 11 - Full data'!$B:$B,$B$5)</f>
        <v>315</v>
      </c>
      <c r="I30" s="12">
        <f>SUMIFS('Table 11 - Full data'!J:J,'Table 11 - Full data'!$A:$A,$A30,'Table 11 - Full data'!$B:$B,$B$5)</f>
        <v>88717</v>
      </c>
      <c r="J30" s="6">
        <f>SUMIFS('Table 11 - Full data'!K:K,'Table 11 - Full data'!$A:$A,$A30,'Table 11 - Full data'!$B:$B,$B$5)</f>
        <v>3295</v>
      </c>
      <c r="K30" s="12">
        <f>SUMIFS('Table 11 - Full data'!L:L,'Table 11 - Full data'!$A:$A,$A30,'Table 11 - Full data'!$B:$B,$B$5)</f>
        <v>104006</v>
      </c>
      <c r="L30" s="7">
        <f>SUMIFS('Table 11 - Full data'!M:M,'Table 11 - Full data'!$A:$A,$A30,'Table 11 - Full data'!$B:$B,$B$5)</f>
        <v>0.26</v>
      </c>
      <c r="M30" s="7">
        <f>SUMIFS('Table 11 - Full data'!N:N,'Table 11 - Full data'!$A:$A,$A30,'Table 11 - Full data'!$B:$B,$B$5)</f>
        <v>0.23</v>
      </c>
      <c r="N30" s="7">
        <f>SUMIFS('Table 11 - Full data'!O:O,'Table 11 - Full data'!$A:$A,$A30,'Table 11 - Full data'!$B:$B,$B$5)</f>
        <v>0.24</v>
      </c>
      <c r="O30" s="61">
        <f>SUMIFS('Table 11 - Full data'!P:P,'Table 11 - Full data'!$A:$A,$A30,'Table 11 - Full data'!$B:$B,$B$5)</f>
        <v>0.28000000000000003</v>
      </c>
    </row>
    <row r="31" spans="1:15" x14ac:dyDescent="0.35">
      <c r="A31" s="5" t="s">
        <v>314</v>
      </c>
      <c r="B31" s="6">
        <f>SUMIFS('Table 11 - Full data'!C:C,'Table 11 - Full data'!$A:$A,$A31,'Table 11 - Full data'!$B:$B,$B$5)</f>
        <v>57895</v>
      </c>
      <c r="C31" s="12">
        <f>SUMIFS('Table 11 - Full data'!D:D,'Table 11 - Full data'!$A:$A,$A31,'Table 11 - Full data'!$B:$B,$B$5)</f>
        <v>4421336</v>
      </c>
      <c r="D31" s="6">
        <f>SUMIFS('Table 11 - Full data'!E:E,'Table 11 - Full data'!$A:$A,$A31,'Table 11 - Full data'!$B:$B,$B$5)</f>
        <v>2435</v>
      </c>
      <c r="E31" s="12">
        <f>SUMIFS('Table 11 - Full data'!F:F,'Table 11 - Full data'!$A:$A,$A31,'Table 11 - Full data'!$B:$B,$B$5)</f>
        <v>1109380</v>
      </c>
      <c r="F31" s="6">
        <f>SUMIFS('Table 11 - Full data'!G:G,'Table 11 - Full data'!$A:$A,$A31,'Table 11 - Full data'!$B:$B,$B$5)</f>
        <v>3150</v>
      </c>
      <c r="G31" s="12">
        <f>SUMIFS('Table 11 - Full data'!H:H,'Table 11 - Full data'!$A:$A,$A31,'Table 11 - Full data'!$B:$B,$B$5)</f>
        <v>878348</v>
      </c>
      <c r="H31" s="6">
        <f>SUMIFS('Table 11 - Full data'!I:I,'Table 11 - Full data'!$A:$A,$A31,'Table 11 - Full data'!$B:$B,$B$5)</f>
        <v>3000</v>
      </c>
      <c r="I31" s="12">
        <f>SUMIFS('Table 11 - Full data'!J:J,'Table 11 - Full data'!$A:$A,$A31,'Table 11 - Full data'!$B:$B,$B$5)</f>
        <v>852442</v>
      </c>
      <c r="J31" s="6">
        <f>SUMIFS('Table 11 - Full data'!K:K,'Table 11 - Full data'!$A:$A,$A31,'Table 11 - Full data'!$B:$B,$B$5)</f>
        <v>49310</v>
      </c>
      <c r="K31" s="12">
        <f>SUMIFS('Table 11 - Full data'!L:L,'Table 11 - Full data'!$A:$A,$A31,'Table 11 - Full data'!$B:$B,$B$5)</f>
        <v>1581166</v>
      </c>
      <c r="L31" s="7">
        <f>SUMIFS('Table 11 - Full data'!M:M,'Table 11 - Full data'!$A:$A,$A31,'Table 11 - Full data'!$B:$B,$B$5)</f>
        <v>0.25</v>
      </c>
      <c r="M31" s="7">
        <f>SUMIFS('Table 11 - Full data'!N:N,'Table 11 - Full data'!$A:$A,$A31,'Table 11 - Full data'!$B:$B,$B$5)</f>
        <v>0.2</v>
      </c>
      <c r="N31" s="7">
        <f>SUMIFS('Table 11 - Full data'!O:O,'Table 11 - Full data'!$A:$A,$A31,'Table 11 - Full data'!$B:$B,$B$5)</f>
        <v>0.19</v>
      </c>
      <c r="O31" s="61">
        <f>SUMIFS('Table 11 - Full data'!P:P,'Table 11 - Full data'!$A:$A,$A31,'Table 11 - Full data'!$B:$B,$B$5)</f>
        <v>0.36</v>
      </c>
    </row>
    <row r="32" spans="1:15" x14ac:dyDescent="0.35">
      <c r="A32" s="5" t="s">
        <v>315</v>
      </c>
      <c r="B32" s="6">
        <f>SUMIFS('Table 11 - Full data'!C:C,'Table 11 - Full data'!$A:$A,$A32,'Table 11 - Full data'!$B:$B,$B$5)</f>
        <v>90825</v>
      </c>
      <c r="C32" s="12">
        <f>SUMIFS('Table 11 - Full data'!D:D,'Table 11 - Full data'!$A:$A,$A32,'Table 11 - Full data'!$B:$B,$B$5)</f>
        <v>6666120</v>
      </c>
      <c r="D32" s="6">
        <f>SUMIFS('Table 11 - Full data'!E:E,'Table 11 - Full data'!$A:$A,$A32,'Table 11 - Full data'!$B:$B,$B$5)</f>
        <v>3705</v>
      </c>
      <c r="E32" s="12">
        <f>SUMIFS('Table 11 - Full data'!F:F,'Table 11 - Full data'!$A:$A,$A32,'Table 11 - Full data'!$B:$B,$B$5)</f>
        <v>1691912</v>
      </c>
      <c r="F32" s="6">
        <f>SUMIFS('Table 11 - Full data'!G:G,'Table 11 - Full data'!$A:$A,$A32,'Table 11 - Full data'!$B:$B,$B$5)</f>
        <v>4600</v>
      </c>
      <c r="G32" s="12">
        <f>SUMIFS('Table 11 - Full data'!H:H,'Table 11 - Full data'!$A:$A,$A32,'Table 11 - Full data'!$B:$B,$B$5)</f>
        <v>1273795</v>
      </c>
      <c r="H32" s="6">
        <f>SUMIFS('Table 11 - Full data'!I:I,'Table 11 - Full data'!$A:$A,$A32,'Table 11 - Full data'!$B:$B,$B$5)</f>
        <v>4425</v>
      </c>
      <c r="I32" s="12">
        <f>SUMIFS('Table 11 - Full data'!J:J,'Table 11 - Full data'!$A:$A,$A32,'Table 11 - Full data'!$B:$B,$B$5)</f>
        <v>1246402</v>
      </c>
      <c r="J32" s="6">
        <f>SUMIFS('Table 11 - Full data'!K:K,'Table 11 - Full data'!$A:$A,$A32,'Table 11 - Full data'!$B:$B,$B$5)</f>
        <v>78095</v>
      </c>
      <c r="K32" s="12">
        <f>SUMIFS('Table 11 - Full data'!L:L,'Table 11 - Full data'!$A:$A,$A32,'Table 11 - Full data'!$B:$B,$B$5)</f>
        <v>2454011</v>
      </c>
      <c r="L32" s="7">
        <f>SUMIFS('Table 11 - Full data'!M:M,'Table 11 - Full data'!$A:$A,$A32,'Table 11 - Full data'!$B:$B,$B$5)</f>
        <v>0.25</v>
      </c>
      <c r="M32" s="7">
        <f>SUMIFS('Table 11 - Full data'!N:N,'Table 11 - Full data'!$A:$A,$A32,'Table 11 - Full data'!$B:$B,$B$5)</f>
        <v>0.19</v>
      </c>
      <c r="N32" s="7">
        <f>SUMIFS('Table 11 - Full data'!O:O,'Table 11 - Full data'!$A:$A,$A32,'Table 11 - Full data'!$B:$B,$B$5)</f>
        <v>0.19</v>
      </c>
      <c r="O32" s="61">
        <f>SUMIFS('Table 11 - Full data'!P:P,'Table 11 - Full data'!$A:$A,$A32,'Table 11 - Full data'!$B:$B,$B$5)</f>
        <v>0.37</v>
      </c>
    </row>
    <row r="33" spans="1:15" x14ac:dyDescent="0.35">
      <c r="A33" s="5" t="s">
        <v>316</v>
      </c>
      <c r="B33" s="6">
        <f>SUMIFS('Table 11 - Full data'!C:C,'Table 11 - Full data'!$A:$A,$A33,'Table 11 - Full data'!$B:$B,$B$5)</f>
        <v>45920</v>
      </c>
      <c r="C33" s="12">
        <f>SUMIFS('Table 11 - Full data'!D:D,'Table 11 - Full data'!$A:$A,$A33,'Table 11 - Full data'!$B:$B,$B$5)</f>
        <v>3465560</v>
      </c>
      <c r="D33" s="6">
        <f>SUMIFS('Table 11 - Full data'!E:E,'Table 11 - Full data'!$A:$A,$A33,'Table 11 - Full data'!$B:$B,$B$5)</f>
        <v>1920</v>
      </c>
      <c r="E33" s="12">
        <f>SUMIFS('Table 11 - Full data'!F:F,'Table 11 - Full data'!$A:$A,$A33,'Table 11 - Full data'!$B:$B,$B$5)</f>
        <v>848788</v>
      </c>
      <c r="F33" s="6">
        <f>SUMIFS('Table 11 - Full data'!G:G,'Table 11 - Full data'!$A:$A,$A33,'Table 11 - Full data'!$B:$B,$B$5)</f>
        <v>2445</v>
      </c>
      <c r="G33" s="12">
        <f>SUMIFS('Table 11 - Full data'!H:H,'Table 11 - Full data'!$A:$A,$A33,'Table 11 - Full data'!$B:$B,$B$5)</f>
        <v>676938</v>
      </c>
      <c r="H33" s="6">
        <f>SUMIFS('Table 11 - Full data'!I:I,'Table 11 - Full data'!$A:$A,$A33,'Table 11 - Full data'!$B:$B,$B$5)</f>
        <v>2445</v>
      </c>
      <c r="I33" s="12">
        <f>SUMIFS('Table 11 - Full data'!J:J,'Table 11 - Full data'!$A:$A,$A33,'Table 11 - Full data'!$B:$B,$B$5)</f>
        <v>685789</v>
      </c>
      <c r="J33" s="6">
        <f>SUMIFS('Table 11 - Full data'!K:K,'Table 11 - Full data'!$A:$A,$A33,'Table 11 - Full data'!$B:$B,$B$5)</f>
        <v>39110</v>
      </c>
      <c r="K33" s="12">
        <f>SUMIFS('Table 11 - Full data'!L:L,'Table 11 - Full data'!$A:$A,$A33,'Table 11 - Full data'!$B:$B,$B$5)</f>
        <v>1254046</v>
      </c>
      <c r="L33" s="7">
        <f>SUMIFS('Table 11 - Full data'!M:M,'Table 11 - Full data'!$A:$A,$A33,'Table 11 - Full data'!$B:$B,$B$5)</f>
        <v>0.24</v>
      </c>
      <c r="M33" s="7">
        <f>SUMIFS('Table 11 - Full data'!N:N,'Table 11 - Full data'!$A:$A,$A33,'Table 11 - Full data'!$B:$B,$B$5)</f>
        <v>0.2</v>
      </c>
      <c r="N33" s="7">
        <f>SUMIFS('Table 11 - Full data'!O:O,'Table 11 - Full data'!$A:$A,$A33,'Table 11 - Full data'!$B:$B,$B$5)</f>
        <v>0.2</v>
      </c>
      <c r="O33" s="61">
        <f>SUMIFS('Table 11 - Full data'!P:P,'Table 11 - Full data'!$A:$A,$A33,'Table 11 - Full data'!$B:$B,$B$5)</f>
        <v>0.36</v>
      </c>
    </row>
    <row r="34" spans="1:15" x14ac:dyDescent="0.35">
      <c r="A34" s="5" t="s">
        <v>317</v>
      </c>
      <c r="B34" s="6">
        <f>SUMIFS('Table 11 - Full data'!C:C,'Table 11 - Full data'!$A:$A,$A34,'Table 11 - Full data'!$B:$B,$B$5)</f>
        <v>5255</v>
      </c>
      <c r="C34" s="12">
        <f>SUMIFS('Table 11 - Full data'!D:D,'Table 11 - Full data'!$A:$A,$A34,'Table 11 - Full data'!$B:$B,$B$5)</f>
        <v>416918</v>
      </c>
      <c r="D34" s="6">
        <f>SUMIFS('Table 11 - Full data'!E:E,'Table 11 - Full data'!$A:$A,$A34,'Table 11 - Full data'!$B:$B,$B$5)</f>
        <v>220</v>
      </c>
      <c r="E34" s="12">
        <f>SUMIFS('Table 11 - Full data'!F:F,'Table 11 - Full data'!$A:$A,$A34,'Table 11 - Full data'!$B:$B,$B$5)</f>
        <v>97295</v>
      </c>
      <c r="F34" s="6">
        <f>SUMIFS('Table 11 - Full data'!G:G,'Table 11 - Full data'!$A:$A,$A34,'Table 11 - Full data'!$B:$B,$B$5)</f>
        <v>330</v>
      </c>
      <c r="G34" s="12">
        <f>SUMIFS('Table 11 - Full data'!H:H,'Table 11 - Full data'!$A:$A,$A34,'Table 11 - Full data'!$B:$B,$B$5)</f>
        <v>91262</v>
      </c>
      <c r="H34" s="6">
        <f>SUMIFS('Table 11 - Full data'!I:I,'Table 11 - Full data'!$A:$A,$A34,'Table 11 - Full data'!$B:$B,$B$5)</f>
        <v>315</v>
      </c>
      <c r="I34" s="12">
        <f>SUMIFS('Table 11 - Full data'!J:J,'Table 11 - Full data'!$A:$A,$A34,'Table 11 - Full data'!$B:$B,$B$5)</f>
        <v>88574</v>
      </c>
      <c r="J34" s="6">
        <f>SUMIFS('Table 11 - Full data'!K:K,'Table 11 - Full data'!$A:$A,$A34,'Table 11 - Full data'!$B:$B,$B$5)</f>
        <v>4390</v>
      </c>
      <c r="K34" s="12">
        <f>SUMIFS('Table 11 - Full data'!L:L,'Table 11 - Full data'!$A:$A,$A34,'Table 11 - Full data'!$B:$B,$B$5)</f>
        <v>139786</v>
      </c>
      <c r="L34" s="7">
        <f>SUMIFS('Table 11 - Full data'!M:M,'Table 11 - Full data'!$A:$A,$A34,'Table 11 - Full data'!$B:$B,$B$5)</f>
        <v>0.23</v>
      </c>
      <c r="M34" s="7">
        <f>SUMIFS('Table 11 - Full data'!N:N,'Table 11 - Full data'!$A:$A,$A34,'Table 11 - Full data'!$B:$B,$B$5)</f>
        <v>0.22</v>
      </c>
      <c r="N34" s="7">
        <f>SUMIFS('Table 11 - Full data'!O:O,'Table 11 - Full data'!$A:$A,$A34,'Table 11 - Full data'!$B:$B,$B$5)</f>
        <v>0.21</v>
      </c>
      <c r="O34" s="61">
        <f>SUMIFS('Table 11 - Full data'!P:P,'Table 11 - Full data'!$A:$A,$A34,'Table 11 - Full data'!$B:$B,$B$5)</f>
        <v>0.34</v>
      </c>
    </row>
    <row r="35" spans="1:15" x14ac:dyDescent="0.35">
      <c r="A35" s="5" t="s">
        <v>318</v>
      </c>
      <c r="B35" s="6">
        <f>SUMIFS('Table 11 - Full data'!C:C,'Table 11 - Full data'!$A:$A,$A35,'Table 11 - Full data'!$B:$B,$B$5)</f>
        <v>55560</v>
      </c>
      <c r="C35" s="12">
        <f>SUMIFS('Table 11 - Full data'!D:D,'Table 11 - Full data'!$A:$A,$A35,'Table 11 - Full data'!$B:$B,$B$5)</f>
        <v>3998981</v>
      </c>
      <c r="D35" s="6">
        <f>SUMIFS('Table 11 - Full data'!E:E,'Table 11 - Full data'!$A:$A,$A35,'Table 11 - Full data'!$B:$B,$B$5)</f>
        <v>2140</v>
      </c>
      <c r="E35" s="12">
        <f>SUMIFS('Table 11 - Full data'!F:F,'Table 11 - Full data'!$A:$A,$A35,'Table 11 - Full data'!$B:$B,$B$5)</f>
        <v>971874</v>
      </c>
      <c r="F35" s="6">
        <f>SUMIFS('Table 11 - Full data'!G:G,'Table 11 - Full data'!$A:$A,$A35,'Table 11 - Full data'!$B:$B,$B$5)</f>
        <v>2725</v>
      </c>
      <c r="G35" s="12">
        <f>SUMIFS('Table 11 - Full data'!H:H,'Table 11 - Full data'!$A:$A,$A35,'Table 11 - Full data'!$B:$B,$B$5)</f>
        <v>753810</v>
      </c>
      <c r="H35" s="6">
        <f>SUMIFS('Table 11 - Full data'!I:I,'Table 11 - Full data'!$A:$A,$A35,'Table 11 - Full data'!$B:$B,$B$5)</f>
        <v>2735</v>
      </c>
      <c r="I35" s="12">
        <f>SUMIFS('Table 11 - Full data'!J:J,'Table 11 - Full data'!$A:$A,$A35,'Table 11 - Full data'!$B:$B,$B$5)</f>
        <v>766495</v>
      </c>
      <c r="J35" s="6">
        <f>SUMIFS('Table 11 - Full data'!K:K,'Table 11 - Full data'!$A:$A,$A35,'Table 11 - Full data'!$B:$B,$B$5)</f>
        <v>47960</v>
      </c>
      <c r="K35" s="12">
        <f>SUMIFS('Table 11 - Full data'!L:L,'Table 11 - Full data'!$A:$A,$A35,'Table 11 - Full data'!$B:$B,$B$5)</f>
        <v>1506802</v>
      </c>
      <c r="L35" s="7">
        <f>SUMIFS('Table 11 - Full data'!M:M,'Table 11 - Full data'!$A:$A,$A35,'Table 11 - Full data'!$B:$B,$B$5)</f>
        <v>0.24</v>
      </c>
      <c r="M35" s="7">
        <f>SUMIFS('Table 11 - Full data'!N:N,'Table 11 - Full data'!$A:$A,$A35,'Table 11 - Full data'!$B:$B,$B$5)</f>
        <v>0.19</v>
      </c>
      <c r="N35" s="7">
        <f>SUMIFS('Table 11 - Full data'!O:O,'Table 11 - Full data'!$A:$A,$A35,'Table 11 - Full data'!$B:$B,$B$5)</f>
        <v>0.19</v>
      </c>
      <c r="O35" s="61">
        <f>SUMIFS('Table 11 - Full data'!P:P,'Table 11 - Full data'!$A:$A,$A35,'Table 11 - Full data'!$B:$B,$B$5)</f>
        <v>0.38</v>
      </c>
    </row>
    <row r="36" spans="1:15" x14ac:dyDescent="0.35">
      <c r="A36" s="5" t="s">
        <v>319</v>
      </c>
      <c r="B36" s="6">
        <f>SUMIFS('Table 11 - Full data'!C:C,'Table 11 - Full data'!$A:$A,$A36,'Table 11 - Full data'!$B:$B,$B$5)</f>
        <v>173690</v>
      </c>
      <c r="C36" s="12">
        <f>SUMIFS('Table 11 - Full data'!D:D,'Table 11 - Full data'!$A:$A,$A36,'Table 11 - Full data'!$B:$B,$B$5)</f>
        <v>12593228</v>
      </c>
      <c r="D36" s="6">
        <f>SUMIFS('Table 11 - Full data'!E:E,'Table 11 - Full data'!$A:$A,$A36,'Table 11 - Full data'!$B:$B,$B$5)</f>
        <v>6855</v>
      </c>
      <c r="E36" s="12">
        <f>SUMIFS('Table 11 - Full data'!F:F,'Table 11 - Full data'!$A:$A,$A36,'Table 11 - Full data'!$B:$B,$B$5)</f>
        <v>3080782</v>
      </c>
      <c r="F36" s="6">
        <f>SUMIFS('Table 11 - Full data'!G:G,'Table 11 - Full data'!$A:$A,$A36,'Table 11 - Full data'!$B:$B,$B$5)</f>
        <v>8695</v>
      </c>
      <c r="G36" s="12">
        <f>SUMIFS('Table 11 - Full data'!H:H,'Table 11 - Full data'!$A:$A,$A36,'Table 11 - Full data'!$B:$B,$B$5)</f>
        <v>2420208</v>
      </c>
      <c r="H36" s="6">
        <f>SUMIFS('Table 11 - Full data'!I:I,'Table 11 - Full data'!$A:$A,$A36,'Table 11 - Full data'!$B:$B,$B$5)</f>
        <v>8300</v>
      </c>
      <c r="I36" s="12">
        <f>SUMIFS('Table 11 - Full data'!J:J,'Table 11 - Full data'!$A:$A,$A36,'Table 11 - Full data'!$B:$B,$B$5)</f>
        <v>2346478</v>
      </c>
      <c r="J36" s="6">
        <f>SUMIFS('Table 11 - Full data'!K:K,'Table 11 - Full data'!$A:$A,$A36,'Table 11 - Full data'!$B:$B,$B$5)</f>
        <v>149845</v>
      </c>
      <c r="K36" s="12">
        <f>SUMIFS('Table 11 - Full data'!L:L,'Table 11 - Full data'!$A:$A,$A36,'Table 11 - Full data'!$B:$B,$B$5)</f>
        <v>4745760</v>
      </c>
      <c r="L36" s="7">
        <f>SUMIFS('Table 11 - Full data'!M:M,'Table 11 - Full data'!$A:$A,$A36,'Table 11 - Full data'!$B:$B,$B$5)</f>
        <v>0.24</v>
      </c>
      <c r="M36" s="7">
        <f>SUMIFS('Table 11 - Full data'!N:N,'Table 11 - Full data'!$A:$A,$A36,'Table 11 - Full data'!$B:$B,$B$5)</f>
        <v>0.19</v>
      </c>
      <c r="N36" s="7">
        <f>SUMIFS('Table 11 - Full data'!O:O,'Table 11 - Full data'!$A:$A,$A36,'Table 11 - Full data'!$B:$B,$B$5)</f>
        <v>0.19</v>
      </c>
      <c r="O36" s="61">
        <f>SUMIFS('Table 11 - Full data'!P:P,'Table 11 - Full data'!$A:$A,$A36,'Table 11 - Full data'!$B:$B,$B$5)</f>
        <v>0.38</v>
      </c>
    </row>
    <row r="37" spans="1:15" x14ac:dyDescent="0.35">
      <c r="A37" s="5" t="s">
        <v>320</v>
      </c>
      <c r="B37" s="6">
        <f>SUMIFS('Table 11 - Full data'!C:C,'Table 11 - Full data'!$A:$A,$A37,'Table 11 - Full data'!$B:$B,$B$5)</f>
        <v>34440</v>
      </c>
      <c r="C37" s="12">
        <f>SUMIFS('Table 11 - Full data'!D:D,'Table 11 - Full data'!$A:$A,$A37,'Table 11 - Full data'!$B:$B,$B$5)</f>
        <v>2442647</v>
      </c>
      <c r="D37" s="6">
        <f>SUMIFS('Table 11 - Full data'!E:E,'Table 11 - Full data'!$A:$A,$A37,'Table 11 - Full data'!$B:$B,$B$5)</f>
        <v>1310</v>
      </c>
      <c r="E37" s="12">
        <f>SUMIFS('Table 11 - Full data'!F:F,'Table 11 - Full data'!$A:$A,$A37,'Table 11 - Full data'!$B:$B,$B$5)</f>
        <v>597347</v>
      </c>
      <c r="F37" s="6">
        <f>SUMIFS('Table 11 - Full data'!G:G,'Table 11 - Full data'!$A:$A,$A37,'Table 11 - Full data'!$B:$B,$B$5)</f>
        <v>1665</v>
      </c>
      <c r="G37" s="12">
        <f>SUMIFS('Table 11 - Full data'!H:H,'Table 11 - Full data'!$A:$A,$A37,'Table 11 - Full data'!$B:$B,$B$5)</f>
        <v>463300</v>
      </c>
      <c r="H37" s="6">
        <f>SUMIFS('Table 11 - Full data'!I:I,'Table 11 - Full data'!$A:$A,$A37,'Table 11 - Full data'!$B:$B,$B$5)</f>
        <v>1610</v>
      </c>
      <c r="I37" s="12">
        <f>SUMIFS('Table 11 - Full data'!J:J,'Table 11 - Full data'!$A:$A,$A37,'Table 11 - Full data'!$B:$B,$B$5)</f>
        <v>454119</v>
      </c>
      <c r="J37" s="6">
        <f>SUMIFS('Table 11 - Full data'!K:K,'Table 11 - Full data'!$A:$A,$A37,'Table 11 - Full data'!$B:$B,$B$5)</f>
        <v>29855</v>
      </c>
      <c r="K37" s="12">
        <f>SUMIFS('Table 11 - Full data'!L:L,'Table 11 - Full data'!$A:$A,$A37,'Table 11 - Full data'!$B:$B,$B$5)</f>
        <v>927881</v>
      </c>
      <c r="L37" s="7">
        <f>SUMIFS('Table 11 - Full data'!M:M,'Table 11 - Full data'!$A:$A,$A37,'Table 11 - Full data'!$B:$B,$B$5)</f>
        <v>0.24</v>
      </c>
      <c r="M37" s="7">
        <f>SUMIFS('Table 11 - Full data'!N:N,'Table 11 - Full data'!$A:$A,$A37,'Table 11 - Full data'!$B:$B,$B$5)</f>
        <v>0.19</v>
      </c>
      <c r="N37" s="7">
        <f>SUMIFS('Table 11 - Full data'!O:O,'Table 11 - Full data'!$A:$A,$A37,'Table 11 - Full data'!$B:$B,$B$5)</f>
        <v>0.19</v>
      </c>
      <c r="O37" s="61">
        <f>SUMIFS('Table 11 - Full data'!P:P,'Table 11 - Full data'!$A:$A,$A37,'Table 11 - Full data'!$B:$B,$B$5)</f>
        <v>0.38</v>
      </c>
    </row>
    <row r="38" spans="1:15" x14ac:dyDescent="0.35">
      <c r="A38" s="5" t="s">
        <v>321</v>
      </c>
      <c r="B38" s="6">
        <f>SUMIFS('Table 11 - Full data'!C:C,'Table 11 - Full data'!$A:$A,$A38,'Table 11 - Full data'!$B:$B,$B$5)</f>
        <v>69730</v>
      </c>
      <c r="C38" s="12">
        <f>SUMIFS('Table 11 - Full data'!D:D,'Table 11 - Full data'!$A:$A,$A38,'Table 11 - Full data'!$B:$B,$B$5)</f>
        <v>4958490</v>
      </c>
      <c r="D38" s="6">
        <f>SUMIFS('Table 11 - Full data'!E:E,'Table 11 - Full data'!$A:$A,$A38,'Table 11 - Full data'!$B:$B,$B$5)</f>
        <v>2760</v>
      </c>
      <c r="E38" s="12">
        <f>SUMIFS('Table 11 - Full data'!F:F,'Table 11 - Full data'!$A:$A,$A38,'Table 11 - Full data'!$B:$B,$B$5)</f>
        <v>1258482</v>
      </c>
      <c r="F38" s="6">
        <f>SUMIFS('Table 11 - Full data'!G:G,'Table 11 - Full data'!$A:$A,$A38,'Table 11 - Full data'!$B:$B,$B$5)</f>
        <v>3320</v>
      </c>
      <c r="G38" s="12">
        <f>SUMIFS('Table 11 - Full data'!H:H,'Table 11 - Full data'!$A:$A,$A38,'Table 11 - Full data'!$B:$B,$B$5)</f>
        <v>917828</v>
      </c>
      <c r="H38" s="6">
        <f>SUMIFS('Table 11 - Full data'!I:I,'Table 11 - Full data'!$A:$A,$A38,'Table 11 - Full data'!$B:$B,$B$5)</f>
        <v>3130</v>
      </c>
      <c r="I38" s="12">
        <f>SUMIFS('Table 11 - Full data'!J:J,'Table 11 - Full data'!$A:$A,$A38,'Table 11 - Full data'!$B:$B,$B$5)</f>
        <v>877776</v>
      </c>
      <c r="J38" s="6">
        <f>SUMIFS('Table 11 - Full data'!K:K,'Table 11 - Full data'!$A:$A,$A38,'Table 11 - Full data'!$B:$B,$B$5)</f>
        <v>60520</v>
      </c>
      <c r="K38" s="12">
        <f>SUMIFS('Table 11 - Full data'!L:L,'Table 11 - Full data'!$A:$A,$A38,'Table 11 - Full data'!$B:$B,$B$5)</f>
        <v>1904404</v>
      </c>
      <c r="L38" s="7">
        <f>SUMIFS('Table 11 - Full data'!M:M,'Table 11 - Full data'!$A:$A,$A38,'Table 11 - Full data'!$B:$B,$B$5)</f>
        <v>0.25</v>
      </c>
      <c r="M38" s="7">
        <f>SUMIFS('Table 11 - Full data'!N:N,'Table 11 - Full data'!$A:$A,$A38,'Table 11 - Full data'!$B:$B,$B$5)</f>
        <v>0.19</v>
      </c>
      <c r="N38" s="7">
        <f>SUMIFS('Table 11 - Full data'!O:O,'Table 11 - Full data'!$A:$A,$A38,'Table 11 - Full data'!$B:$B,$B$5)</f>
        <v>0.18</v>
      </c>
      <c r="O38" s="61">
        <f>SUMIFS('Table 11 - Full data'!P:P,'Table 11 - Full data'!$A:$A,$A38,'Table 11 - Full data'!$B:$B,$B$5)</f>
        <v>0.38</v>
      </c>
    </row>
    <row r="39" spans="1:15" x14ac:dyDescent="0.35">
      <c r="A39" s="5" t="s">
        <v>322</v>
      </c>
      <c r="B39" s="6">
        <f>SUMIFS('Table 11 - Full data'!C:C,'Table 11 - Full data'!$A:$A,$A39,'Table 11 - Full data'!$B:$B,$B$5)</f>
        <v>105750</v>
      </c>
      <c r="C39" s="12">
        <f>SUMIFS('Table 11 - Full data'!D:D,'Table 11 - Full data'!$A:$A,$A39,'Table 11 - Full data'!$B:$B,$B$5)</f>
        <v>7663168</v>
      </c>
      <c r="D39" s="6">
        <f>SUMIFS('Table 11 - Full data'!E:E,'Table 11 - Full data'!$A:$A,$A39,'Table 11 - Full data'!$B:$B,$B$5)</f>
        <v>4050</v>
      </c>
      <c r="E39" s="12">
        <f>SUMIFS('Table 11 - Full data'!F:F,'Table 11 - Full data'!$A:$A,$A39,'Table 11 - Full data'!$B:$B,$B$5)</f>
        <v>1852580</v>
      </c>
      <c r="F39" s="6">
        <f>SUMIFS('Table 11 - Full data'!G:G,'Table 11 - Full data'!$A:$A,$A39,'Table 11 - Full data'!$B:$B,$B$5)</f>
        <v>5300</v>
      </c>
      <c r="G39" s="12">
        <f>SUMIFS('Table 11 - Full data'!H:H,'Table 11 - Full data'!$A:$A,$A39,'Table 11 - Full data'!$B:$B,$B$5)</f>
        <v>1476605</v>
      </c>
      <c r="H39" s="6">
        <f>SUMIFS('Table 11 - Full data'!I:I,'Table 11 - Full data'!$A:$A,$A39,'Table 11 - Full data'!$B:$B,$B$5)</f>
        <v>5160</v>
      </c>
      <c r="I39" s="12">
        <f>SUMIFS('Table 11 - Full data'!J:J,'Table 11 - Full data'!$A:$A,$A39,'Table 11 - Full data'!$B:$B,$B$5)</f>
        <v>1455579</v>
      </c>
      <c r="J39" s="6">
        <f>SUMIFS('Table 11 - Full data'!K:K,'Table 11 - Full data'!$A:$A,$A39,'Table 11 - Full data'!$B:$B,$B$5)</f>
        <v>91240</v>
      </c>
      <c r="K39" s="12">
        <f>SUMIFS('Table 11 - Full data'!L:L,'Table 11 - Full data'!$A:$A,$A39,'Table 11 - Full data'!$B:$B,$B$5)</f>
        <v>2878404</v>
      </c>
      <c r="L39" s="7">
        <f>SUMIFS('Table 11 - Full data'!M:M,'Table 11 - Full data'!$A:$A,$A39,'Table 11 - Full data'!$B:$B,$B$5)</f>
        <v>0.24</v>
      </c>
      <c r="M39" s="7">
        <f>SUMIFS('Table 11 - Full data'!N:N,'Table 11 - Full data'!$A:$A,$A39,'Table 11 - Full data'!$B:$B,$B$5)</f>
        <v>0.19</v>
      </c>
      <c r="N39" s="7">
        <f>SUMIFS('Table 11 - Full data'!O:O,'Table 11 - Full data'!$A:$A,$A39,'Table 11 - Full data'!$B:$B,$B$5)</f>
        <v>0.19</v>
      </c>
      <c r="O39" s="61">
        <f>SUMIFS('Table 11 - Full data'!P:P,'Table 11 - Full data'!$A:$A,$A39,'Table 11 - Full data'!$B:$B,$B$5)</f>
        <v>0.38</v>
      </c>
    </row>
    <row r="40" spans="1:15" x14ac:dyDescent="0.35">
      <c r="A40" s="5" t="s">
        <v>323</v>
      </c>
      <c r="B40" s="6">
        <f>SUMIFS('Table 11 - Full data'!C:C,'Table 11 - Full data'!$A:$A,$A40,'Table 11 - Full data'!$B:$B,$B$5)</f>
        <v>20585</v>
      </c>
      <c r="C40" s="12">
        <f>SUMIFS('Table 11 - Full data'!D:D,'Table 11 - Full data'!$A:$A,$A40,'Table 11 - Full data'!$B:$B,$B$5)</f>
        <v>1472419</v>
      </c>
      <c r="D40" s="6">
        <f>SUMIFS('Table 11 - Full data'!E:E,'Table 11 - Full data'!$A:$A,$A40,'Table 11 - Full data'!$B:$B,$B$5)</f>
        <v>890</v>
      </c>
      <c r="E40" s="12">
        <f>SUMIFS('Table 11 - Full data'!F:F,'Table 11 - Full data'!$A:$A,$A40,'Table 11 - Full data'!$B:$B,$B$5)</f>
        <v>419102</v>
      </c>
      <c r="F40" s="6">
        <f>SUMIFS('Table 11 - Full data'!G:G,'Table 11 - Full data'!$A:$A,$A40,'Table 11 - Full data'!$B:$B,$B$5)</f>
        <v>1010</v>
      </c>
      <c r="G40" s="12">
        <f>SUMIFS('Table 11 - Full data'!H:H,'Table 11 - Full data'!$A:$A,$A40,'Table 11 - Full data'!$B:$B,$B$5)</f>
        <v>277610</v>
      </c>
      <c r="H40" s="6">
        <f>SUMIFS('Table 11 - Full data'!I:I,'Table 11 - Full data'!$A:$A,$A40,'Table 11 - Full data'!$B:$B,$B$5)</f>
        <v>670</v>
      </c>
      <c r="I40" s="12">
        <f>SUMIFS('Table 11 - Full data'!J:J,'Table 11 - Full data'!$A:$A,$A40,'Table 11 - Full data'!$B:$B,$B$5)</f>
        <v>184403</v>
      </c>
      <c r="J40" s="6">
        <f>SUMIFS('Table 11 - Full data'!K:K,'Table 11 - Full data'!$A:$A,$A40,'Table 11 - Full data'!$B:$B,$B$5)</f>
        <v>18015</v>
      </c>
      <c r="K40" s="12">
        <f>SUMIFS('Table 11 - Full data'!L:L,'Table 11 - Full data'!$A:$A,$A40,'Table 11 - Full data'!$B:$B,$B$5)</f>
        <v>591304</v>
      </c>
      <c r="L40" s="7">
        <f>SUMIFS('Table 11 - Full data'!M:M,'Table 11 - Full data'!$A:$A,$A40,'Table 11 - Full data'!$B:$B,$B$5)</f>
        <v>0.28000000000000003</v>
      </c>
      <c r="M40" s="7">
        <f>SUMIFS('Table 11 - Full data'!N:N,'Table 11 - Full data'!$A:$A,$A40,'Table 11 - Full data'!$B:$B,$B$5)</f>
        <v>0.19</v>
      </c>
      <c r="N40" s="7">
        <f>SUMIFS('Table 11 - Full data'!O:O,'Table 11 - Full data'!$A:$A,$A40,'Table 11 - Full data'!$B:$B,$B$5)</f>
        <v>0.13</v>
      </c>
      <c r="O40" s="61">
        <f>SUMIFS('Table 11 - Full data'!P:P,'Table 11 - Full data'!$A:$A,$A40,'Table 11 - Full data'!$B:$B,$B$5)</f>
        <v>0.4</v>
      </c>
    </row>
    <row r="41" spans="1:15" x14ac:dyDescent="0.35">
      <c r="A41" s="5" t="s">
        <v>324</v>
      </c>
      <c r="B41" s="6">
        <f>SUMIFS('Table 11 - Full data'!C:C,'Table 11 - Full data'!$A:$A,$A41,'Table 11 - Full data'!$B:$B,$B$5)</f>
        <v>12820</v>
      </c>
      <c r="C41" s="12">
        <f>SUMIFS('Table 11 - Full data'!D:D,'Table 11 - Full data'!$A:$A,$A41,'Table 11 - Full data'!$B:$B,$B$5)</f>
        <v>3518446</v>
      </c>
      <c r="D41" s="6">
        <f>SUMIFS('Table 11 - Full data'!E:E,'Table 11 - Full data'!$A:$A,$A41,'Table 11 - Full data'!$B:$B,$B$5)</f>
        <v>170</v>
      </c>
      <c r="E41" s="12">
        <f>SUMIFS('Table 11 - Full data'!F:F,'Table 11 - Full data'!$A:$A,$A41,'Table 11 - Full data'!$B:$B,$B$5)</f>
        <v>71901</v>
      </c>
      <c r="F41" s="6">
        <f>SUMIFS('Table 11 - Full data'!G:G,'Table 11 - Full data'!$A:$A,$A41,'Table 11 - Full data'!$B:$B,$B$5)</f>
        <v>4430</v>
      </c>
      <c r="G41" s="12">
        <f>SUMIFS('Table 11 - Full data'!H:H,'Table 11 - Full data'!$A:$A,$A41,'Table 11 - Full data'!$B:$B,$B$5)</f>
        <v>1327893</v>
      </c>
      <c r="H41" s="6">
        <f>SUMIFS('Table 11 - Full data'!I:I,'Table 11 - Full data'!$A:$A,$A41,'Table 11 - Full data'!$B:$B,$B$5)</f>
        <v>6380</v>
      </c>
      <c r="I41" s="12">
        <f>SUMIFS('Table 11 - Full data'!J:J,'Table 11 - Full data'!$A:$A,$A41,'Table 11 - Full data'!$B:$B,$B$5)</f>
        <v>1957145</v>
      </c>
      <c r="J41" s="6">
        <f>SUMIFS('Table 11 - Full data'!K:K,'Table 11 - Full data'!$A:$A,$A41,'Table 11 - Full data'!$B:$B,$B$5)</f>
        <v>1845</v>
      </c>
      <c r="K41" s="12">
        <f>SUMIFS('Table 11 - Full data'!L:L,'Table 11 - Full data'!$A:$A,$A41,'Table 11 - Full data'!$B:$B,$B$5)</f>
        <v>161507</v>
      </c>
      <c r="L41" s="7">
        <f>SUMIFS('Table 11 - Full data'!M:M,'Table 11 - Full data'!$A:$A,$A41,'Table 11 - Full data'!$B:$B,$B$5)</f>
        <v>0.02</v>
      </c>
      <c r="M41" s="7">
        <f>SUMIFS('Table 11 - Full data'!N:N,'Table 11 - Full data'!$A:$A,$A41,'Table 11 - Full data'!$B:$B,$B$5)</f>
        <v>0.38</v>
      </c>
      <c r="N41" s="7">
        <f>SUMIFS('Table 11 - Full data'!O:O,'Table 11 - Full data'!$A:$A,$A41,'Table 11 - Full data'!$B:$B,$B$5)</f>
        <v>0.56000000000000005</v>
      </c>
      <c r="O41" s="61">
        <f>SUMIFS('Table 11 - Full data'!P:P,'Table 11 - Full data'!$A:$A,$A41,'Table 11 - Full data'!$B:$B,$B$5)</f>
        <v>0.05</v>
      </c>
    </row>
    <row r="42" spans="1:15" x14ac:dyDescent="0.35">
      <c r="A42" s="5" t="s">
        <v>325</v>
      </c>
      <c r="B42" s="6">
        <f>SUMIFS('Table 11 - Full data'!C:C,'Table 11 - Full data'!$A:$A,$A42,'Table 11 - Full data'!$B:$B,$B$5)</f>
        <v>2765</v>
      </c>
      <c r="C42" s="12">
        <f>SUMIFS('Table 11 - Full data'!D:D,'Table 11 - Full data'!$A:$A,$A42,'Table 11 - Full data'!$B:$B,$B$5)</f>
        <v>205363</v>
      </c>
      <c r="D42" s="6">
        <f>SUMIFS('Table 11 - Full data'!E:E,'Table 11 - Full data'!$A:$A,$A42,'Table 11 - Full data'!$B:$B,$B$5)</f>
        <v>125</v>
      </c>
      <c r="E42" s="12">
        <f>SUMIFS('Table 11 - Full data'!F:F,'Table 11 - Full data'!$A:$A,$A42,'Table 11 - Full data'!$B:$B,$B$5)</f>
        <v>61517</v>
      </c>
      <c r="F42" s="6">
        <f>SUMIFS('Table 11 - Full data'!G:G,'Table 11 - Full data'!$A:$A,$A42,'Table 11 - Full data'!$B:$B,$B$5)</f>
        <v>120</v>
      </c>
      <c r="G42" s="12">
        <f>SUMIFS('Table 11 - Full data'!H:H,'Table 11 - Full data'!$A:$A,$A42,'Table 11 - Full data'!$B:$B,$B$5)</f>
        <v>33658</v>
      </c>
      <c r="H42" s="6">
        <f>SUMIFS('Table 11 - Full data'!I:I,'Table 11 - Full data'!$A:$A,$A42,'Table 11 - Full data'!$B:$B,$B$5)</f>
        <v>100</v>
      </c>
      <c r="I42" s="12">
        <f>SUMIFS('Table 11 - Full data'!J:J,'Table 11 - Full data'!$A:$A,$A42,'Table 11 - Full data'!$B:$B,$B$5)</f>
        <v>27786</v>
      </c>
      <c r="J42" s="6">
        <f>SUMIFS('Table 11 - Full data'!K:K,'Table 11 - Full data'!$A:$A,$A42,'Table 11 - Full data'!$B:$B,$B$5)</f>
        <v>2420</v>
      </c>
      <c r="K42" s="12">
        <f>SUMIFS('Table 11 - Full data'!L:L,'Table 11 - Full data'!$A:$A,$A42,'Table 11 - Full data'!$B:$B,$B$5)</f>
        <v>82403</v>
      </c>
      <c r="L42" s="7">
        <f>SUMIFS('Table 11 - Full data'!M:M,'Table 11 - Full data'!$A:$A,$A42,'Table 11 - Full data'!$B:$B,$B$5)</f>
        <v>0.3</v>
      </c>
      <c r="M42" s="7">
        <f>SUMIFS('Table 11 - Full data'!N:N,'Table 11 - Full data'!$A:$A,$A42,'Table 11 - Full data'!$B:$B,$B$5)</f>
        <v>0.16</v>
      </c>
      <c r="N42" s="7">
        <f>SUMIFS('Table 11 - Full data'!O:O,'Table 11 - Full data'!$A:$A,$A42,'Table 11 - Full data'!$B:$B,$B$5)</f>
        <v>0.14000000000000001</v>
      </c>
      <c r="O42" s="61">
        <f>SUMIFS('Table 11 - Full data'!P:P,'Table 11 - Full data'!$A:$A,$A42,'Table 11 - Full data'!$B:$B,$B$5)</f>
        <v>0.4</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'Financial year lookup'!$A3:$A11</xm:f>
          </x14:formula1>
          <xm:sqref>B5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95"/>
  <sheetViews>
    <sheetView workbookViewId="0"/>
  </sheetViews>
  <sheetFormatPr defaultColWidth="10.58203125" defaultRowHeight="15.5" x14ac:dyDescent="0.35"/>
  <cols>
    <col min="1" max="1" width="32.58203125" customWidth="1"/>
    <col min="2" max="15" width="16.58203125" customWidth="1"/>
  </cols>
  <sheetData>
    <row r="1" spans="1:15" ht="19.5" x14ac:dyDescent="0.45">
      <c r="A1" s="14" t="s">
        <v>450</v>
      </c>
    </row>
    <row r="2" spans="1:15" x14ac:dyDescent="0.35">
      <c r="A2" s="54" t="s">
        <v>487</v>
      </c>
    </row>
    <row r="3" spans="1:15" x14ac:dyDescent="0.35">
      <c r="A3" t="s">
        <v>430</v>
      </c>
    </row>
    <row r="4" spans="1:15" ht="62" x14ac:dyDescent="0.35">
      <c r="A4" s="4" t="s">
        <v>389</v>
      </c>
      <c r="B4" s="4" t="s">
        <v>390</v>
      </c>
      <c r="C4" s="4" t="s">
        <v>376</v>
      </c>
      <c r="D4" s="4" t="s">
        <v>377</v>
      </c>
      <c r="E4" s="4" t="s">
        <v>378</v>
      </c>
      <c r="F4" s="4" t="s">
        <v>379</v>
      </c>
      <c r="G4" s="4" t="s">
        <v>380</v>
      </c>
      <c r="H4" s="4" t="s">
        <v>381</v>
      </c>
      <c r="I4" s="4" t="s">
        <v>382</v>
      </c>
      <c r="J4" s="4" t="s">
        <v>383</v>
      </c>
      <c r="K4" s="4" t="s">
        <v>384</v>
      </c>
      <c r="L4" s="4" t="s">
        <v>385</v>
      </c>
      <c r="M4" s="4" t="s">
        <v>386</v>
      </c>
      <c r="N4" s="4" t="s">
        <v>387</v>
      </c>
      <c r="O4" s="18" t="s">
        <v>388</v>
      </c>
    </row>
    <row r="5" spans="1:15" x14ac:dyDescent="0.35">
      <c r="A5" s="23" t="s">
        <v>176</v>
      </c>
      <c r="B5" s="24">
        <v>2832850</v>
      </c>
      <c r="C5" s="29">
        <v>207928747</v>
      </c>
      <c r="D5" s="24">
        <v>110870</v>
      </c>
      <c r="E5" s="29">
        <v>50195288</v>
      </c>
      <c r="F5" s="24">
        <v>145010</v>
      </c>
      <c r="G5" s="29">
        <v>40324030</v>
      </c>
      <c r="H5" s="24">
        <v>142595</v>
      </c>
      <c r="I5" s="29">
        <v>40406841</v>
      </c>
      <c r="J5" s="24">
        <v>2434375</v>
      </c>
      <c r="K5" s="29">
        <v>77002587</v>
      </c>
      <c r="L5" s="25">
        <v>0.24</v>
      </c>
      <c r="M5" s="25">
        <v>0.19</v>
      </c>
      <c r="N5" s="25">
        <v>0.19</v>
      </c>
      <c r="O5" s="60">
        <v>0.37</v>
      </c>
    </row>
    <row r="6" spans="1:15" x14ac:dyDescent="0.35">
      <c r="A6" s="5" t="s">
        <v>177</v>
      </c>
      <c r="B6" s="6">
        <v>1200</v>
      </c>
      <c r="C6" s="12">
        <v>421800</v>
      </c>
      <c r="D6" s="6">
        <v>1200</v>
      </c>
      <c r="E6" s="12">
        <v>421800</v>
      </c>
      <c r="F6" s="6">
        <v>0</v>
      </c>
      <c r="G6" s="12">
        <v>0</v>
      </c>
      <c r="H6" s="6">
        <v>0</v>
      </c>
      <c r="I6" s="12">
        <v>0</v>
      </c>
      <c r="J6" s="6">
        <v>0</v>
      </c>
      <c r="K6" s="12">
        <v>0</v>
      </c>
      <c r="L6" s="7">
        <v>1</v>
      </c>
      <c r="M6" s="7">
        <v>0</v>
      </c>
      <c r="N6" s="7">
        <v>0</v>
      </c>
      <c r="O6" s="61">
        <v>0</v>
      </c>
    </row>
    <row r="7" spans="1:15" x14ac:dyDescent="0.35">
      <c r="A7" s="5" t="s">
        <v>178</v>
      </c>
      <c r="B7" s="6">
        <v>5700</v>
      </c>
      <c r="C7" s="12">
        <v>2132700</v>
      </c>
      <c r="D7" s="6">
        <v>5700</v>
      </c>
      <c r="E7" s="12">
        <v>2132700</v>
      </c>
      <c r="F7" s="6">
        <v>0</v>
      </c>
      <c r="G7" s="12">
        <v>0</v>
      </c>
      <c r="H7" s="6">
        <v>0</v>
      </c>
      <c r="I7" s="12">
        <v>0</v>
      </c>
      <c r="J7" s="6">
        <v>0</v>
      </c>
      <c r="K7" s="12">
        <v>0</v>
      </c>
      <c r="L7" s="7">
        <v>1</v>
      </c>
      <c r="M7" s="7">
        <v>0</v>
      </c>
      <c r="N7" s="7">
        <v>0</v>
      </c>
      <c r="O7" s="61">
        <v>0</v>
      </c>
    </row>
    <row r="8" spans="1:15" x14ac:dyDescent="0.35">
      <c r="A8" s="5" t="s">
        <v>179</v>
      </c>
      <c r="B8" s="6">
        <v>1770</v>
      </c>
      <c r="C8" s="12">
        <v>705900</v>
      </c>
      <c r="D8" s="6">
        <v>1770</v>
      </c>
      <c r="E8" s="12">
        <v>705900</v>
      </c>
      <c r="F8" s="6">
        <v>0</v>
      </c>
      <c r="G8" s="12">
        <v>0</v>
      </c>
      <c r="H8" s="6">
        <v>0</v>
      </c>
      <c r="I8" s="12">
        <v>0</v>
      </c>
      <c r="J8" s="6">
        <v>0</v>
      </c>
      <c r="K8" s="12">
        <v>0</v>
      </c>
      <c r="L8" s="7">
        <v>1</v>
      </c>
      <c r="M8" s="7">
        <v>0</v>
      </c>
      <c r="N8" s="7">
        <v>0</v>
      </c>
      <c r="O8" s="61">
        <v>0</v>
      </c>
    </row>
    <row r="9" spans="1:15" x14ac:dyDescent="0.35">
      <c r="A9" s="5" t="s">
        <v>180</v>
      </c>
      <c r="B9" s="6">
        <v>2005</v>
      </c>
      <c r="C9" s="12">
        <v>811800</v>
      </c>
      <c r="D9" s="6">
        <v>2005</v>
      </c>
      <c r="E9" s="12">
        <v>811800</v>
      </c>
      <c r="F9" s="6">
        <v>0</v>
      </c>
      <c r="G9" s="12">
        <v>0</v>
      </c>
      <c r="H9" s="6">
        <v>0</v>
      </c>
      <c r="I9" s="12">
        <v>0</v>
      </c>
      <c r="J9" s="6">
        <v>0</v>
      </c>
      <c r="K9" s="12">
        <v>0</v>
      </c>
      <c r="L9" s="7">
        <v>1</v>
      </c>
      <c r="M9" s="7">
        <v>0</v>
      </c>
      <c r="N9" s="7">
        <v>0</v>
      </c>
      <c r="O9" s="61">
        <v>0</v>
      </c>
    </row>
    <row r="10" spans="1:15" x14ac:dyDescent="0.35">
      <c r="A10" s="5" t="s">
        <v>181</v>
      </c>
      <c r="B10" s="6">
        <v>1695</v>
      </c>
      <c r="C10" s="12">
        <v>692400</v>
      </c>
      <c r="D10" s="6">
        <v>1695</v>
      </c>
      <c r="E10" s="12">
        <v>692400</v>
      </c>
      <c r="F10" s="6">
        <v>0</v>
      </c>
      <c r="G10" s="12">
        <v>0</v>
      </c>
      <c r="H10" s="6">
        <v>0</v>
      </c>
      <c r="I10" s="12">
        <v>0</v>
      </c>
      <c r="J10" s="6">
        <v>0</v>
      </c>
      <c r="K10" s="12">
        <v>0</v>
      </c>
      <c r="L10" s="7">
        <v>1</v>
      </c>
      <c r="M10" s="7">
        <v>0</v>
      </c>
      <c r="N10" s="7">
        <v>0</v>
      </c>
      <c r="O10" s="61">
        <v>0</v>
      </c>
    </row>
    <row r="11" spans="1:15" x14ac:dyDescent="0.35">
      <c r="A11" s="5" t="s">
        <v>182</v>
      </c>
      <c r="B11" s="6">
        <v>12200</v>
      </c>
      <c r="C11" s="12">
        <v>3401350</v>
      </c>
      <c r="D11" s="6">
        <v>1680</v>
      </c>
      <c r="E11" s="12">
        <v>680100</v>
      </c>
      <c r="F11" s="6">
        <v>10520</v>
      </c>
      <c r="G11" s="12">
        <v>2721250</v>
      </c>
      <c r="H11" s="6">
        <v>0</v>
      </c>
      <c r="I11" s="12">
        <v>0</v>
      </c>
      <c r="J11" s="6">
        <v>0</v>
      </c>
      <c r="K11" s="12">
        <v>0</v>
      </c>
      <c r="L11" s="7">
        <v>0.2</v>
      </c>
      <c r="M11" s="7">
        <v>0.8</v>
      </c>
      <c r="N11" s="7">
        <v>0</v>
      </c>
      <c r="O11" s="61">
        <v>0</v>
      </c>
    </row>
    <row r="12" spans="1:15" x14ac:dyDescent="0.35">
      <c r="A12" s="5" t="s">
        <v>183</v>
      </c>
      <c r="B12" s="6">
        <v>14865</v>
      </c>
      <c r="C12" s="12">
        <v>4034050</v>
      </c>
      <c r="D12" s="6">
        <v>1415</v>
      </c>
      <c r="E12" s="12">
        <v>589800</v>
      </c>
      <c r="F12" s="6">
        <v>5390</v>
      </c>
      <c r="G12" s="12">
        <v>1393250</v>
      </c>
      <c r="H12" s="6">
        <v>8060</v>
      </c>
      <c r="I12" s="12">
        <v>2051000</v>
      </c>
      <c r="J12" s="6">
        <v>0</v>
      </c>
      <c r="K12" s="12">
        <v>0</v>
      </c>
      <c r="L12" s="7">
        <v>0.15</v>
      </c>
      <c r="M12" s="7">
        <v>0.35</v>
      </c>
      <c r="N12" s="7">
        <v>0.51</v>
      </c>
      <c r="O12" s="61">
        <v>0</v>
      </c>
    </row>
    <row r="13" spans="1:15" x14ac:dyDescent="0.35">
      <c r="A13" s="5" t="s">
        <v>184</v>
      </c>
      <c r="B13" s="6">
        <v>11610</v>
      </c>
      <c r="C13" s="12">
        <v>3243000</v>
      </c>
      <c r="D13" s="6">
        <v>1710</v>
      </c>
      <c r="E13" s="12">
        <v>714000</v>
      </c>
      <c r="F13" s="6">
        <v>4305</v>
      </c>
      <c r="G13" s="12">
        <v>1106500</v>
      </c>
      <c r="H13" s="6">
        <v>5595</v>
      </c>
      <c r="I13" s="12">
        <v>1422500</v>
      </c>
      <c r="J13" s="6">
        <v>0</v>
      </c>
      <c r="K13" s="12">
        <v>0</v>
      </c>
      <c r="L13" s="7">
        <v>0.22</v>
      </c>
      <c r="M13" s="7">
        <v>0.34</v>
      </c>
      <c r="N13" s="7">
        <v>0.44</v>
      </c>
      <c r="O13" s="61">
        <v>0</v>
      </c>
    </row>
    <row r="14" spans="1:15" x14ac:dyDescent="0.35">
      <c r="A14" s="5" t="s">
        <v>185</v>
      </c>
      <c r="B14" s="6">
        <v>4525</v>
      </c>
      <c r="C14" s="12">
        <v>1373900</v>
      </c>
      <c r="D14" s="6">
        <v>1380</v>
      </c>
      <c r="E14" s="12">
        <v>576900</v>
      </c>
      <c r="F14" s="6">
        <v>1755</v>
      </c>
      <c r="G14" s="12">
        <v>447250</v>
      </c>
      <c r="H14" s="6">
        <v>1390</v>
      </c>
      <c r="I14" s="12">
        <v>349750</v>
      </c>
      <c r="J14" s="6">
        <v>0</v>
      </c>
      <c r="K14" s="12">
        <v>0</v>
      </c>
      <c r="L14" s="7">
        <v>0.42</v>
      </c>
      <c r="M14" s="7">
        <v>0.33</v>
      </c>
      <c r="N14" s="7">
        <v>0.25</v>
      </c>
      <c r="O14" s="61">
        <v>0</v>
      </c>
    </row>
    <row r="15" spans="1:15" x14ac:dyDescent="0.35">
      <c r="A15" s="5" t="s">
        <v>186</v>
      </c>
      <c r="B15" s="6">
        <v>4685</v>
      </c>
      <c r="C15" s="12">
        <v>995921</v>
      </c>
      <c r="D15" s="6">
        <v>970</v>
      </c>
      <c r="E15" s="12">
        <v>422700</v>
      </c>
      <c r="F15" s="6">
        <v>1280</v>
      </c>
      <c r="G15" s="12">
        <v>329000</v>
      </c>
      <c r="H15" s="6">
        <v>670</v>
      </c>
      <c r="I15" s="12">
        <v>171750</v>
      </c>
      <c r="J15" s="6">
        <v>1760</v>
      </c>
      <c r="K15" s="12">
        <v>72471</v>
      </c>
      <c r="L15" s="7">
        <v>0.42</v>
      </c>
      <c r="M15" s="7">
        <v>0.33</v>
      </c>
      <c r="N15" s="7">
        <v>0.17</v>
      </c>
      <c r="O15" s="61">
        <v>7.0000000000000007E-2</v>
      </c>
    </row>
    <row r="16" spans="1:15" x14ac:dyDescent="0.35">
      <c r="A16" s="5" t="s">
        <v>187</v>
      </c>
      <c r="B16" s="6">
        <v>7775</v>
      </c>
      <c r="C16" s="12">
        <v>1145684</v>
      </c>
      <c r="D16" s="6">
        <v>1160</v>
      </c>
      <c r="E16" s="12">
        <v>486900</v>
      </c>
      <c r="F16" s="6">
        <v>1295</v>
      </c>
      <c r="G16" s="12">
        <v>332500</v>
      </c>
      <c r="H16" s="6">
        <v>410</v>
      </c>
      <c r="I16" s="12">
        <v>103750</v>
      </c>
      <c r="J16" s="6">
        <v>4910</v>
      </c>
      <c r="K16" s="12">
        <v>222534</v>
      </c>
      <c r="L16" s="7">
        <v>0.42</v>
      </c>
      <c r="M16" s="7">
        <v>0.28999999999999998</v>
      </c>
      <c r="N16" s="7">
        <v>0.09</v>
      </c>
      <c r="O16" s="61">
        <v>0.19</v>
      </c>
    </row>
    <row r="17" spans="1:15" x14ac:dyDescent="0.35">
      <c r="A17" s="5" t="s">
        <v>188</v>
      </c>
      <c r="B17" s="6">
        <v>10395</v>
      </c>
      <c r="C17" s="12">
        <v>1276632</v>
      </c>
      <c r="D17" s="6">
        <v>1300</v>
      </c>
      <c r="E17" s="12">
        <v>540000</v>
      </c>
      <c r="F17" s="6">
        <v>1440</v>
      </c>
      <c r="G17" s="12">
        <v>367500</v>
      </c>
      <c r="H17" s="6">
        <v>340</v>
      </c>
      <c r="I17" s="12">
        <v>85500</v>
      </c>
      <c r="J17" s="6">
        <v>7315</v>
      </c>
      <c r="K17" s="12">
        <v>283632</v>
      </c>
      <c r="L17" s="7">
        <v>0.42</v>
      </c>
      <c r="M17" s="7">
        <v>0.28999999999999998</v>
      </c>
      <c r="N17" s="7">
        <v>7.0000000000000007E-2</v>
      </c>
      <c r="O17" s="61">
        <v>0.22</v>
      </c>
    </row>
    <row r="18" spans="1:15" x14ac:dyDescent="0.35">
      <c r="A18" s="5" t="s">
        <v>189</v>
      </c>
      <c r="B18" s="6">
        <v>12605</v>
      </c>
      <c r="C18" s="12">
        <v>1023155</v>
      </c>
      <c r="D18" s="6">
        <v>830</v>
      </c>
      <c r="E18" s="12">
        <v>361800</v>
      </c>
      <c r="F18" s="6">
        <v>865</v>
      </c>
      <c r="G18" s="12">
        <v>219250</v>
      </c>
      <c r="H18" s="6">
        <v>185</v>
      </c>
      <c r="I18" s="12">
        <v>47250</v>
      </c>
      <c r="J18" s="6">
        <v>10725</v>
      </c>
      <c r="K18" s="12">
        <v>394855</v>
      </c>
      <c r="L18" s="7">
        <v>0.35</v>
      </c>
      <c r="M18" s="7">
        <v>0.21</v>
      </c>
      <c r="N18" s="7">
        <v>0.05</v>
      </c>
      <c r="O18" s="61">
        <v>0.39</v>
      </c>
    </row>
    <row r="19" spans="1:15" x14ac:dyDescent="0.35">
      <c r="A19" s="5" t="s">
        <v>190</v>
      </c>
      <c r="B19" s="6">
        <v>33615</v>
      </c>
      <c r="C19" s="12">
        <v>2115895</v>
      </c>
      <c r="D19" s="6">
        <v>1440</v>
      </c>
      <c r="E19" s="12">
        <v>599100</v>
      </c>
      <c r="F19" s="6">
        <v>1595</v>
      </c>
      <c r="G19" s="12">
        <v>408000</v>
      </c>
      <c r="H19" s="6">
        <v>275</v>
      </c>
      <c r="I19" s="12">
        <v>69500</v>
      </c>
      <c r="J19" s="6">
        <v>30310</v>
      </c>
      <c r="K19" s="12">
        <v>1039295</v>
      </c>
      <c r="L19" s="7">
        <v>0.28000000000000003</v>
      </c>
      <c r="M19" s="7">
        <v>0.19</v>
      </c>
      <c r="N19" s="7">
        <v>0.03</v>
      </c>
      <c r="O19" s="61">
        <v>0.49</v>
      </c>
    </row>
    <row r="20" spans="1:15" x14ac:dyDescent="0.35">
      <c r="A20" s="5" t="s">
        <v>191</v>
      </c>
      <c r="B20" s="6">
        <v>21350</v>
      </c>
      <c r="C20" s="12">
        <v>1478432</v>
      </c>
      <c r="D20" s="6">
        <v>1180</v>
      </c>
      <c r="E20" s="12">
        <v>493200</v>
      </c>
      <c r="F20" s="6">
        <v>1285</v>
      </c>
      <c r="G20" s="12">
        <v>327000</v>
      </c>
      <c r="H20" s="6">
        <v>290</v>
      </c>
      <c r="I20" s="12">
        <v>72250</v>
      </c>
      <c r="J20" s="6">
        <v>18595</v>
      </c>
      <c r="K20" s="12">
        <v>585982</v>
      </c>
      <c r="L20" s="7">
        <v>0.33</v>
      </c>
      <c r="M20" s="7">
        <v>0.22</v>
      </c>
      <c r="N20" s="7">
        <v>0.05</v>
      </c>
      <c r="O20" s="61">
        <v>0.4</v>
      </c>
    </row>
    <row r="21" spans="1:15" x14ac:dyDescent="0.35">
      <c r="A21" s="5" t="s">
        <v>192</v>
      </c>
      <c r="B21" s="6">
        <v>25035</v>
      </c>
      <c r="C21" s="12">
        <v>1705304</v>
      </c>
      <c r="D21" s="6">
        <v>1115</v>
      </c>
      <c r="E21" s="12">
        <v>481200</v>
      </c>
      <c r="F21" s="6">
        <v>1535</v>
      </c>
      <c r="G21" s="12">
        <v>395250</v>
      </c>
      <c r="H21" s="6">
        <v>665</v>
      </c>
      <c r="I21" s="12">
        <v>169250</v>
      </c>
      <c r="J21" s="6">
        <v>21715</v>
      </c>
      <c r="K21" s="12">
        <v>659604</v>
      </c>
      <c r="L21" s="7">
        <v>0.28000000000000003</v>
      </c>
      <c r="M21" s="7">
        <v>0.23</v>
      </c>
      <c r="N21" s="7">
        <v>0.1</v>
      </c>
      <c r="O21" s="61">
        <v>0.39</v>
      </c>
    </row>
    <row r="22" spans="1:15" x14ac:dyDescent="0.35">
      <c r="A22" s="5" t="s">
        <v>193</v>
      </c>
      <c r="B22" s="6">
        <v>25560</v>
      </c>
      <c r="C22" s="12">
        <v>1478762</v>
      </c>
      <c r="D22" s="6">
        <v>1035</v>
      </c>
      <c r="E22" s="12">
        <v>437700</v>
      </c>
      <c r="F22" s="6">
        <v>1250</v>
      </c>
      <c r="G22" s="12">
        <v>319250</v>
      </c>
      <c r="H22" s="6">
        <v>350</v>
      </c>
      <c r="I22" s="12">
        <v>89250</v>
      </c>
      <c r="J22" s="6">
        <v>22925</v>
      </c>
      <c r="K22" s="12">
        <v>632562</v>
      </c>
      <c r="L22" s="7">
        <v>0.3</v>
      </c>
      <c r="M22" s="7">
        <v>0.22</v>
      </c>
      <c r="N22" s="7">
        <v>0.06</v>
      </c>
      <c r="O22" s="61">
        <v>0.43</v>
      </c>
    </row>
    <row r="23" spans="1:15" x14ac:dyDescent="0.35">
      <c r="A23" s="5" t="s">
        <v>194</v>
      </c>
      <c r="B23" s="6">
        <v>27005</v>
      </c>
      <c r="C23" s="12">
        <v>1705235</v>
      </c>
      <c r="D23" s="6">
        <v>1565</v>
      </c>
      <c r="E23" s="12">
        <v>679500</v>
      </c>
      <c r="F23" s="6">
        <v>1180</v>
      </c>
      <c r="G23" s="12">
        <v>302000</v>
      </c>
      <c r="H23" s="6">
        <v>65</v>
      </c>
      <c r="I23" s="12">
        <v>16250</v>
      </c>
      <c r="J23" s="6">
        <v>24200</v>
      </c>
      <c r="K23" s="12">
        <v>707485</v>
      </c>
      <c r="L23" s="7">
        <v>0.4</v>
      </c>
      <c r="M23" s="7">
        <v>0.18</v>
      </c>
      <c r="N23" s="7">
        <v>0.01</v>
      </c>
      <c r="O23" s="61">
        <v>0.41</v>
      </c>
    </row>
    <row r="24" spans="1:15" x14ac:dyDescent="0.35">
      <c r="A24" s="5" t="s">
        <v>195</v>
      </c>
      <c r="B24" s="6">
        <v>29830</v>
      </c>
      <c r="C24" s="12">
        <v>2091177</v>
      </c>
      <c r="D24" s="6">
        <v>1190</v>
      </c>
      <c r="E24" s="12">
        <v>522900</v>
      </c>
      <c r="F24" s="6">
        <v>915</v>
      </c>
      <c r="G24" s="12">
        <v>233000</v>
      </c>
      <c r="H24" s="6">
        <v>2110</v>
      </c>
      <c r="I24" s="12">
        <v>538500</v>
      </c>
      <c r="J24" s="6">
        <v>25615</v>
      </c>
      <c r="K24" s="12">
        <v>796777</v>
      </c>
      <c r="L24" s="7">
        <v>0.25</v>
      </c>
      <c r="M24" s="7">
        <v>0.11</v>
      </c>
      <c r="N24" s="7">
        <v>0.26</v>
      </c>
      <c r="O24" s="61">
        <v>0.38</v>
      </c>
    </row>
    <row r="25" spans="1:15" x14ac:dyDescent="0.35">
      <c r="A25" s="5" t="s">
        <v>196</v>
      </c>
      <c r="B25" s="6">
        <v>33080</v>
      </c>
      <c r="C25" s="12">
        <v>3132319</v>
      </c>
      <c r="D25" s="6">
        <v>790</v>
      </c>
      <c r="E25" s="12">
        <v>333600</v>
      </c>
      <c r="F25" s="6">
        <v>1090</v>
      </c>
      <c r="G25" s="12">
        <v>279750</v>
      </c>
      <c r="H25" s="6">
        <v>7085</v>
      </c>
      <c r="I25" s="12">
        <v>1806750</v>
      </c>
      <c r="J25" s="6">
        <v>24115</v>
      </c>
      <c r="K25" s="12">
        <v>712219</v>
      </c>
      <c r="L25" s="7">
        <v>0.11</v>
      </c>
      <c r="M25" s="7">
        <v>0.09</v>
      </c>
      <c r="N25" s="7">
        <v>0.57999999999999996</v>
      </c>
      <c r="O25" s="61">
        <v>0.23</v>
      </c>
    </row>
    <row r="26" spans="1:15" x14ac:dyDescent="0.35">
      <c r="A26" s="5" t="s">
        <v>197</v>
      </c>
      <c r="B26" s="6">
        <v>34265</v>
      </c>
      <c r="C26" s="12">
        <v>3098139</v>
      </c>
      <c r="D26" s="6">
        <v>1235</v>
      </c>
      <c r="E26" s="12">
        <v>501300</v>
      </c>
      <c r="F26" s="6">
        <v>2045</v>
      </c>
      <c r="G26" s="12">
        <v>521750</v>
      </c>
      <c r="H26" s="6">
        <v>5055</v>
      </c>
      <c r="I26" s="12">
        <v>1280500</v>
      </c>
      <c r="J26" s="6">
        <v>25935</v>
      </c>
      <c r="K26" s="12">
        <v>794589</v>
      </c>
      <c r="L26" s="7">
        <v>0.16</v>
      </c>
      <c r="M26" s="7">
        <v>0.17</v>
      </c>
      <c r="N26" s="7">
        <v>0.41</v>
      </c>
      <c r="O26" s="61">
        <v>0.26</v>
      </c>
    </row>
    <row r="27" spans="1:15" x14ac:dyDescent="0.35">
      <c r="A27" s="5" t="s">
        <v>198</v>
      </c>
      <c r="B27" s="6">
        <v>38885</v>
      </c>
      <c r="C27" s="12">
        <v>4156700</v>
      </c>
      <c r="D27" s="6">
        <v>2460</v>
      </c>
      <c r="E27" s="12">
        <v>1044300</v>
      </c>
      <c r="F27" s="6">
        <v>4520</v>
      </c>
      <c r="G27" s="12">
        <v>1158250</v>
      </c>
      <c r="H27" s="6">
        <v>4055</v>
      </c>
      <c r="I27" s="12">
        <v>1035750</v>
      </c>
      <c r="J27" s="6">
        <v>27850</v>
      </c>
      <c r="K27" s="12">
        <v>918400</v>
      </c>
      <c r="L27" s="7">
        <v>0.25</v>
      </c>
      <c r="M27" s="7">
        <v>0.28000000000000003</v>
      </c>
      <c r="N27" s="7">
        <v>0.25</v>
      </c>
      <c r="O27" s="61">
        <v>0.22</v>
      </c>
    </row>
    <row r="28" spans="1:15" x14ac:dyDescent="0.35">
      <c r="A28" s="5" t="s">
        <v>199</v>
      </c>
      <c r="B28" s="6">
        <v>35890</v>
      </c>
      <c r="C28" s="12">
        <v>2761735</v>
      </c>
      <c r="D28" s="6">
        <v>2080</v>
      </c>
      <c r="E28" s="12">
        <v>878700</v>
      </c>
      <c r="F28" s="6">
        <v>1910</v>
      </c>
      <c r="G28" s="12">
        <v>485750</v>
      </c>
      <c r="H28" s="6">
        <v>1335</v>
      </c>
      <c r="I28" s="12">
        <v>340000</v>
      </c>
      <c r="J28" s="6">
        <v>30570</v>
      </c>
      <c r="K28" s="12">
        <v>1057285</v>
      </c>
      <c r="L28" s="7">
        <v>0.32</v>
      </c>
      <c r="M28" s="7">
        <v>0.18</v>
      </c>
      <c r="N28" s="7">
        <v>0.12</v>
      </c>
      <c r="O28" s="61">
        <v>0.38</v>
      </c>
    </row>
    <row r="29" spans="1:15" x14ac:dyDescent="0.35">
      <c r="A29" s="5" t="s">
        <v>200</v>
      </c>
      <c r="B29" s="6">
        <v>31795</v>
      </c>
      <c r="C29" s="12">
        <v>1929781</v>
      </c>
      <c r="D29" s="6">
        <v>1345</v>
      </c>
      <c r="E29" s="12">
        <v>573900</v>
      </c>
      <c r="F29" s="6">
        <v>1310</v>
      </c>
      <c r="G29" s="12">
        <v>335500</v>
      </c>
      <c r="H29" s="6">
        <v>480</v>
      </c>
      <c r="I29" s="12">
        <v>122500</v>
      </c>
      <c r="J29" s="6">
        <v>28660</v>
      </c>
      <c r="K29" s="12">
        <v>897881</v>
      </c>
      <c r="L29" s="7">
        <v>0.3</v>
      </c>
      <c r="M29" s="7">
        <v>0.17</v>
      </c>
      <c r="N29" s="7">
        <v>0.06</v>
      </c>
      <c r="O29" s="61">
        <v>0.47</v>
      </c>
    </row>
    <row r="30" spans="1:15" x14ac:dyDescent="0.35">
      <c r="A30" s="5" t="s">
        <v>201</v>
      </c>
      <c r="B30" s="6">
        <v>65805</v>
      </c>
      <c r="C30" s="12">
        <v>2862957</v>
      </c>
      <c r="D30" s="6">
        <v>1115</v>
      </c>
      <c r="E30" s="12">
        <v>480600</v>
      </c>
      <c r="F30" s="6">
        <v>1635</v>
      </c>
      <c r="G30" s="12">
        <v>415500</v>
      </c>
      <c r="H30" s="6">
        <v>500</v>
      </c>
      <c r="I30" s="12">
        <v>126250</v>
      </c>
      <c r="J30" s="6">
        <v>62550</v>
      </c>
      <c r="K30" s="12">
        <v>1840607</v>
      </c>
      <c r="L30" s="7">
        <v>0.17</v>
      </c>
      <c r="M30" s="7">
        <v>0.15</v>
      </c>
      <c r="N30" s="7">
        <v>0.04</v>
      </c>
      <c r="O30" s="61">
        <v>0.64</v>
      </c>
    </row>
    <row r="31" spans="1:15" x14ac:dyDescent="0.35">
      <c r="A31" s="5" t="s">
        <v>202</v>
      </c>
      <c r="B31" s="6">
        <v>35385</v>
      </c>
      <c r="C31" s="12">
        <v>1725653</v>
      </c>
      <c r="D31" s="6">
        <v>905</v>
      </c>
      <c r="E31" s="12">
        <v>385200</v>
      </c>
      <c r="F31" s="6">
        <v>1115</v>
      </c>
      <c r="G31" s="12">
        <v>285750</v>
      </c>
      <c r="H31" s="6">
        <v>375</v>
      </c>
      <c r="I31" s="12">
        <v>94500</v>
      </c>
      <c r="J31" s="6">
        <v>32990</v>
      </c>
      <c r="K31" s="12">
        <v>960203</v>
      </c>
      <c r="L31" s="7">
        <v>0.22</v>
      </c>
      <c r="M31" s="7">
        <v>0.17</v>
      </c>
      <c r="N31" s="7">
        <v>0.05</v>
      </c>
      <c r="O31" s="61">
        <v>0.56000000000000005</v>
      </c>
    </row>
    <row r="32" spans="1:15" x14ac:dyDescent="0.35">
      <c r="A32" s="5" t="s">
        <v>203</v>
      </c>
      <c r="B32" s="6">
        <v>38130</v>
      </c>
      <c r="C32" s="12">
        <v>2339443</v>
      </c>
      <c r="D32" s="6">
        <v>1425</v>
      </c>
      <c r="E32" s="12">
        <v>598800</v>
      </c>
      <c r="F32" s="6">
        <v>2270</v>
      </c>
      <c r="G32" s="12">
        <v>584250</v>
      </c>
      <c r="H32" s="6">
        <v>555</v>
      </c>
      <c r="I32" s="12">
        <v>139500</v>
      </c>
      <c r="J32" s="6">
        <v>33885</v>
      </c>
      <c r="K32" s="12">
        <v>1016893</v>
      </c>
      <c r="L32" s="7">
        <v>0.26</v>
      </c>
      <c r="M32" s="7">
        <v>0.25</v>
      </c>
      <c r="N32" s="7">
        <v>0.06</v>
      </c>
      <c r="O32" s="61">
        <v>0.43</v>
      </c>
    </row>
    <row r="33" spans="1:15" x14ac:dyDescent="0.35">
      <c r="A33" s="5" t="s">
        <v>204</v>
      </c>
      <c r="B33" s="6">
        <v>38200</v>
      </c>
      <c r="C33" s="12">
        <v>2176275</v>
      </c>
      <c r="D33" s="6">
        <v>1170</v>
      </c>
      <c r="E33" s="12">
        <v>506100</v>
      </c>
      <c r="F33" s="6">
        <v>1780</v>
      </c>
      <c r="G33" s="12">
        <v>455000</v>
      </c>
      <c r="H33" s="6">
        <v>610</v>
      </c>
      <c r="I33" s="12">
        <v>153750</v>
      </c>
      <c r="J33" s="6">
        <v>34640</v>
      </c>
      <c r="K33" s="12">
        <v>1061425</v>
      </c>
      <c r="L33" s="7">
        <v>0.23</v>
      </c>
      <c r="M33" s="7">
        <v>0.21</v>
      </c>
      <c r="N33" s="7">
        <v>7.0000000000000007E-2</v>
      </c>
      <c r="O33" s="61">
        <v>0.49</v>
      </c>
    </row>
    <row r="34" spans="1:15" x14ac:dyDescent="0.35">
      <c r="A34" s="5" t="s">
        <v>205</v>
      </c>
      <c r="B34" s="6">
        <v>36595</v>
      </c>
      <c r="C34" s="12">
        <v>2272193</v>
      </c>
      <c r="D34" s="6">
        <v>1520</v>
      </c>
      <c r="E34" s="12">
        <v>646404</v>
      </c>
      <c r="F34" s="6">
        <v>2130</v>
      </c>
      <c r="G34" s="12">
        <v>543375</v>
      </c>
      <c r="H34" s="6">
        <v>485</v>
      </c>
      <c r="I34" s="12">
        <v>122250</v>
      </c>
      <c r="J34" s="6">
        <v>32465</v>
      </c>
      <c r="K34" s="12">
        <v>960164</v>
      </c>
      <c r="L34" s="7">
        <v>0.28000000000000003</v>
      </c>
      <c r="M34" s="7">
        <v>0.24</v>
      </c>
      <c r="N34" s="7">
        <v>0.05</v>
      </c>
      <c r="O34" s="61">
        <v>0.42</v>
      </c>
    </row>
    <row r="35" spans="1:15" x14ac:dyDescent="0.35">
      <c r="A35" s="5" t="s">
        <v>206</v>
      </c>
      <c r="B35" s="6">
        <v>39210</v>
      </c>
      <c r="C35" s="12">
        <v>2481403</v>
      </c>
      <c r="D35" s="6">
        <v>2000</v>
      </c>
      <c r="E35" s="12">
        <v>833760</v>
      </c>
      <c r="F35" s="6">
        <v>1995</v>
      </c>
      <c r="G35" s="12">
        <v>513043</v>
      </c>
      <c r="H35" s="6">
        <v>115</v>
      </c>
      <c r="I35" s="12">
        <v>28750</v>
      </c>
      <c r="J35" s="6">
        <v>35095</v>
      </c>
      <c r="K35" s="12">
        <v>1105850</v>
      </c>
      <c r="L35" s="7">
        <v>0.34</v>
      </c>
      <c r="M35" s="7">
        <v>0.21</v>
      </c>
      <c r="N35" s="7">
        <v>0.01</v>
      </c>
      <c r="O35" s="61">
        <v>0.45</v>
      </c>
    </row>
    <row r="36" spans="1:15" x14ac:dyDescent="0.35">
      <c r="A36" s="5" t="s">
        <v>207</v>
      </c>
      <c r="B36" s="6">
        <v>45640</v>
      </c>
      <c r="C36" s="12">
        <v>3665275</v>
      </c>
      <c r="D36" s="6">
        <v>1345</v>
      </c>
      <c r="E36" s="12">
        <v>556302</v>
      </c>
      <c r="F36" s="6">
        <v>1315</v>
      </c>
      <c r="G36" s="12">
        <v>339358</v>
      </c>
      <c r="H36" s="6">
        <v>6595</v>
      </c>
      <c r="I36" s="12">
        <v>1704655</v>
      </c>
      <c r="J36" s="6">
        <v>36390</v>
      </c>
      <c r="K36" s="12">
        <v>1064961</v>
      </c>
      <c r="L36" s="7">
        <v>0.15</v>
      </c>
      <c r="M36" s="7">
        <v>0.09</v>
      </c>
      <c r="N36" s="7">
        <v>0.47</v>
      </c>
      <c r="O36" s="61">
        <v>0.28999999999999998</v>
      </c>
    </row>
    <row r="37" spans="1:15" x14ac:dyDescent="0.35">
      <c r="A37" s="5" t="s">
        <v>208</v>
      </c>
      <c r="B37" s="6">
        <v>44305</v>
      </c>
      <c r="C37" s="12">
        <v>3100664</v>
      </c>
      <c r="D37" s="6">
        <v>1005</v>
      </c>
      <c r="E37" s="12">
        <v>428994</v>
      </c>
      <c r="F37" s="6">
        <v>2065</v>
      </c>
      <c r="G37" s="12">
        <v>528098</v>
      </c>
      <c r="H37" s="6">
        <v>4100</v>
      </c>
      <c r="I37" s="12">
        <v>1050955</v>
      </c>
      <c r="J37" s="6">
        <v>37135</v>
      </c>
      <c r="K37" s="12">
        <v>1092618</v>
      </c>
      <c r="L37" s="7">
        <v>0.14000000000000001</v>
      </c>
      <c r="M37" s="7">
        <v>0.17</v>
      </c>
      <c r="N37" s="7">
        <v>0.34</v>
      </c>
      <c r="O37" s="61">
        <v>0.35</v>
      </c>
    </row>
    <row r="38" spans="1:15" x14ac:dyDescent="0.35">
      <c r="A38" s="5" t="s">
        <v>209</v>
      </c>
      <c r="B38" s="6">
        <v>43160</v>
      </c>
      <c r="C38" s="12">
        <v>2960925</v>
      </c>
      <c r="D38" s="6">
        <v>1885</v>
      </c>
      <c r="E38" s="12">
        <v>773154</v>
      </c>
      <c r="F38" s="6">
        <v>1640</v>
      </c>
      <c r="G38" s="12">
        <v>419148</v>
      </c>
      <c r="H38" s="6">
        <v>2885</v>
      </c>
      <c r="I38" s="12">
        <v>736190</v>
      </c>
      <c r="J38" s="6">
        <v>36755</v>
      </c>
      <c r="K38" s="12">
        <v>1032434</v>
      </c>
      <c r="L38" s="7">
        <v>0.26</v>
      </c>
      <c r="M38" s="7">
        <v>0.14000000000000001</v>
      </c>
      <c r="N38" s="7">
        <v>0.25</v>
      </c>
      <c r="O38" s="61">
        <v>0.35</v>
      </c>
    </row>
    <row r="39" spans="1:15" x14ac:dyDescent="0.35">
      <c r="A39" s="5" t="s">
        <v>210</v>
      </c>
      <c r="B39" s="6">
        <v>39945</v>
      </c>
      <c r="C39" s="12">
        <v>2463083</v>
      </c>
      <c r="D39" s="6">
        <v>1145</v>
      </c>
      <c r="E39" s="12">
        <v>477576</v>
      </c>
      <c r="F39" s="6">
        <v>1040</v>
      </c>
      <c r="G39" s="12">
        <v>265978</v>
      </c>
      <c r="H39" s="6">
        <v>1205</v>
      </c>
      <c r="I39" s="12">
        <v>309755</v>
      </c>
      <c r="J39" s="6">
        <v>36555</v>
      </c>
      <c r="K39" s="12">
        <v>1409775</v>
      </c>
      <c r="L39" s="7">
        <v>0.19</v>
      </c>
      <c r="M39" s="7">
        <v>0.11</v>
      </c>
      <c r="N39" s="7">
        <v>0.13</v>
      </c>
      <c r="O39" s="61">
        <v>0.56999999999999995</v>
      </c>
    </row>
    <row r="40" spans="1:15" x14ac:dyDescent="0.35">
      <c r="A40" s="5" t="s">
        <v>211</v>
      </c>
      <c r="B40" s="6">
        <v>38320</v>
      </c>
      <c r="C40" s="12">
        <v>1723867</v>
      </c>
      <c r="D40" s="6">
        <v>905</v>
      </c>
      <c r="E40" s="12">
        <v>388371</v>
      </c>
      <c r="F40" s="6">
        <v>695</v>
      </c>
      <c r="G40" s="12">
        <v>178740</v>
      </c>
      <c r="H40" s="6">
        <v>480</v>
      </c>
      <c r="I40" s="12">
        <v>123973</v>
      </c>
      <c r="J40" s="6">
        <v>36240</v>
      </c>
      <c r="K40" s="12">
        <v>1032783</v>
      </c>
      <c r="L40" s="7">
        <v>0.23</v>
      </c>
      <c r="M40" s="7">
        <v>0.1</v>
      </c>
      <c r="N40" s="7">
        <v>7.0000000000000007E-2</v>
      </c>
      <c r="O40" s="61">
        <v>0.6</v>
      </c>
    </row>
    <row r="41" spans="1:15" x14ac:dyDescent="0.35">
      <c r="A41" s="5" t="s">
        <v>212</v>
      </c>
      <c r="B41" s="6">
        <v>38635</v>
      </c>
      <c r="C41" s="12">
        <v>1929123</v>
      </c>
      <c r="D41" s="6">
        <v>1250</v>
      </c>
      <c r="E41" s="12">
        <v>524745</v>
      </c>
      <c r="F41" s="6">
        <v>1025</v>
      </c>
      <c r="G41" s="12">
        <v>262563</v>
      </c>
      <c r="H41" s="6">
        <v>510</v>
      </c>
      <c r="I41" s="12">
        <v>130780</v>
      </c>
      <c r="J41" s="6">
        <v>35850</v>
      </c>
      <c r="K41" s="12">
        <v>1011035</v>
      </c>
      <c r="L41" s="7">
        <v>0.27</v>
      </c>
      <c r="M41" s="7">
        <v>0.14000000000000001</v>
      </c>
      <c r="N41" s="7">
        <v>7.0000000000000007E-2</v>
      </c>
      <c r="O41" s="61">
        <v>0.52</v>
      </c>
    </row>
    <row r="42" spans="1:15" x14ac:dyDescent="0.35">
      <c r="A42" s="5" t="s">
        <v>213</v>
      </c>
      <c r="B42" s="6">
        <v>73325</v>
      </c>
      <c r="C42" s="12">
        <v>2697595</v>
      </c>
      <c r="D42" s="6">
        <v>905</v>
      </c>
      <c r="E42" s="12">
        <v>383562</v>
      </c>
      <c r="F42" s="6">
        <v>775</v>
      </c>
      <c r="G42" s="12">
        <v>199958</v>
      </c>
      <c r="H42" s="6">
        <v>280</v>
      </c>
      <c r="I42" s="12">
        <v>71193</v>
      </c>
      <c r="J42" s="6">
        <v>71365</v>
      </c>
      <c r="K42" s="12">
        <v>2042883</v>
      </c>
      <c r="L42" s="7">
        <v>0.14000000000000001</v>
      </c>
      <c r="M42" s="7">
        <v>7.0000000000000007E-2</v>
      </c>
      <c r="N42" s="7">
        <v>0.03</v>
      </c>
      <c r="O42" s="61">
        <v>0.76</v>
      </c>
    </row>
    <row r="43" spans="1:15" x14ac:dyDescent="0.35">
      <c r="A43" s="5" t="s">
        <v>214</v>
      </c>
      <c r="B43" s="6">
        <v>36725</v>
      </c>
      <c r="C43" s="12">
        <v>1659465</v>
      </c>
      <c r="D43" s="6">
        <v>980</v>
      </c>
      <c r="E43" s="12">
        <v>418107</v>
      </c>
      <c r="F43" s="6">
        <v>755</v>
      </c>
      <c r="G43" s="12">
        <v>194155</v>
      </c>
      <c r="H43" s="6">
        <v>310</v>
      </c>
      <c r="I43" s="12">
        <v>78523</v>
      </c>
      <c r="J43" s="6">
        <v>34680</v>
      </c>
      <c r="K43" s="12">
        <v>968680</v>
      </c>
      <c r="L43" s="7">
        <v>0.25</v>
      </c>
      <c r="M43" s="7">
        <v>0.12</v>
      </c>
      <c r="N43" s="7">
        <v>0.05</v>
      </c>
      <c r="O43" s="61">
        <v>0.57999999999999996</v>
      </c>
    </row>
    <row r="44" spans="1:15" x14ac:dyDescent="0.35">
      <c r="A44" s="5" t="s">
        <v>215</v>
      </c>
      <c r="B44" s="6">
        <v>36580</v>
      </c>
      <c r="C44" s="12">
        <v>1763722</v>
      </c>
      <c r="D44" s="6">
        <v>1050</v>
      </c>
      <c r="E44" s="12">
        <v>451437</v>
      </c>
      <c r="F44" s="6">
        <v>880</v>
      </c>
      <c r="G44" s="12">
        <v>226488</v>
      </c>
      <c r="H44" s="6">
        <v>275</v>
      </c>
      <c r="I44" s="12">
        <v>69175</v>
      </c>
      <c r="J44" s="6">
        <v>34375</v>
      </c>
      <c r="K44" s="12">
        <v>1016623</v>
      </c>
      <c r="L44" s="7">
        <v>0.26</v>
      </c>
      <c r="M44" s="7">
        <v>0.13</v>
      </c>
      <c r="N44" s="7">
        <v>0.04</v>
      </c>
      <c r="O44" s="61">
        <v>0.57999999999999996</v>
      </c>
    </row>
    <row r="45" spans="1:15" x14ac:dyDescent="0.35">
      <c r="A45" s="5" t="s">
        <v>216</v>
      </c>
      <c r="B45" s="6">
        <v>36525</v>
      </c>
      <c r="C45" s="12">
        <v>1767777</v>
      </c>
      <c r="D45" s="6">
        <v>960</v>
      </c>
      <c r="E45" s="12">
        <v>394485</v>
      </c>
      <c r="F45" s="6">
        <v>1145</v>
      </c>
      <c r="G45" s="12">
        <v>294408</v>
      </c>
      <c r="H45" s="6">
        <v>275</v>
      </c>
      <c r="I45" s="12">
        <v>69933</v>
      </c>
      <c r="J45" s="6">
        <v>34145</v>
      </c>
      <c r="K45" s="12">
        <v>1008952</v>
      </c>
      <c r="L45" s="7">
        <v>0.22</v>
      </c>
      <c r="M45" s="7">
        <v>0.17</v>
      </c>
      <c r="N45" s="7">
        <v>0.04</v>
      </c>
      <c r="O45" s="61">
        <v>0.56999999999999995</v>
      </c>
    </row>
    <row r="46" spans="1:15" x14ac:dyDescent="0.35">
      <c r="A46" s="5" t="s">
        <v>217</v>
      </c>
      <c r="B46" s="6">
        <v>36105</v>
      </c>
      <c r="C46" s="12">
        <v>1729864</v>
      </c>
      <c r="D46" s="6">
        <v>900</v>
      </c>
      <c r="E46" s="12">
        <v>367463</v>
      </c>
      <c r="F46" s="6">
        <v>1155</v>
      </c>
      <c r="G46" s="12">
        <v>299018</v>
      </c>
      <c r="H46" s="6">
        <v>395</v>
      </c>
      <c r="I46" s="12">
        <v>101000</v>
      </c>
      <c r="J46" s="6">
        <v>33660</v>
      </c>
      <c r="K46" s="12">
        <v>962382</v>
      </c>
      <c r="L46" s="7">
        <v>0.21</v>
      </c>
      <c r="M46" s="7">
        <v>0.17</v>
      </c>
      <c r="N46" s="7">
        <v>0.06</v>
      </c>
      <c r="O46" s="61">
        <v>0.56000000000000005</v>
      </c>
    </row>
    <row r="47" spans="1:15" x14ac:dyDescent="0.35">
      <c r="A47" s="5" t="s">
        <v>218</v>
      </c>
      <c r="B47" s="6">
        <v>35860</v>
      </c>
      <c r="C47" s="12">
        <v>1777596</v>
      </c>
      <c r="D47" s="6">
        <v>975</v>
      </c>
      <c r="E47" s="12">
        <v>396555</v>
      </c>
      <c r="F47" s="6">
        <v>1220</v>
      </c>
      <c r="G47" s="12">
        <v>315436</v>
      </c>
      <c r="H47" s="6">
        <v>385</v>
      </c>
      <c r="I47" s="12">
        <v>98475</v>
      </c>
      <c r="J47" s="6">
        <v>33280</v>
      </c>
      <c r="K47" s="12">
        <v>967130</v>
      </c>
      <c r="L47" s="7">
        <v>0.22</v>
      </c>
      <c r="M47" s="7">
        <v>0.18</v>
      </c>
      <c r="N47" s="7">
        <v>0.06</v>
      </c>
      <c r="O47" s="61">
        <v>0.54</v>
      </c>
    </row>
    <row r="48" spans="1:15" x14ac:dyDescent="0.35">
      <c r="A48" s="5" t="s">
        <v>219</v>
      </c>
      <c r="B48" s="6">
        <v>35615</v>
      </c>
      <c r="C48" s="12">
        <v>1859846</v>
      </c>
      <c r="D48" s="6">
        <v>1180</v>
      </c>
      <c r="E48" s="12">
        <v>503139</v>
      </c>
      <c r="F48" s="6">
        <v>1325</v>
      </c>
      <c r="G48" s="12">
        <v>351185</v>
      </c>
      <c r="H48" s="6">
        <v>130</v>
      </c>
      <c r="I48" s="12">
        <v>33805</v>
      </c>
      <c r="J48" s="6">
        <v>32980</v>
      </c>
      <c r="K48" s="12">
        <v>971717</v>
      </c>
      <c r="L48" s="7">
        <v>0.27</v>
      </c>
      <c r="M48" s="7">
        <v>0.19</v>
      </c>
      <c r="N48" s="7">
        <v>0.02</v>
      </c>
      <c r="O48" s="61">
        <v>0.52</v>
      </c>
    </row>
    <row r="49" spans="1:15" x14ac:dyDescent="0.35">
      <c r="A49" s="5" t="s">
        <v>220</v>
      </c>
      <c r="B49" s="6">
        <v>37425</v>
      </c>
      <c r="C49" s="12">
        <v>2461098</v>
      </c>
      <c r="D49" s="6">
        <v>1525</v>
      </c>
      <c r="E49" s="12">
        <v>663766</v>
      </c>
      <c r="F49" s="6">
        <v>1630</v>
      </c>
      <c r="G49" s="12">
        <v>441726</v>
      </c>
      <c r="H49" s="6">
        <v>1195</v>
      </c>
      <c r="I49" s="12">
        <v>328351</v>
      </c>
      <c r="J49" s="6">
        <v>33075</v>
      </c>
      <c r="K49" s="12">
        <v>1027255</v>
      </c>
      <c r="L49" s="7">
        <v>0.27</v>
      </c>
      <c r="M49" s="7">
        <v>0.18</v>
      </c>
      <c r="N49" s="7">
        <v>0.13</v>
      </c>
      <c r="O49" s="61">
        <v>0.42</v>
      </c>
    </row>
    <row r="50" spans="1:15" x14ac:dyDescent="0.35">
      <c r="A50" s="5" t="s">
        <v>221</v>
      </c>
      <c r="B50" s="6">
        <v>45190</v>
      </c>
      <c r="C50" s="12">
        <v>4449273</v>
      </c>
      <c r="D50" s="6">
        <v>1425</v>
      </c>
      <c r="E50" s="12">
        <v>618507</v>
      </c>
      <c r="F50" s="6">
        <v>1685</v>
      </c>
      <c r="G50" s="12">
        <v>458081</v>
      </c>
      <c r="H50" s="6">
        <v>8595</v>
      </c>
      <c r="I50" s="12">
        <v>2343021</v>
      </c>
      <c r="J50" s="6">
        <v>33490</v>
      </c>
      <c r="K50" s="12">
        <v>1029666</v>
      </c>
      <c r="L50" s="7">
        <v>0.14000000000000001</v>
      </c>
      <c r="M50" s="7">
        <v>0.1</v>
      </c>
      <c r="N50" s="7">
        <v>0.53</v>
      </c>
      <c r="O50" s="61">
        <v>0.23</v>
      </c>
    </row>
    <row r="51" spans="1:15" x14ac:dyDescent="0.35">
      <c r="A51" s="5" t="s">
        <v>222</v>
      </c>
      <c r="B51" s="6">
        <v>40455</v>
      </c>
      <c r="C51" s="12">
        <v>3267716</v>
      </c>
      <c r="D51" s="6">
        <v>1890</v>
      </c>
      <c r="E51" s="12">
        <v>839623</v>
      </c>
      <c r="F51" s="6">
        <v>2145</v>
      </c>
      <c r="G51" s="12">
        <v>590769</v>
      </c>
      <c r="H51" s="6">
        <v>3085</v>
      </c>
      <c r="I51" s="12">
        <v>841042</v>
      </c>
      <c r="J51" s="6">
        <v>33335</v>
      </c>
      <c r="K51" s="12">
        <v>996281</v>
      </c>
      <c r="L51" s="7">
        <v>0.26</v>
      </c>
      <c r="M51" s="7">
        <v>0.18</v>
      </c>
      <c r="N51" s="7">
        <v>0.26</v>
      </c>
      <c r="O51" s="61">
        <v>0.3</v>
      </c>
    </row>
    <row r="52" spans="1:15" x14ac:dyDescent="0.35">
      <c r="A52" s="5" t="s">
        <v>223</v>
      </c>
      <c r="B52" s="6">
        <v>38415</v>
      </c>
      <c r="C52" s="12">
        <v>2579069</v>
      </c>
      <c r="D52" s="6">
        <v>1690</v>
      </c>
      <c r="E52" s="12">
        <v>748724</v>
      </c>
      <c r="F52" s="6">
        <v>1800</v>
      </c>
      <c r="G52" s="12">
        <v>492274</v>
      </c>
      <c r="H52" s="6">
        <v>1080</v>
      </c>
      <c r="I52" s="12">
        <v>290991</v>
      </c>
      <c r="J52" s="6">
        <v>33845</v>
      </c>
      <c r="K52" s="12">
        <v>1047080</v>
      </c>
      <c r="L52" s="7">
        <v>0.28999999999999998</v>
      </c>
      <c r="M52" s="7">
        <v>0.19</v>
      </c>
      <c r="N52" s="7">
        <v>0.11</v>
      </c>
      <c r="O52" s="61">
        <v>0.41</v>
      </c>
    </row>
    <row r="53" spans="1:15" x14ac:dyDescent="0.35">
      <c r="A53" s="5" t="s">
        <v>224</v>
      </c>
      <c r="B53" s="6">
        <v>70550</v>
      </c>
      <c r="C53" s="12">
        <v>3153852</v>
      </c>
      <c r="D53" s="6">
        <v>1445</v>
      </c>
      <c r="E53" s="12">
        <v>667822</v>
      </c>
      <c r="F53" s="6">
        <v>1195</v>
      </c>
      <c r="G53" s="12">
        <v>324798</v>
      </c>
      <c r="H53" s="6">
        <v>545</v>
      </c>
      <c r="I53" s="12">
        <v>147887</v>
      </c>
      <c r="J53" s="6">
        <v>67365</v>
      </c>
      <c r="K53" s="12">
        <v>2013345</v>
      </c>
      <c r="L53" s="7">
        <v>0.21</v>
      </c>
      <c r="M53" s="7">
        <v>0.1</v>
      </c>
      <c r="N53" s="7">
        <v>0.05</v>
      </c>
      <c r="O53" s="61">
        <v>0.64</v>
      </c>
    </row>
    <row r="54" spans="1:15" x14ac:dyDescent="0.35">
      <c r="A54" s="5" t="s">
        <v>225</v>
      </c>
      <c r="B54" s="6">
        <v>35470</v>
      </c>
      <c r="C54" s="12">
        <v>1785354</v>
      </c>
      <c r="D54" s="6">
        <v>810</v>
      </c>
      <c r="E54" s="12">
        <v>381787</v>
      </c>
      <c r="F54" s="6">
        <v>1440</v>
      </c>
      <c r="G54" s="12">
        <v>394867</v>
      </c>
      <c r="H54" s="6">
        <v>320</v>
      </c>
      <c r="I54" s="12">
        <v>86092</v>
      </c>
      <c r="J54" s="6">
        <v>32900</v>
      </c>
      <c r="K54" s="12">
        <v>922607</v>
      </c>
      <c r="L54" s="7">
        <v>0.21</v>
      </c>
      <c r="M54" s="7">
        <v>0.22</v>
      </c>
      <c r="N54" s="7">
        <v>0.05</v>
      </c>
      <c r="O54" s="61">
        <v>0.52</v>
      </c>
    </row>
    <row r="55" spans="1:15" x14ac:dyDescent="0.35">
      <c r="A55" s="5" t="s">
        <v>226</v>
      </c>
      <c r="B55" s="6">
        <v>33510</v>
      </c>
      <c r="C55" s="12">
        <v>1457381</v>
      </c>
      <c r="D55" s="6">
        <v>730</v>
      </c>
      <c r="E55" s="12">
        <v>331823</v>
      </c>
      <c r="F55" s="6">
        <v>640</v>
      </c>
      <c r="G55" s="12">
        <v>174384</v>
      </c>
      <c r="H55" s="6">
        <v>340</v>
      </c>
      <c r="I55" s="12">
        <v>93571</v>
      </c>
      <c r="J55" s="6">
        <v>31800</v>
      </c>
      <c r="K55" s="12">
        <v>857603</v>
      </c>
      <c r="L55" s="7">
        <v>0.23</v>
      </c>
      <c r="M55" s="7">
        <v>0.12</v>
      </c>
      <c r="N55" s="7">
        <v>0.06</v>
      </c>
      <c r="O55" s="61">
        <v>0.59</v>
      </c>
    </row>
    <row r="56" spans="1:15" x14ac:dyDescent="0.35">
      <c r="A56" s="5" t="s">
        <v>227</v>
      </c>
      <c r="B56" s="6">
        <v>39535</v>
      </c>
      <c r="C56" s="12">
        <v>3317272</v>
      </c>
      <c r="D56" s="6">
        <v>975</v>
      </c>
      <c r="E56" s="12">
        <v>443395</v>
      </c>
      <c r="F56" s="6">
        <v>6000</v>
      </c>
      <c r="G56" s="12">
        <v>1633094</v>
      </c>
      <c r="H56" s="6">
        <v>1280</v>
      </c>
      <c r="I56" s="12">
        <v>344971</v>
      </c>
      <c r="J56" s="6">
        <v>31275</v>
      </c>
      <c r="K56" s="12">
        <v>895813</v>
      </c>
      <c r="L56" s="7">
        <v>0.13</v>
      </c>
      <c r="M56" s="7">
        <v>0.49</v>
      </c>
      <c r="N56" s="7">
        <v>0.1</v>
      </c>
      <c r="O56" s="61">
        <v>0.27</v>
      </c>
    </row>
    <row r="57" spans="1:15" x14ac:dyDescent="0.35">
      <c r="A57" s="5" t="s">
        <v>228</v>
      </c>
      <c r="B57" s="6">
        <v>41085</v>
      </c>
      <c r="C57" s="12">
        <v>4307193</v>
      </c>
      <c r="D57" s="6">
        <v>1655</v>
      </c>
      <c r="E57" s="12">
        <v>764063</v>
      </c>
      <c r="F57" s="6">
        <v>5620</v>
      </c>
      <c r="G57" s="12">
        <v>1533986</v>
      </c>
      <c r="H57" s="6">
        <v>4035</v>
      </c>
      <c r="I57" s="12">
        <v>1094908</v>
      </c>
      <c r="J57" s="6">
        <v>29775</v>
      </c>
      <c r="K57" s="12">
        <v>914236</v>
      </c>
      <c r="L57" s="7">
        <v>0.18</v>
      </c>
      <c r="M57" s="7">
        <v>0.36</v>
      </c>
      <c r="N57" s="7">
        <v>0.25</v>
      </c>
      <c r="O57" s="61">
        <v>0.21</v>
      </c>
    </row>
    <row r="58" spans="1:15" x14ac:dyDescent="0.35">
      <c r="A58" s="5" t="s">
        <v>229</v>
      </c>
      <c r="B58" s="6">
        <v>36585</v>
      </c>
      <c r="C58" s="12">
        <v>3081771</v>
      </c>
      <c r="D58" s="6">
        <v>2225</v>
      </c>
      <c r="E58" s="12">
        <v>1010941</v>
      </c>
      <c r="F58" s="6">
        <v>2830</v>
      </c>
      <c r="G58" s="12">
        <v>802087</v>
      </c>
      <c r="H58" s="6">
        <v>965</v>
      </c>
      <c r="I58" s="12">
        <v>262519</v>
      </c>
      <c r="J58" s="6">
        <v>30560</v>
      </c>
      <c r="K58" s="12">
        <v>1006224</v>
      </c>
      <c r="L58" s="7">
        <v>0.33</v>
      </c>
      <c r="M58" s="7">
        <v>0.26</v>
      </c>
      <c r="N58" s="7">
        <v>0.09</v>
      </c>
      <c r="O58" s="61">
        <v>0.33</v>
      </c>
    </row>
    <row r="59" spans="1:15" x14ac:dyDescent="0.35">
      <c r="A59" s="5" t="s">
        <v>230</v>
      </c>
      <c r="B59" s="6">
        <v>34775</v>
      </c>
      <c r="C59" s="12">
        <v>2383771</v>
      </c>
      <c r="D59" s="6">
        <v>1515</v>
      </c>
      <c r="E59" s="12">
        <v>732181</v>
      </c>
      <c r="F59" s="6">
        <v>1815</v>
      </c>
      <c r="G59" s="12">
        <v>533893</v>
      </c>
      <c r="H59" s="6">
        <v>210</v>
      </c>
      <c r="I59" s="12">
        <v>56693</v>
      </c>
      <c r="J59" s="6">
        <v>31235</v>
      </c>
      <c r="K59" s="12">
        <v>1061004</v>
      </c>
      <c r="L59" s="7">
        <v>0.31</v>
      </c>
      <c r="M59" s="7">
        <v>0.22</v>
      </c>
      <c r="N59" s="7">
        <v>0.02</v>
      </c>
      <c r="O59" s="61">
        <v>0.45</v>
      </c>
    </row>
    <row r="60" spans="1:15" x14ac:dyDescent="0.35">
      <c r="A60" s="5" t="s">
        <v>231</v>
      </c>
      <c r="B60" s="6">
        <v>55240</v>
      </c>
      <c r="C60" s="12">
        <v>8563000</v>
      </c>
      <c r="D60" s="6">
        <v>1785</v>
      </c>
      <c r="E60" s="12">
        <v>875176</v>
      </c>
      <c r="F60" s="6">
        <v>2480</v>
      </c>
      <c r="G60" s="12">
        <v>736929</v>
      </c>
      <c r="H60" s="6">
        <v>19900</v>
      </c>
      <c r="I60" s="12">
        <v>5964777</v>
      </c>
      <c r="J60" s="6">
        <v>31075</v>
      </c>
      <c r="K60" s="12">
        <v>986119</v>
      </c>
      <c r="L60" s="7">
        <v>0.1</v>
      </c>
      <c r="M60" s="7">
        <v>0.09</v>
      </c>
      <c r="N60" s="7">
        <v>0.7</v>
      </c>
      <c r="O60" s="61">
        <v>0.12</v>
      </c>
    </row>
    <row r="61" spans="1:15" x14ac:dyDescent="0.35">
      <c r="A61" s="5" t="s">
        <v>232</v>
      </c>
      <c r="B61" s="6">
        <v>35090</v>
      </c>
      <c r="C61" s="12">
        <v>2455497</v>
      </c>
      <c r="D61" s="6">
        <v>1460</v>
      </c>
      <c r="E61" s="12">
        <v>728263</v>
      </c>
      <c r="F61" s="6">
        <v>1660</v>
      </c>
      <c r="G61" s="12">
        <v>499641</v>
      </c>
      <c r="H61" s="6">
        <v>800</v>
      </c>
      <c r="I61" s="12">
        <v>237131</v>
      </c>
      <c r="J61" s="6">
        <v>31170</v>
      </c>
      <c r="K61" s="12">
        <v>990462</v>
      </c>
      <c r="L61" s="7">
        <v>0.3</v>
      </c>
      <c r="M61" s="7">
        <v>0.2</v>
      </c>
      <c r="N61" s="7">
        <v>0.1</v>
      </c>
      <c r="O61" s="61">
        <v>0.4</v>
      </c>
    </row>
    <row r="62" spans="1:15" x14ac:dyDescent="0.35">
      <c r="A62" s="5" t="s">
        <v>233</v>
      </c>
      <c r="B62" s="6">
        <v>34705</v>
      </c>
      <c r="C62" s="12">
        <v>2349452</v>
      </c>
      <c r="D62" s="6">
        <v>1530</v>
      </c>
      <c r="E62" s="12">
        <v>759011</v>
      </c>
      <c r="F62" s="6">
        <v>1740</v>
      </c>
      <c r="G62" s="12">
        <v>519544</v>
      </c>
      <c r="H62" s="6">
        <v>295</v>
      </c>
      <c r="I62" s="12">
        <v>87596</v>
      </c>
      <c r="J62" s="6">
        <v>31140</v>
      </c>
      <c r="K62" s="12">
        <v>983300</v>
      </c>
      <c r="L62" s="7">
        <v>0.32</v>
      </c>
      <c r="M62" s="7">
        <v>0.22</v>
      </c>
      <c r="N62" s="7">
        <v>0.04</v>
      </c>
      <c r="O62" s="61">
        <v>0.42</v>
      </c>
    </row>
    <row r="63" spans="1:15" x14ac:dyDescent="0.35">
      <c r="A63" s="5" t="s">
        <v>234</v>
      </c>
      <c r="B63" s="6">
        <v>35605</v>
      </c>
      <c r="C63" s="12">
        <v>2627604</v>
      </c>
      <c r="D63" s="6">
        <v>1485</v>
      </c>
      <c r="E63" s="12">
        <v>751478</v>
      </c>
      <c r="F63" s="6">
        <v>2745</v>
      </c>
      <c r="G63" s="12">
        <v>820993</v>
      </c>
      <c r="H63" s="6">
        <v>285</v>
      </c>
      <c r="I63" s="12">
        <v>83436</v>
      </c>
      <c r="J63" s="6">
        <v>31090</v>
      </c>
      <c r="K63" s="12">
        <v>971697</v>
      </c>
      <c r="L63" s="7">
        <v>0.28999999999999998</v>
      </c>
      <c r="M63" s="7">
        <v>0.31</v>
      </c>
      <c r="N63" s="7">
        <v>0.03</v>
      </c>
      <c r="O63" s="61">
        <v>0.37</v>
      </c>
    </row>
    <row r="64" spans="1:15" x14ac:dyDescent="0.35">
      <c r="A64" s="5" t="s">
        <v>235</v>
      </c>
      <c r="B64" s="6">
        <v>34935</v>
      </c>
      <c r="C64" s="12">
        <v>2429647</v>
      </c>
      <c r="D64" s="6">
        <v>1405</v>
      </c>
      <c r="E64" s="12">
        <v>698953</v>
      </c>
      <c r="F64" s="6">
        <v>2290</v>
      </c>
      <c r="G64" s="12">
        <v>687262</v>
      </c>
      <c r="H64" s="6">
        <v>220</v>
      </c>
      <c r="I64" s="12">
        <v>63668</v>
      </c>
      <c r="J64" s="6">
        <v>31020</v>
      </c>
      <c r="K64" s="12">
        <v>979764</v>
      </c>
      <c r="L64" s="7">
        <v>0.28999999999999998</v>
      </c>
      <c r="M64" s="7">
        <v>0.28000000000000003</v>
      </c>
      <c r="N64" s="7">
        <v>0.03</v>
      </c>
      <c r="O64" s="61">
        <v>0.4</v>
      </c>
    </row>
    <row r="65" spans="1:15" x14ac:dyDescent="0.35">
      <c r="A65" s="5" t="s">
        <v>236</v>
      </c>
      <c r="B65" s="6">
        <v>64545</v>
      </c>
      <c r="C65" s="12">
        <v>3117330</v>
      </c>
      <c r="D65" s="6">
        <v>1265</v>
      </c>
      <c r="E65" s="12">
        <v>639323</v>
      </c>
      <c r="F65" s="6">
        <v>1785</v>
      </c>
      <c r="G65" s="12">
        <v>535630</v>
      </c>
      <c r="H65" s="6">
        <v>155</v>
      </c>
      <c r="I65" s="12">
        <v>45881</v>
      </c>
      <c r="J65" s="6">
        <v>61340</v>
      </c>
      <c r="K65" s="12">
        <v>1896496</v>
      </c>
      <c r="L65" s="7">
        <v>0.21</v>
      </c>
      <c r="M65" s="7">
        <v>0.17</v>
      </c>
      <c r="N65" s="7">
        <v>0.01</v>
      </c>
      <c r="O65" s="61">
        <v>0.61</v>
      </c>
    </row>
    <row r="66" spans="1:15" x14ac:dyDescent="0.35">
      <c r="A66" s="5" t="s">
        <v>237</v>
      </c>
      <c r="B66" s="6">
        <v>32580</v>
      </c>
      <c r="C66" s="12">
        <v>1781130</v>
      </c>
      <c r="D66" s="6">
        <v>925</v>
      </c>
      <c r="E66" s="12">
        <v>469103</v>
      </c>
      <c r="F66" s="6">
        <v>1195</v>
      </c>
      <c r="G66" s="12">
        <v>358430</v>
      </c>
      <c r="H66" s="6">
        <v>95</v>
      </c>
      <c r="I66" s="12">
        <v>28150</v>
      </c>
      <c r="J66" s="6">
        <v>30365</v>
      </c>
      <c r="K66" s="12">
        <v>925446</v>
      </c>
      <c r="L66" s="7">
        <v>0.26</v>
      </c>
      <c r="M66" s="7">
        <v>0.2</v>
      </c>
      <c r="N66" s="7">
        <v>0.02</v>
      </c>
      <c r="O66" s="61">
        <v>0.52</v>
      </c>
    </row>
    <row r="67" spans="1:15" x14ac:dyDescent="0.35">
      <c r="A67" s="5" t="s">
        <v>238</v>
      </c>
      <c r="B67" s="6">
        <v>33375</v>
      </c>
      <c r="C67" s="12">
        <v>2213838</v>
      </c>
      <c r="D67" s="6">
        <v>1400</v>
      </c>
      <c r="E67" s="12">
        <v>699085</v>
      </c>
      <c r="F67" s="6">
        <v>1930</v>
      </c>
      <c r="G67" s="12">
        <v>581558</v>
      </c>
      <c r="H67" s="6">
        <v>120</v>
      </c>
      <c r="I67" s="12">
        <v>34639</v>
      </c>
      <c r="J67" s="6">
        <v>29925</v>
      </c>
      <c r="K67" s="12">
        <v>898555</v>
      </c>
      <c r="L67" s="7">
        <v>0.32</v>
      </c>
      <c r="M67" s="7">
        <v>0.26</v>
      </c>
      <c r="N67" s="7">
        <v>0.02</v>
      </c>
      <c r="O67" s="61">
        <v>0.41</v>
      </c>
    </row>
    <row r="68" spans="1:15" x14ac:dyDescent="0.35">
      <c r="A68" s="5" t="s">
        <v>239</v>
      </c>
      <c r="B68" s="6">
        <v>33110</v>
      </c>
      <c r="C68" s="12">
        <v>2153969</v>
      </c>
      <c r="D68" s="6">
        <v>1345</v>
      </c>
      <c r="E68" s="12">
        <v>680393</v>
      </c>
      <c r="F68" s="6">
        <v>1715</v>
      </c>
      <c r="G68" s="12">
        <v>514116</v>
      </c>
      <c r="H68" s="6">
        <v>130</v>
      </c>
      <c r="I68" s="12">
        <v>39087</v>
      </c>
      <c r="J68" s="6">
        <v>29920</v>
      </c>
      <c r="K68" s="12">
        <v>920372</v>
      </c>
      <c r="L68" s="7">
        <v>0.32</v>
      </c>
      <c r="M68" s="7">
        <v>0.24</v>
      </c>
      <c r="N68" s="7">
        <v>0.02</v>
      </c>
      <c r="O68" s="61">
        <v>0.43</v>
      </c>
    </row>
    <row r="69" spans="1:15" x14ac:dyDescent="0.35">
      <c r="A69" s="5" t="s">
        <v>240</v>
      </c>
      <c r="B69" s="6">
        <v>32510</v>
      </c>
      <c r="C69" s="12">
        <v>1982109</v>
      </c>
      <c r="D69" s="6">
        <v>1095</v>
      </c>
      <c r="E69" s="12">
        <v>546961</v>
      </c>
      <c r="F69" s="6">
        <v>1430</v>
      </c>
      <c r="G69" s="12">
        <v>429056</v>
      </c>
      <c r="H69" s="6">
        <v>65</v>
      </c>
      <c r="I69" s="12">
        <v>19703</v>
      </c>
      <c r="J69" s="6">
        <v>29920</v>
      </c>
      <c r="K69" s="12">
        <v>986389</v>
      </c>
      <c r="L69" s="7">
        <v>0.28000000000000003</v>
      </c>
      <c r="M69" s="7">
        <v>0.22</v>
      </c>
      <c r="N69" s="7">
        <v>0.01</v>
      </c>
      <c r="O69" s="61">
        <v>0.5</v>
      </c>
    </row>
    <row r="70" spans="1:15" x14ac:dyDescent="0.35">
      <c r="A70" s="5" t="s">
        <v>241</v>
      </c>
      <c r="B70" s="6">
        <v>34420</v>
      </c>
      <c r="C70" s="12">
        <v>2069993</v>
      </c>
      <c r="D70" s="6">
        <v>1070</v>
      </c>
      <c r="E70" s="12">
        <v>542036</v>
      </c>
      <c r="F70" s="6">
        <v>1335</v>
      </c>
      <c r="G70" s="12">
        <v>417564</v>
      </c>
      <c r="H70" s="6">
        <v>10</v>
      </c>
      <c r="I70" s="12">
        <v>3172</v>
      </c>
      <c r="J70" s="6">
        <v>32000</v>
      </c>
      <c r="K70" s="12">
        <v>1107220</v>
      </c>
      <c r="L70" s="7">
        <v>0.26</v>
      </c>
      <c r="M70" s="7">
        <v>0.2</v>
      </c>
      <c r="N70" s="7">
        <v>0</v>
      </c>
      <c r="O70" s="61">
        <v>0.53</v>
      </c>
    </row>
    <row r="71" spans="1:15" x14ac:dyDescent="0.35">
      <c r="A71" s="5" t="s">
        <v>242</v>
      </c>
      <c r="B71" s="6">
        <v>36365</v>
      </c>
      <c r="C71" s="12">
        <v>2415708</v>
      </c>
      <c r="D71" s="6">
        <v>1305</v>
      </c>
      <c r="E71" s="12">
        <v>680687</v>
      </c>
      <c r="F71" s="6">
        <v>1695</v>
      </c>
      <c r="G71" s="12">
        <v>540490</v>
      </c>
      <c r="H71" s="6">
        <v>40</v>
      </c>
      <c r="I71" s="12">
        <v>12393</v>
      </c>
      <c r="J71" s="6">
        <v>33325</v>
      </c>
      <c r="K71" s="12">
        <v>1182138</v>
      </c>
      <c r="L71" s="7">
        <v>0.28000000000000003</v>
      </c>
      <c r="M71" s="7">
        <v>0.22</v>
      </c>
      <c r="N71" s="7">
        <v>0.01</v>
      </c>
      <c r="O71" s="61">
        <v>0.49</v>
      </c>
    </row>
    <row r="72" spans="1:15" x14ac:dyDescent="0.35">
      <c r="A72" s="5" t="s">
        <v>243</v>
      </c>
      <c r="B72" s="6">
        <v>55130</v>
      </c>
      <c r="C72" s="12">
        <v>8177022</v>
      </c>
      <c r="D72" s="6">
        <v>950</v>
      </c>
      <c r="E72" s="12">
        <v>504071</v>
      </c>
      <c r="F72" s="6">
        <v>1555</v>
      </c>
      <c r="G72" s="12">
        <v>491709</v>
      </c>
      <c r="H72" s="6">
        <v>18755</v>
      </c>
      <c r="I72" s="12">
        <v>6000268</v>
      </c>
      <c r="J72" s="6">
        <v>33865</v>
      </c>
      <c r="K72" s="12">
        <v>1180973</v>
      </c>
      <c r="L72" s="7">
        <v>0.06</v>
      </c>
      <c r="M72" s="7">
        <v>0.06</v>
      </c>
      <c r="N72" s="7">
        <v>0.73</v>
      </c>
      <c r="O72" s="61">
        <v>0.14000000000000001</v>
      </c>
    </row>
    <row r="73" spans="1:15" x14ac:dyDescent="0.35">
      <c r="A73" s="5" t="s">
        <v>244</v>
      </c>
      <c r="B73" s="6">
        <v>38660</v>
      </c>
      <c r="C73" s="12">
        <v>2879618</v>
      </c>
      <c r="D73" s="6">
        <v>1340</v>
      </c>
      <c r="E73" s="12">
        <v>709686</v>
      </c>
      <c r="F73" s="6">
        <v>1640</v>
      </c>
      <c r="G73" s="12">
        <v>520799</v>
      </c>
      <c r="H73" s="6">
        <v>1370</v>
      </c>
      <c r="I73" s="12">
        <v>440753</v>
      </c>
      <c r="J73" s="6">
        <v>34310</v>
      </c>
      <c r="K73" s="12">
        <v>1208379</v>
      </c>
      <c r="L73" s="7">
        <v>0.25</v>
      </c>
      <c r="M73" s="7">
        <v>0.18</v>
      </c>
      <c r="N73" s="7">
        <v>0.15</v>
      </c>
      <c r="O73" s="61">
        <v>0.42</v>
      </c>
    </row>
    <row r="74" spans="1:15" x14ac:dyDescent="0.35">
      <c r="A74" s="5" t="s">
        <v>245</v>
      </c>
      <c r="B74" s="6">
        <v>38160</v>
      </c>
      <c r="C74" s="12">
        <v>2567213</v>
      </c>
      <c r="D74" s="6">
        <v>1340</v>
      </c>
      <c r="E74" s="12">
        <v>708155</v>
      </c>
      <c r="F74" s="6">
        <v>1835</v>
      </c>
      <c r="G74" s="12">
        <v>582931</v>
      </c>
      <c r="H74" s="6">
        <v>235</v>
      </c>
      <c r="I74" s="12">
        <v>74505</v>
      </c>
      <c r="J74" s="6">
        <v>34750</v>
      </c>
      <c r="K74" s="12">
        <v>1201622</v>
      </c>
      <c r="L74" s="7">
        <v>0.28000000000000003</v>
      </c>
      <c r="M74" s="7">
        <v>0.23</v>
      </c>
      <c r="N74" s="7">
        <v>0.03</v>
      </c>
      <c r="O74" s="61">
        <v>0.47</v>
      </c>
    </row>
    <row r="75" spans="1:15" x14ac:dyDescent="0.35">
      <c r="A75" s="5" t="s">
        <v>246</v>
      </c>
      <c r="B75" s="6">
        <v>38090</v>
      </c>
      <c r="C75" s="12">
        <v>2410356</v>
      </c>
      <c r="D75" s="6">
        <v>1215</v>
      </c>
      <c r="E75" s="12">
        <v>649552</v>
      </c>
      <c r="F75" s="6">
        <v>1560</v>
      </c>
      <c r="G75" s="12">
        <v>495410</v>
      </c>
      <c r="H75" s="6">
        <v>145</v>
      </c>
      <c r="I75" s="12">
        <v>45491</v>
      </c>
      <c r="J75" s="6">
        <v>35175</v>
      </c>
      <c r="K75" s="12">
        <v>1219903</v>
      </c>
      <c r="L75" s="7">
        <v>0.27</v>
      </c>
      <c r="M75" s="7">
        <v>0.21</v>
      </c>
      <c r="N75" s="7">
        <v>0.02</v>
      </c>
      <c r="O75" s="61">
        <v>0.51</v>
      </c>
    </row>
    <row r="76" spans="1:15" x14ac:dyDescent="0.35">
      <c r="A76" s="5" t="s">
        <v>247</v>
      </c>
      <c r="B76" s="6">
        <v>73550</v>
      </c>
      <c r="C76" s="12">
        <v>3518733</v>
      </c>
      <c r="D76" s="6">
        <v>1055</v>
      </c>
      <c r="E76" s="12">
        <v>556226</v>
      </c>
      <c r="F76" s="6">
        <v>1570</v>
      </c>
      <c r="G76" s="12">
        <v>503073</v>
      </c>
      <c r="H76" s="6">
        <v>120</v>
      </c>
      <c r="I76" s="12">
        <v>37687</v>
      </c>
      <c r="J76" s="6">
        <v>70805</v>
      </c>
      <c r="K76" s="12">
        <v>2421746</v>
      </c>
      <c r="L76" s="7">
        <v>0.16</v>
      </c>
      <c r="M76" s="7">
        <v>0.14000000000000001</v>
      </c>
      <c r="N76" s="7">
        <v>0.01</v>
      </c>
      <c r="O76" s="61">
        <v>0.69</v>
      </c>
    </row>
    <row r="77" spans="1:15" x14ac:dyDescent="0.35">
      <c r="A77" s="5" t="s">
        <v>248</v>
      </c>
      <c r="B77" s="6">
        <v>39055</v>
      </c>
      <c r="C77" s="12">
        <v>2463555</v>
      </c>
      <c r="D77" s="6">
        <v>1210</v>
      </c>
      <c r="E77" s="12">
        <v>638752</v>
      </c>
      <c r="F77" s="6">
        <v>1585</v>
      </c>
      <c r="G77" s="12">
        <v>506245</v>
      </c>
      <c r="H77" s="6">
        <v>130</v>
      </c>
      <c r="I77" s="12">
        <v>40879</v>
      </c>
      <c r="J77" s="6">
        <v>36130</v>
      </c>
      <c r="K77" s="12">
        <v>1277680</v>
      </c>
      <c r="L77" s="7">
        <v>0.26</v>
      </c>
      <c r="M77" s="7">
        <v>0.21</v>
      </c>
      <c r="N77" s="7">
        <v>0.02</v>
      </c>
      <c r="O77" s="61">
        <v>0.52</v>
      </c>
    </row>
    <row r="78" spans="1:15" x14ac:dyDescent="0.35">
      <c r="A78" s="5" t="s">
        <v>249</v>
      </c>
      <c r="B78" s="6">
        <v>38455</v>
      </c>
      <c r="C78" s="12">
        <v>2108864</v>
      </c>
      <c r="D78" s="6">
        <v>850</v>
      </c>
      <c r="E78" s="12">
        <v>452804</v>
      </c>
      <c r="F78" s="6">
        <v>1290</v>
      </c>
      <c r="G78" s="12">
        <v>411595</v>
      </c>
      <c r="H78" s="6">
        <v>75</v>
      </c>
      <c r="I78" s="12">
        <v>24527</v>
      </c>
      <c r="J78" s="6">
        <v>36240</v>
      </c>
      <c r="K78" s="12">
        <v>1219938</v>
      </c>
      <c r="L78" s="7">
        <v>0.21</v>
      </c>
      <c r="M78" s="7">
        <v>0.2</v>
      </c>
      <c r="N78" s="7">
        <v>0.01</v>
      </c>
      <c r="O78" s="61">
        <v>0.57999999999999996</v>
      </c>
    </row>
    <row r="79" spans="1:15" x14ac:dyDescent="0.35">
      <c r="A79" s="5" t="s">
        <v>250</v>
      </c>
      <c r="B79" s="6">
        <v>38835</v>
      </c>
      <c r="C79" s="12">
        <v>2331334</v>
      </c>
      <c r="D79" s="6">
        <v>1045</v>
      </c>
      <c r="E79" s="12">
        <v>572371</v>
      </c>
      <c r="F79" s="6">
        <v>1660</v>
      </c>
      <c r="G79" s="12">
        <v>532678</v>
      </c>
      <c r="H79" s="6">
        <v>80</v>
      </c>
      <c r="I79" s="12">
        <v>24842</v>
      </c>
      <c r="J79" s="6">
        <v>36045</v>
      </c>
      <c r="K79" s="12">
        <v>1201443</v>
      </c>
      <c r="L79" s="7">
        <v>0.25</v>
      </c>
      <c r="M79" s="7">
        <v>0.23</v>
      </c>
      <c r="N79" s="7">
        <v>0.01</v>
      </c>
      <c r="O79" s="61">
        <v>0.52</v>
      </c>
    </row>
    <row r="80" spans="1:15" x14ac:dyDescent="0.35">
      <c r="A80" s="5" t="s">
        <v>251</v>
      </c>
      <c r="B80" s="6">
        <v>38925</v>
      </c>
      <c r="C80" s="12">
        <v>2368436</v>
      </c>
      <c r="D80" s="6">
        <v>1155</v>
      </c>
      <c r="E80" s="12">
        <v>617700</v>
      </c>
      <c r="F80" s="6">
        <v>1490</v>
      </c>
      <c r="G80" s="12">
        <v>476077</v>
      </c>
      <c r="H80" s="6">
        <v>125</v>
      </c>
      <c r="I80" s="12">
        <v>39306</v>
      </c>
      <c r="J80" s="6">
        <v>36155</v>
      </c>
      <c r="K80" s="12">
        <v>1235352</v>
      </c>
      <c r="L80" s="7">
        <v>0.26</v>
      </c>
      <c r="M80" s="7">
        <v>0.2</v>
      </c>
      <c r="N80" s="7">
        <v>0.02</v>
      </c>
      <c r="O80" s="61">
        <v>0.52</v>
      </c>
    </row>
    <row r="81" spans="1:15" x14ac:dyDescent="0.35">
      <c r="A81" s="5" t="s">
        <v>252</v>
      </c>
      <c r="B81" s="6">
        <v>38920</v>
      </c>
      <c r="C81" s="12">
        <v>2333799</v>
      </c>
      <c r="D81" s="6">
        <v>1125</v>
      </c>
      <c r="E81" s="12">
        <v>603682</v>
      </c>
      <c r="F81" s="6">
        <v>1460</v>
      </c>
      <c r="G81" s="12">
        <v>466894</v>
      </c>
      <c r="H81" s="6">
        <v>90</v>
      </c>
      <c r="I81" s="12">
        <v>28929</v>
      </c>
      <c r="J81" s="6">
        <v>36245</v>
      </c>
      <c r="K81" s="12">
        <v>1234294</v>
      </c>
      <c r="L81" s="7">
        <v>0.26</v>
      </c>
      <c r="M81" s="7">
        <v>0.2</v>
      </c>
      <c r="N81" s="7">
        <v>0.01</v>
      </c>
      <c r="O81" s="61">
        <v>0.53</v>
      </c>
    </row>
    <row r="82" spans="1:15" x14ac:dyDescent="0.35">
      <c r="A82" s="5" t="s">
        <v>253</v>
      </c>
      <c r="B82" s="6">
        <v>39200</v>
      </c>
      <c r="C82" s="12">
        <v>2339020</v>
      </c>
      <c r="D82" s="6">
        <v>1075</v>
      </c>
      <c r="E82" s="12">
        <v>580288</v>
      </c>
      <c r="F82" s="6">
        <v>1390</v>
      </c>
      <c r="G82" s="12">
        <v>450304</v>
      </c>
      <c r="H82" s="6">
        <v>20</v>
      </c>
      <c r="I82" s="12">
        <v>6603</v>
      </c>
      <c r="J82" s="6">
        <v>36715</v>
      </c>
      <c r="K82" s="12">
        <v>1301825</v>
      </c>
      <c r="L82" s="7">
        <v>0.25</v>
      </c>
      <c r="M82" s="7">
        <v>0.19</v>
      </c>
      <c r="N82" s="7">
        <v>0</v>
      </c>
      <c r="O82" s="61">
        <v>0.56000000000000005</v>
      </c>
    </row>
    <row r="83" spans="1:15" x14ac:dyDescent="0.35">
      <c r="A83" s="5" t="s">
        <v>254</v>
      </c>
      <c r="B83" s="6">
        <v>39900</v>
      </c>
      <c r="C83" s="12">
        <v>2469642</v>
      </c>
      <c r="D83" s="6">
        <v>1195</v>
      </c>
      <c r="E83" s="12">
        <v>658802</v>
      </c>
      <c r="F83" s="6">
        <v>1610</v>
      </c>
      <c r="G83" s="12">
        <v>525062</v>
      </c>
      <c r="H83" s="6">
        <v>25</v>
      </c>
      <c r="I83" s="12">
        <v>7648</v>
      </c>
      <c r="J83" s="6">
        <v>37065</v>
      </c>
      <c r="K83" s="12">
        <v>1278130</v>
      </c>
      <c r="L83" s="7">
        <v>0.27</v>
      </c>
      <c r="M83" s="7">
        <v>0.21</v>
      </c>
      <c r="N83" s="7">
        <v>0</v>
      </c>
      <c r="O83" s="61">
        <v>0.52</v>
      </c>
    </row>
    <row r="84" spans="1:15" x14ac:dyDescent="0.35">
      <c r="A84" s="5" t="s">
        <v>255</v>
      </c>
      <c r="B84" s="6">
        <v>57895</v>
      </c>
      <c r="C84" s="12">
        <v>8261749</v>
      </c>
      <c r="D84" s="6">
        <v>1190</v>
      </c>
      <c r="E84" s="12">
        <v>650758</v>
      </c>
      <c r="F84" s="6">
        <v>1565</v>
      </c>
      <c r="G84" s="12">
        <v>502895</v>
      </c>
      <c r="H84" s="6">
        <v>17920</v>
      </c>
      <c r="I84" s="12">
        <v>5828170</v>
      </c>
      <c r="J84" s="6">
        <v>37220</v>
      </c>
      <c r="K84" s="12">
        <v>1279927</v>
      </c>
      <c r="L84" s="7">
        <v>0.08</v>
      </c>
      <c r="M84" s="7">
        <v>0.06</v>
      </c>
      <c r="N84" s="7">
        <v>0.71</v>
      </c>
      <c r="O84" s="61">
        <v>0.15</v>
      </c>
    </row>
    <row r="85" spans="1:15" x14ac:dyDescent="0.35">
      <c r="A85" s="5" t="s">
        <v>256</v>
      </c>
      <c r="B85" s="6">
        <v>40665</v>
      </c>
      <c r="C85" s="12">
        <v>2659997</v>
      </c>
      <c r="D85" s="6">
        <v>1265</v>
      </c>
      <c r="E85" s="12">
        <v>710682</v>
      </c>
      <c r="F85" s="6">
        <v>1560</v>
      </c>
      <c r="G85" s="12">
        <v>509861</v>
      </c>
      <c r="H85" s="6">
        <v>535</v>
      </c>
      <c r="I85" s="12">
        <v>172855</v>
      </c>
      <c r="J85" s="6">
        <v>37305</v>
      </c>
      <c r="K85" s="12">
        <v>1266599</v>
      </c>
      <c r="L85" s="7">
        <v>0.27</v>
      </c>
      <c r="M85" s="7">
        <v>0.19</v>
      </c>
      <c r="N85" s="7">
        <v>0.06</v>
      </c>
      <c r="O85" s="61">
        <v>0.48</v>
      </c>
    </row>
    <row r="86" spans="1:15" x14ac:dyDescent="0.35">
      <c r="A86" s="5" t="s">
        <v>257</v>
      </c>
      <c r="B86" s="6">
        <v>40270</v>
      </c>
      <c r="C86" s="12">
        <v>2373132</v>
      </c>
      <c r="D86" s="6">
        <v>935</v>
      </c>
      <c r="E86" s="12">
        <v>516664</v>
      </c>
      <c r="F86" s="6">
        <v>1520</v>
      </c>
      <c r="G86" s="12">
        <v>494747</v>
      </c>
      <c r="H86" s="6">
        <v>180</v>
      </c>
      <c r="I86" s="12">
        <v>56578</v>
      </c>
      <c r="J86" s="6">
        <v>37635</v>
      </c>
      <c r="K86" s="12">
        <v>1305143</v>
      </c>
      <c r="L86" s="7">
        <v>0.22</v>
      </c>
      <c r="M86" s="7">
        <v>0.21</v>
      </c>
      <c r="N86" s="7">
        <v>0.02</v>
      </c>
      <c r="O86" s="61">
        <v>0.55000000000000004</v>
      </c>
    </row>
    <row r="87" spans="1:15" x14ac:dyDescent="0.35">
      <c r="A87" s="30" t="s">
        <v>258</v>
      </c>
      <c r="B87" s="31">
        <v>40245</v>
      </c>
      <c r="C87" s="32">
        <v>2394759</v>
      </c>
      <c r="D87" s="31">
        <v>1085</v>
      </c>
      <c r="E87" s="32">
        <v>595039</v>
      </c>
      <c r="F87" s="31">
        <v>1465</v>
      </c>
      <c r="G87" s="32">
        <v>479131</v>
      </c>
      <c r="H87" s="31">
        <v>160</v>
      </c>
      <c r="I87" s="32">
        <v>52710</v>
      </c>
      <c r="J87" s="31">
        <v>37540</v>
      </c>
      <c r="K87" s="32">
        <v>1267879</v>
      </c>
      <c r="L87" s="33">
        <v>0.25</v>
      </c>
      <c r="M87" s="33">
        <v>0.2</v>
      </c>
      <c r="N87" s="33">
        <v>0.02</v>
      </c>
      <c r="O87" s="62">
        <v>0.53</v>
      </c>
    </row>
    <row r="88" spans="1:15" x14ac:dyDescent="0.35">
      <c r="A88" s="8" t="s">
        <v>259</v>
      </c>
      <c r="B88" s="9">
        <v>10675</v>
      </c>
      <c r="C88" s="13">
        <v>4072200</v>
      </c>
      <c r="D88" s="9">
        <v>10675</v>
      </c>
      <c r="E88" s="13">
        <v>4072200</v>
      </c>
      <c r="F88" s="9">
        <v>0</v>
      </c>
      <c r="G88" s="13">
        <v>0</v>
      </c>
      <c r="H88" s="9">
        <v>0</v>
      </c>
      <c r="I88" s="13">
        <v>0</v>
      </c>
      <c r="J88" s="9">
        <v>0</v>
      </c>
      <c r="K88" s="13">
        <v>0</v>
      </c>
      <c r="L88" s="10">
        <v>1</v>
      </c>
      <c r="M88" s="10">
        <v>0</v>
      </c>
      <c r="N88" s="10">
        <v>0</v>
      </c>
      <c r="O88" s="59">
        <v>0</v>
      </c>
    </row>
    <row r="89" spans="1:15" x14ac:dyDescent="0.35">
      <c r="A89" s="8" t="s">
        <v>260</v>
      </c>
      <c r="B89" s="9">
        <v>160340</v>
      </c>
      <c r="C89" s="13">
        <v>22485723</v>
      </c>
      <c r="D89" s="9">
        <v>15875</v>
      </c>
      <c r="E89" s="13">
        <v>6638100</v>
      </c>
      <c r="F89" s="9">
        <v>31260</v>
      </c>
      <c r="G89" s="13">
        <v>8046750</v>
      </c>
      <c r="H89" s="9">
        <v>17875</v>
      </c>
      <c r="I89" s="13">
        <v>4542500</v>
      </c>
      <c r="J89" s="9">
        <v>95330</v>
      </c>
      <c r="K89" s="13">
        <v>3258373</v>
      </c>
      <c r="L89" s="10">
        <v>0.3</v>
      </c>
      <c r="M89" s="10">
        <v>0.36</v>
      </c>
      <c r="N89" s="10">
        <v>0.2</v>
      </c>
      <c r="O89" s="59">
        <v>0.14000000000000001</v>
      </c>
    </row>
    <row r="90" spans="1:15" x14ac:dyDescent="0.35">
      <c r="A90" s="8" t="s">
        <v>261</v>
      </c>
      <c r="B90" s="9">
        <v>433835</v>
      </c>
      <c r="C90" s="13">
        <v>29458174</v>
      </c>
      <c r="D90" s="9">
        <v>16315</v>
      </c>
      <c r="E90" s="13">
        <v>6942600</v>
      </c>
      <c r="F90" s="9">
        <v>21025</v>
      </c>
      <c r="G90" s="13">
        <v>5375750</v>
      </c>
      <c r="H90" s="9">
        <v>22570</v>
      </c>
      <c r="I90" s="13">
        <v>5743500</v>
      </c>
      <c r="J90" s="9">
        <v>373930</v>
      </c>
      <c r="K90" s="13">
        <v>11396324</v>
      </c>
      <c r="L90" s="10">
        <v>0.24</v>
      </c>
      <c r="M90" s="10">
        <v>0.18</v>
      </c>
      <c r="N90" s="10">
        <v>0.19</v>
      </c>
      <c r="O90" s="59">
        <v>0.39</v>
      </c>
    </row>
    <row r="91" spans="1:15" x14ac:dyDescent="0.35">
      <c r="A91" s="8" t="s">
        <v>262</v>
      </c>
      <c r="B91" s="9">
        <v>508975</v>
      </c>
      <c r="C91" s="13">
        <v>28485091</v>
      </c>
      <c r="D91" s="9">
        <v>14950</v>
      </c>
      <c r="E91" s="13">
        <v>6276897</v>
      </c>
      <c r="F91" s="9">
        <v>15460</v>
      </c>
      <c r="G91" s="13">
        <v>3965308</v>
      </c>
      <c r="H91" s="9">
        <v>17515</v>
      </c>
      <c r="I91" s="13">
        <v>4496130</v>
      </c>
      <c r="J91" s="9">
        <v>461045</v>
      </c>
      <c r="K91" s="13">
        <v>13746757</v>
      </c>
      <c r="L91" s="10">
        <v>0.22</v>
      </c>
      <c r="M91" s="10">
        <v>0.14000000000000001</v>
      </c>
      <c r="N91" s="10">
        <v>0.16</v>
      </c>
      <c r="O91" s="59">
        <v>0.48</v>
      </c>
    </row>
    <row r="92" spans="1:15" x14ac:dyDescent="0.35">
      <c r="A92" s="8" t="s">
        <v>263</v>
      </c>
      <c r="B92" s="9">
        <v>489220</v>
      </c>
      <c r="C92" s="13">
        <v>32145513</v>
      </c>
      <c r="D92" s="9">
        <v>15200</v>
      </c>
      <c r="E92" s="13">
        <v>6726667</v>
      </c>
      <c r="F92" s="9">
        <v>25855</v>
      </c>
      <c r="G92" s="13">
        <v>7009617</v>
      </c>
      <c r="H92" s="9">
        <v>21385</v>
      </c>
      <c r="I92" s="13">
        <v>5804114</v>
      </c>
      <c r="J92" s="9">
        <v>426780</v>
      </c>
      <c r="K92" s="13">
        <v>12605114</v>
      </c>
      <c r="L92" s="10">
        <v>0.21</v>
      </c>
      <c r="M92" s="10">
        <v>0.22</v>
      </c>
      <c r="N92" s="10">
        <v>0.18</v>
      </c>
      <c r="O92" s="59">
        <v>0.39</v>
      </c>
    </row>
    <row r="93" spans="1:15" x14ac:dyDescent="0.35">
      <c r="A93" s="8" t="s">
        <v>264</v>
      </c>
      <c r="B93" s="9">
        <v>463060</v>
      </c>
      <c r="C93" s="13">
        <v>35139117</v>
      </c>
      <c r="D93" s="9">
        <v>17440</v>
      </c>
      <c r="E93" s="13">
        <v>8590870</v>
      </c>
      <c r="F93" s="9">
        <v>23620</v>
      </c>
      <c r="G93" s="13">
        <v>7019139</v>
      </c>
      <c r="H93" s="9">
        <v>23235</v>
      </c>
      <c r="I93" s="13">
        <v>6923279</v>
      </c>
      <c r="J93" s="9">
        <v>398760</v>
      </c>
      <c r="K93" s="13">
        <v>12605829</v>
      </c>
      <c r="L93" s="10">
        <v>0.24</v>
      </c>
      <c r="M93" s="10">
        <v>0.2</v>
      </c>
      <c r="N93" s="10">
        <v>0.2</v>
      </c>
      <c r="O93" s="59">
        <v>0.36</v>
      </c>
    </row>
    <row r="94" spans="1:15" x14ac:dyDescent="0.35">
      <c r="A94" s="8" t="s">
        <v>265</v>
      </c>
      <c r="B94" s="9">
        <v>508570</v>
      </c>
      <c r="C94" s="13">
        <v>35644629</v>
      </c>
      <c r="D94" s="9">
        <v>13665</v>
      </c>
      <c r="E94" s="13">
        <v>7235722</v>
      </c>
      <c r="F94" s="9">
        <v>18680</v>
      </c>
      <c r="G94" s="13">
        <v>5945466</v>
      </c>
      <c r="H94" s="9">
        <v>21175</v>
      </c>
      <c r="I94" s="13">
        <v>6772753</v>
      </c>
      <c r="J94" s="9">
        <v>455050</v>
      </c>
      <c r="K94" s="13">
        <v>15690688</v>
      </c>
      <c r="L94" s="10">
        <v>0.2</v>
      </c>
      <c r="M94" s="10">
        <v>0.17</v>
      </c>
      <c r="N94" s="10">
        <v>0.19</v>
      </c>
      <c r="O94" s="59">
        <v>0.44</v>
      </c>
    </row>
    <row r="95" spans="1:15" x14ac:dyDescent="0.35">
      <c r="A95" s="8" t="s">
        <v>266</v>
      </c>
      <c r="B95" s="9">
        <v>258175</v>
      </c>
      <c r="C95" s="13">
        <v>20498300</v>
      </c>
      <c r="D95" s="9">
        <v>6750</v>
      </c>
      <c r="E95" s="13">
        <v>3712232</v>
      </c>
      <c r="F95" s="9">
        <v>9115</v>
      </c>
      <c r="G95" s="13">
        <v>2962000</v>
      </c>
      <c r="H95" s="9">
        <v>18835</v>
      </c>
      <c r="I95" s="13">
        <v>6124565</v>
      </c>
      <c r="J95" s="9">
        <v>223480</v>
      </c>
      <c r="K95" s="13">
        <v>7699503</v>
      </c>
      <c r="L95" s="10">
        <v>0.18</v>
      </c>
      <c r="M95" s="10">
        <v>0.14000000000000001</v>
      </c>
      <c r="N95" s="10">
        <v>0.3</v>
      </c>
      <c r="O95" s="59">
        <v>0.38</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44"/>
  <sheetViews>
    <sheetView workbookViewId="0"/>
  </sheetViews>
  <sheetFormatPr defaultColWidth="10.58203125" defaultRowHeight="15.5" x14ac:dyDescent="0.35"/>
  <cols>
    <col min="1" max="1" width="32.58203125" customWidth="1"/>
    <col min="2" max="7" width="16.58203125" customWidth="1"/>
  </cols>
  <sheetData>
    <row r="1" spans="1:7" ht="19.5" x14ac:dyDescent="0.45">
      <c r="A1" s="14" t="s">
        <v>451</v>
      </c>
    </row>
    <row r="2" spans="1:7" x14ac:dyDescent="0.35">
      <c r="A2" s="54" t="s">
        <v>488</v>
      </c>
    </row>
    <row r="3" spans="1:7" x14ac:dyDescent="0.35">
      <c r="A3" t="s">
        <v>430</v>
      </c>
    </row>
    <row r="4" spans="1:7" ht="62" x14ac:dyDescent="0.35">
      <c r="A4" s="4" t="s">
        <v>389</v>
      </c>
      <c r="B4" s="4" t="s">
        <v>391</v>
      </c>
      <c r="C4" s="4" t="s">
        <v>392</v>
      </c>
      <c r="D4" s="4" t="s">
        <v>379</v>
      </c>
      <c r="E4" s="4" t="s">
        <v>380</v>
      </c>
      <c r="F4" s="4" t="s">
        <v>381</v>
      </c>
      <c r="G4" s="4" t="s">
        <v>382</v>
      </c>
    </row>
    <row r="5" spans="1:7" x14ac:dyDescent="0.35">
      <c r="A5" s="23" t="s">
        <v>176</v>
      </c>
      <c r="B5" s="24">
        <v>112400</v>
      </c>
      <c r="C5" s="29">
        <v>34591345</v>
      </c>
      <c r="D5" s="24">
        <v>50985</v>
      </c>
      <c r="E5" s="29">
        <v>15476434.050000001</v>
      </c>
      <c r="F5" s="24">
        <v>61400</v>
      </c>
      <c r="G5" s="29">
        <v>19114909.149999999</v>
      </c>
    </row>
    <row r="6" spans="1:7" x14ac:dyDescent="0.35">
      <c r="A6" s="5" t="s">
        <v>225</v>
      </c>
      <c r="B6" s="6">
        <v>770</v>
      </c>
      <c r="C6" s="12">
        <v>210895</v>
      </c>
      <c r="D6" s="6">
        <v>760</v>
      </c>
      <c r="E6" s="12">
        <v>208231.7</v>
      </c>
      <c r="F6" s="6">
        <v>10</v>
      </c>
      <c r="G6" s="12">
        <v>2661.35</v>
      </c>
    </row>
    <row r="7" spans="1:7" x14ac:dyDescent="0.35">
      <c r="A7" s="5" t="s">
        <v>226</v>
      </c>
      <c r="B7" s="6">
        <v>65</v>
      </c>
      <c r="C7" s="12">
        <v>18170</v>
      </c>
      <c r="D7" s="6">
        <v>65</v>
      </c>
      <c r="E7" s="12">
        <v>17664.900000000001</v>
      </c>
      <c r="F7" s="6" t="s">
        <v>460</v>
      </c>
      <c r="G7" s="6" t="s">
        <v>460</v>
      </c>
    </row>
    <row r="8" spans="1:7" x14ac:dyDescent="0.35">
      <c r="A8" s="5" t="s">
        <v>227</v>
      </c>
      <c r="B8" s="6">
        <v>6060</v>
      </c>
      <c r="C8" s="12">
        <v>1648725</v>
      </c>
      <c r="D8" s="6">
        <v>5130</v>
      </c>
      <c r="E8" s="12">
        <v>1397668.3</v>
      </c>
      <c r="F8" s="6">
        <v>935</v>
      </c>
      <c r="G8" s="12">
        <v>251055.7</v>
      </c>
    </row>
    <row r="9" spans="1:7" x14ac:dyDescent="0.35">
      <c r="A9" s="5" t="s">
        <v>228</v>
      </c>
      <c r="B9" s="6">
        <v>7820</v>
      </c>
      <c r="C9" s="12">
        <v>2129425</v>
      </c>
      <c r="D9" s="6">
        <v>4310</v>
      </c>
      <c r="E9" s="12">
        <v>1176054.1000000001</v>
      </c>
      <c r="F9" s="6">
        <v>3510</v>
      </c>
      <c r="G9" s="12">
        <v>953369.3</v>
      </c>
    </row>
    <row r="10" spans="1:7" x14ac:dyDescent="0.35">
      <c r="A10" s="5" t="s">
        <v>229</v>
      </c>
      <c r="B10" s="6">
        <v>1640</v>
      </c>
      <c r="C10" s="12">
        <v>471285</v>
      </c>
      <c r="D10" s="6">
        <v>1495</v>
      </c>
      <c r="E10" s="12">
        <v>431940.35</v>
      </c>
      <c r="F10" s="6">
        <v>140</v>
      </c>
      <c r="G10" s="12">
        <v>39344.550000000003</v>
      </c>
    </row>
    <row r="11" spans="1:7" x14ac:dyDescent="0.35">
      <c r="A11" s="5" t="s">
        <v>230</v>
      </c>
      <c r="B11" s="6">
        <v>1200</v>
      </c>
      <c r="C11" s="12">
        <v>356465</v>
      </c>
      <c r="D11" s="6">
        <v>1180</v>
      </c>
      <c r="E11" s="12">
        <v>351379.20000000001</v>
      </c>
      <c r="F11" s="6">
        <v>20</v>
      </c>
      <c r="G11" s="12">
        <v>5085.3500000000004</v>
      </c>
    </row>
    <row r="12" spans="1:7" x14ac:dyDescent="0.35">
      <c r="A12" s="5" t="s">
        <v>231</v>
      </c>
      <c r="B12" s="6">
        <v>20825</v>
      </c>
      <c r="C12" s="12">
        <v>6239705</v>
      </c>
      <c r="D12" s="6">
        <v>1840</v>
      </c>
      <c r="E12" s="12">
        <v>546503.35</v>
      </c>
      <c r="F12" s="6">
        <v>18985</v>
      </c>
      <c r="G12" s="12">
        <v>5693201.0999999996</v>
      </c>
    </row>
    <row r="13" spans="1:7" x14ac:dyDescent="0.35">
      <c r="A13" s="5" t="s">
        <v>232</v>
      </c>
      <c r="B13" s="6">
        <v>1345</v>
      </c>
      <c r="C13" s="12">
        <v>402400</v>
      </c>
      <c r="D13" s="6">
        <v>1150</v>
      </c>
      <c r="E13" s="12">
        <v>344396.1</v>
      </c>
      <c r="F13" s="6">
        <v>195</v>
      </c>
      <c r="G13" s="12">
        <v>58001.8</v>
      </c>
    </row>
    <row r="14" spans="1:7" x14ac:dyDescent="0.35">
      <c r="A14" s="5" t="s">
        <v>233</v>
      </c>
      <c r="B14" s="6">
        <v>1310</v>
      </c>
      <c r="C14" s="12">
        <v>392320</v>
      </c>
      <c r="D14" s="6">
        <v>1250</v>
      </c>
      <c r="E14" s="12">
        <v>374118.6</v>
      </c>
      <c r="F14" s="6">
        <v>60</v>
      </c>
      <c r="G14" s="12">
        <v>18202.150000000001</v>
      </c>
    </row>
    <row r="15" spans="1:7" x14ac:dyDescent="0.35">
      <c r="A15" s="5" t="s">
        <v>234</v>
      </c>
      <c r="B15" s="6">
        <v>1495</v>
      </c>
      <c r="C15" s="12">
        <v>445480</v>
      </c>
      <c r="D15" s="6">
        <v>1430</v>
      </c>
      <c r="E15" s="12">
        <v>427287.95</v>
      </c>
      <c r="F15" s="6">
        <v>65</v>
      </c>
      <c r="G15" s="12">
        <v>18190.25</v>
      </c>
    </row>
    <row r="16" spans="1:7" x14ac:dyDescent="0.35">
      <c r="A16" s="5" t="s">
        <v>235</v>
      </c>
      <c r="B16" s="6">
        <v>1995</v>
      </c>
      <c r="C16" s="12">
        <v>598320</v>
      </c>
      <c r="D16" s="6">
        <v>1915</v>
      </c>
      <c r="E16" s="12">
        <v>575681.5</v>
      </c>
      <c r="F16" s="6">
        <v>80</v>
      </c>
      <c r="G16" s="12">
        <v>22637.8</v>
      </c>
    </row>
    <row r="17" spans="1:7" x14ac:dyDescent="0.35">
      <c r="A17" s="5" t="s">
        <v>236</v>
      </c>
      <c r="B17" s="6">
        <v>1470</v>
      </c>
      <c r="C17" s="12">
        <v>442210</v>
      </c>
      <c r="D17" s="6">
        <v>1420</v>
      </c>
      <c r="E17" s="12">
        <v>426993.25</v>
      </c>
      <c r="F17" s="6">
        <v>50</v>
      </c>
      <c r="G17" s="12">
        <v>15216.2</v>
      </c>
    </row>
    <row r="18" spans="1:7" x14ac:dyDescent="0.35">
      <c r="A18" s="5" t="s">
        <v>237</v>
      </c>
      <c r="B18" s="6">
        <v>1035</v>
      </c>
      <c r="C18" s="12">
        <v>310560</v>
      </c>
      <c r="D18" s="6">
        <v>1010</v>
      </c>
      <c r="E18" s="12">
        <v>303486.90000000002</v>
      </c>
      <c r="F18" s="6">
        <v>25</v>
      </c>
      <c r="G18" s="12">
        <v>7072.8</v>
      </c>
    </row>
    <row r="19" spans="1:7" x14ac:dyDescent="0.35">
      <c r="A19" s="5" t="s">
        <v>238</v>
      </c>
      <c r="B19" s="6">
        <v>1540</v>
      </c>
      <c r="C19" s="12">
        <v>463830</v>
      </c>
      <c r="D19" s="6">
        <v>1510</v>
      </c>
      <c r="E19" s="12">
        <v>455606.2</v>
      </c>
      <c r="F19" s="6">
        <v>30</v>
      </c>
      <c r="G19" s="12">
        <v>8224.5499999999993</v>
      </c>
    </row>
    <row r="20" spans="1:7" x14ac:dyDescent="0.35">
      <c r="A20" s="5" t="s">
        <v>239</v>
      </c>
      <c r="B20" s="6">
        <v>1495</v>
      </c>
      <c r="C20" s="12">
        <v>447890</v>
      </c>
      <c r="D20" s="6">
        <v>1450</v>
      </c>
      <c r="E20" s="12">
        <v>434360.75</v>
      </c>
      <c r="F20" s="6">
        <v>45</v>
      </c>
      <c r="G20" s="12">
        <v>13529.15</v>
      </c>
    </row>
    <row r="21" spans="1:7" x14ac:dyDescent="0.35">
      <c r="A21" s="5" t="s">
        <v>240</v>
      </c>
      <c r="B21" s="6">
        <v>1185</v>
      </c>
      <c r="C21" s="12">
        <v>355705</v>
      </c>
      <c r="D21" s="6">
        <v>1185</v>
      </c>
      <c r="E21" s="12">
        <v>355408.2</v>
      </c>
      <c r="F21" s="6" t="s">
        <v>460</v>
      </c>
      <c r="G21" s="6" t="s">
        <v>460</v>
      </c>
    </row>
    <row r="22" spans="1:7" x14ac:dyDescent="0.35">
      <c r="A22" s="5" t="s">
        <v>241</v>
      </c>
      <c r="B22" s="6">
        <v>1115</v>
      </c>
      <c r="C22" s="12">
        <v>350185</v>
      </c>
      <c r="D22" s="6">
        <v>1115</v>
      </c>
      <c r="E22" s="12">
        <v>350187.3</v>
      </c>
      <c r="F22" s="6">
        <v>0</v>
      </c>
      <c r="G22" s="12">
        <v>0</v>
      </c>
    </row>
    <row r="23" spans="1:7" x14ac:dyDescent="0.35">
      <c r="A23" s="5" t="s">
        <v>242</v>
      </c>
      <c r="B23" s="6">
        <v>1480</v>
      </c>
      <c r="C23" s="12">
        <v>472865</v>
      </c>
      <c r="D23" s="6">
        <v>1455</v>
      </c>
      <c r="E23" s="12">
        <v>465948.35</v>
      </c>
      <c r="F23" s="6">
        <v>20</v>
      </c>
      <c r="G23" s="12">
        <v>6917.9</v>
      </c>
    </row>
    <row r="24" spans="1:7" x14ac:dyDescent="0.35">
      <c r="A24" s="5" t="s">
        <v>243</v>
      </c>
      <c r="B24" s="6">
        <v>19395</v>
      </c>
      <c r="C24" s="12">
        <v>6197075</v>
      </c>
      <c r="D24" s="6">
        <v>1335</v>
      </c>
      <c r="E24" s="12">
        <v>420018.9</v>
      </c>
      <c r="F24" s="6">
        <v>18060</v>
      </c>
      <c r="G24" s="12">
        <v>5777055.6500000004</v>
      </c>
    </row>
    <row r="25" spans="1:7" x14ac:dyDescent="0.35">
      <c r="A25" s="5" t="s">
        <v>244</v>
      </c>
      <c r="B25" s="6">
        <v>2365</v>
      </c>
      <c r="C25" s="12">
        <v>756710</v>
      </c>
      <c r="D25" s="6">
        <v>1365</v>
      </c>
      <c r="E25" s="12">
        <v>433206.05</v>
      </c>
      <c r="F25" s="6">
        <v>1005</v>
      </c>
      <c r="G25" s="12">
        <v>323502.5</v>
      </c>
    </row>
    <row r="26" spans="1:7" x14ac:dyDescent="0.35">
      <c r="A26" s="5" t="s">
        <v>245</v>
      </c>
      <c r="B26" s="6">
        <v>1625</v>
      </c>
      <c r="C26" s="12">
        <v>515995</v>
      </c>
      <c r="D26" s="6">
        <v>1560</v>
      </c>
      <c r="E26" s="12">
        <v>494315.4</v>
      </c>
      <c r="F26" s="6">
        <v>65</v>
      </c>
      <c r="G26" s="12">
        <v>21677.3</v>
      </c>
    </row>
    <row r="27" spans="1:7" x14ac:dyDescent="0.35">
      <c r="A27" s="5" t="s">
        <v>246</v>
      </c>
      <c r="B27" s="6">
        <v>1375</v>
      </c>
      <c r="C27" s="12">
        <v>438660</v>
      </c>
      <c r="D27" s="6">
        <v>1340</v>
      </c>
      <c r="E27" s="12">
        <v>426394.2</v>
      </c>
      <c r="F27" s="6">
        <v>35</v>
      </c>
      <c r="G27" s="12">
        <v>12263.55</v>
      </c>
    </row>
    <row r="28" spans="1:7" x14ac:dyDescent="0.35">
      <c r="A28" s="5" t="s">
        <v>247</v>
      </c>
      <c r="B28" s="6">
        <v>1370</v>
      </c>
      <c r="C28" s="12">
        <v>437980</v>
      </c>
      <c r="D28" s="6">
        <v>1330</v>
      </c>
      <c r="E28" s="12">
        <v>425404.05</v>
      </c>
      <c r="F28" s="6">
        <v>40</v>
      </c>
      <c r="G28" s="12">
        <v>12578</v>
      </c>
    </row>
    <row r="29" spans="1:7" x14ac:dyDescent="0.35">
      <c r="A29" s="5" t="s">
        <v>248</v>
      </c>
      <c r="B29" s="6">
        <v>1310</v>
      </c>
      <c r="C29" s="12">
        <v>417275</v>
      </c>
      <c r="D29" s="6">
        <v>1280</v>
      </c>
      <c r="E29" s="12">
        <v>408470.55</v>
      </c>
      <c r="F29" s="6">
        <v>30</v>
      </c>
      <c r="G29" s="12">
        <v>8804.6</v>
      </c>
    </row>
    <row r="30" spans="1:7" x14ac:dyDescent="0.35">
      <c r="A30" s="5" t="s">
        <v>249</v>
      </c>
      <c r="B30" s="6">
        <v>1145</v>
      </c>
      <c r="C30" s="12">
        <v>365075</v>
      </c>
      <c r="D30" s="6">
        <v>1125</v>
      </c>
      <c r="E30" s="12">
        <v>357844.1</v>
      </c>
      <c r="F30" s="6">
        <v>25</v>
      </c>
      <c r="G30" s="12">
        <v>7232.35</v>
      </c>
    </row>
    <row r="31" spans="1:7" x14ac:dyDescent="0.35">
      <c r="A31" s="5" t="s">
        <v>250</v>
      </c>
      <c r="B31" s="6">
        <v>1435</v>
      </c>
      <c r="C31" s="12">
        <v>459725</v>
      </c>
      <c r="D31" s="6">
        <v>1410</v>
      </c>
      <c r="E31" s="12">
        <v>451235.75</v>
      </c>
      <c r="F31" s="6">
        <v>30</v>
      </c>
      <c r="G31" s="12">
        <v>8490.15</v>
      </c>
    </row>
    <row r="32" spans="1:7" x14ac:dyDescent="0.35">
      <c r="A32" s="5" t="s">
        <v>251</v>
      </c>
      <c r="B32" s="6">
        <v>1275</v>
      </c>
      <c r="C32" s="12">
        <v>407215</v>
      </c>
      <c r="D32" s="6">
        <v>1230</v>
      </c>
      <c r="E32" s="12">
        <v>392748.05</v>
      </c>
      <c r="F32" s="6">
        <v>50</v>
      </c>
      <c r="G32" s="12">
        <v>14464.7</v>
      </c>
    </row>
    <row r="33" spans="1:7" x14ac:dyDescent="0.35">
      <c r="A33" s="5" t="s">
        <v>252</v>
      </c>
      <c r="B33" s="6">
        <v>1230</v>
      </c>
      <c r="C33" s="12">
        <v>393375</v>
      </c>
      <c r="D33" s="6">
        <v>1220</v>
      </c>
      <c r="E33" s="12">
        <v>390861.35</v>
      </c>
      <c r="F33" s="6">
        <v>10</v>
      </c>
      <c r="G33" s="12">
        <v>2515.6</v>
      </c>
    </row>
    <row r="34" spans="1:7" x14ac:dyDescent="0.35">
      <c r="A34" s="5" t="s">
        <v>253</v>
      </c>
      <c r="B34" s="6">
        <v>1185</v>
      </c>
      <c r="C34" s="12">
        <v>382615</v>
      </c>
      <c r="D34" s="6">
        <v>1185</v>
      </c>
      <c r="E34" s="12">
        <v>382302.4</v>
      </c>
      <c r="F34" s="6" t="s">
        <v>460</v>
      </c>
      <c r="G34" s="6" t="s">
        <v>460</v>
      </c>
    </row>
    <row r="35" spans="1:7" x14ac:dyDescent="0.35">
      <c r="A35" s="5" t="s">
        <v>254</v>
      </c>
      <c r="B35" s="6">
        <v>1390</v>
      </c>
      <c r="C35" s="12">
        <v>453145</v>
      </c>
      <c r="D35" s="6">
        <v>1370</v>
      </c>
      <c r="E35" s="12">
        <v>447069.7</v>
      </c>
      <c r="F35" s="6">
        <v>20</v>
      </c>
      <c r="G35" s="12">
        <v>6076.2</v>
      </c>
    </row>
    <row r="36" spans="1:7" x14ac:dyDescent="0.35">
      <c r="A36" s="5" t="s">
        <v>255</v>
      </c>
      <c r="B36" s="6">
        <v>18640</v>
      </c>
      <c r="C36" s="12">
        <v>6057625</v>
      </c>
      <c r="D36" s="6">
        <v>1275</v>
      </c>
      <c r="E36" s="12">
        <v>408679.3</v>
      </c>
      <c r="F36" s="6">
        <v>17370</v>
      </c>
      <c r="G36" s="12">
        <v>5648947.2000000002</v>
      </c>
    </row>
    <row r="37" spans="1:7" x14ac:dyDescent="0.35">
      <c r="A37" s="5" t="s">
        <v>256</v>
      </c>
      <c r="B37" s="6">
        <v>1560</v>
      </c>
      <c r="C37" s="12">
        <v>510930</v>
      </c>
      <c r="D37" s="6">
        <v>1345</v>
      </c>
      <c r="E37" s="12">
        <v>440254.95</v>
      </c>
      <c r="F37" s="6">
        <v>220</v>
      </c>
      <c r="G37" s="12">
        <v>70675.8</v>
      </c>
    </row>
    <row r="38" spans="1:7" x14ac:dyDescent="0.35">
      <c r="A38" s="5" t="s">
        <v>257</v>
      </c>
      <c r="B38" s="6">
        <v>1375</v>
      </c>
      <c r="C38" s="12">
        <v>446440</v>
      </c>
      <c r="D38" s="6">
        <v>1325</v>
      </c>
      <c r="E38" s="12">
        <v>430131</v>
      </c>
      <c r="F38" s="6">
        <v>55</v>
      </c>
      <c r="G38" s="12">
        <v>16309.8</v>
      </c>
    </row>
    <row r="39" spans="1:7" x14ac:dyDescent="0.35">
      <c r="A39" s="5" t="s">
        <v>258</v>
      </c>
      <c r="B39" s="6">
        <v>1255</v>
      </c>
      <c r="C39" s="12">
        <v>410305</v>
      </c>
      <c r="D39" s="6">
        <v>1220</v>
      </c>
      <c r="E39" s="12">
        <v>398790.6</v>
      </c>
      <c r="F39" s="6">
        <v>35</v>
      </c>
      <c r="G39" s="12">
        <v>11512.8</v>
      </c>
    </row>
    <row r="40" spans="1:7" x14ac:dyDescent="0.35">
      <c r="A40" s="30" t="s">
        <v>393</v>
      </c>
      <c r="B40" s="31">
        <v>615</v>
      </c>
      <c r="C40" s="32">
        <v>184770</v>
      </c>
      <c r="D40" s="31">
        <v>415</v>
      </c>
      <c r="E40" s="32">
        <v>125790.7</v>
      </c>
      <c r="F40" s="31">
        <v>185</v>
      </c>
      <c r="G40" s="32">
        <v>58978.85</v>
      </c>
    </row>
    <row r="41" spans="1:7" x14ac:dyDescent="0.35">
      <c r="A41" s="8" t="s">
        <v>263</v>
      </c>
      <c r="B41" s="9">
        <v>14720</v>
      </c>
      <c r="C41" s="13">
        <v>4007210</v>
      </c>
      <c r="D41" s="9">
        <v>10260</v>
      </c>
      <c r="E41" s="13">
        <v>2799619</v>
      </c>
      <c r="F41" s="9">
        <v>4460</v>
      </c>
      <c r="G41" s="13">
        <v>1207591.3500000001</v>
      </c>
    </row>
    <row r="42" spans="1:7" x14ac:dyDescent="0.35">
      <c r="A42" s="8" t="s">
        <v>264</v>
      </c>
      <c r="B42" s="9">
        <v>36535</v>
      </c>
      <c r="C42" s="13">
        <v>10926165</v>
      </c>
      <c r="D42" s="9">
        <v>16840</v>
      </c>
      <c r="E42" s="13">
        <v>5027162.3499999996</v>
      </c>
      <c r="F42" s="9">
        <v>19695</v>
      </c>
      <c r="G42" s="13">
        <v>5899000.4000000004</v>
      </c>
    </row>
    <row r="43" spans="1:7" x14ac:dyDescent="0.35">
      <c r="A43" s="8" t="s">
        <v>265</v>
      </c>
      <c r="B43" s="9">
        <v>35125</v>
      </c>
      <c r="C43" s="13">
        <v>11212135</v>
      </c>
      <c r="D43" s="9">
        <v>15755</v>
      </c>
      <c r="E43" s="13">
        <v>5016634.05</v>
      </c>
      <c r="F43" s="9">
        <v>19365</v>
      </c>
      <c r="G43" s="13">
        <v>6195502.2999999998</v>
      </c>
    </row>
    <row r="44" spans="1:7" x14ac:dyDescent="0.35">
      <c r="A44" s="8" t="s">
        <v>266</v>
      </c>
      <c r="B44" s="9">
        <v>25410</v>
      </c>
      <c r="C44" s="13">
        <v>8261065</v>
      </c>
      <c r="D44" s="9">
        <v>7715</v>
      </c>
      <c r="E44" s="13">
        <v>2507227.9500000002</v>
      </c>
      <c r="F44" s="9">
        <v>17695</v>
      </c>
      <c r="G44" s="13">
        <v>5753836.25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G13"/>
  <sheetViews>
    <sheetView workbookViewId="0"/>
  </sheetViews>
  <sheetFormatPr defaultColWidth="10.58203125" defaultRowHeight="15.5" x14ac:dyDescent="0.35"/>
  <cols>
    <col min="1" max="1" width="32.58203125" customWidth="1"/>
    <col min="2" max="7" width="16.58203125" customWidth="1"/>
  </cols>
  <sheetData>
    <row r="1" spans="1:7" ht="19.5" x14ac:dyDescent="0.45">
      <c r="A1" s="14" t="s">
        <v>452</v>
      </c>
    </row>
    <row r="2" spans="1:7" x14ac:dyDescent="0.35">
      <c r="A2" t="s">
        <v>31</v>
      </c>
    </row>
    <row r="3" spans="1:7" x14ac:dyDescent="0.35">
      <c r="A3" t="s">
        <v>430</v>
      </c>
    </row>
    <row r="4" spans="1:7" ht="77.5" x14ac:dyDescent="0.35">
      <c r="A4" s="4" t="s">
        <v>394</v>
      </c>
      <c r="B4" s="4" t="s">
        <v>15</v>
      </c>
      <c r="C4" s="4" t="s">
        <v>395</v>
      </c>
      <c r="D4" s="4" t="s">
        <v>396</v>
      </c>
      <c r="E4" s="4" t="s">
        <v>397</v>
      </c>
      <c r="F4" s="4" t="s">
        <v>398</v>
      </c>
      <c r="G4" s="18" t="s">
        <v>399</v>
      </c>
    </row>
    <row r="5" spans="1:7" x14ac:dyDescent="0.35">
      <c r="A5" s="5" t="s">
        <v>400</v>
      </c>
      <c r="B5" s="17">
        <v>10655</v>
      </c>
      <c r="C5" s="6">
        <v>10655</v>
      </c>
      <c r="D5" s="6">
        <v>10655</v>
      </c>
      <c r="E5" s="6" t="s">
        <v>374</v>
      </c>
      <c r="F5" s="6" t="s">
        <v>374</v>
      </c>
      <c r="G5" s="19" t="s">
        <v>374</v>
      </c>
    </row>
    <row r="6" spans="1:7" x14ac:dyDescent="0.35">
      <c r="A6" s="5" t="s">
        <v>401</v>
      </c>
      <c r="B6" s="17">
        <v>60840</v>
      </c>
      <c r="C6" s="6">
        <v>55655</v>
      </c>
      <c r="D6" s="6">
        <v>15765</v>
      </c>
      <c r="E6" s="6">
        <v>30410</v>
      </c>
      <c r="F6" s="6">
        <v>17855</v>
      </c>
      <c r="G6" s="19">
        <v>23650</v>
      </c>
    </row>
    <row r="7" spans="1:7" x14ac:dyDescent="0.35">
      <c r="A7" s="5" t="s">
        <v>402</v>
      </c>
      <c r="B7" s="17">
        <v>71935</v>
      </c>
      <c r="C7" s="6">
        <v>52855</v>
      </c>
      <c r="D7" s="6">
        <v>16125</v>
      </c>
      <c r="E7" s="6">
        <v>20790</v>
      </c>
      <c r="F7" s="6">
        <v>22335</v>
      </c>
      <c r="G7" s="19">
        <v>45710</v>
      </c>
    </row>
    <row r="8" spans="1:7" x14ac:dyDescent="0.35">
      <c r="A8" s="5" t="s">
        <v>403</v>
      </c>
      <c r="B8" s="17">
        <v>67725</v>
      </c>
      <c r="C8" s="6">
        <v>41380</v>
      </c>
      <c r="D8" s="6">
        <v>14795</v>
      </c>
      <c r="E8" s="6">
        <v>15080</v>
      </c>
      <c r="F8" s="6">
        <v>17430</v>
      </c>
      <c r="G8" s="19">
        <v>49435</v>
      </c>
    </row>
    <row r="9" spans="1:7" x14ac:dyDescent="0.35">
      <c r="A9" s="5" t="s">
        <v>404</v>
      </c>
      <c r="B9" s="17">
        <v>72435</v>
      </c>
      <c r="C9" s="6">
        <v>54825</v>
      </c>
      <c r="D9" s="6">
        <v>14995</v>
      </c>
      <c r="E9" s="6">
        <v>25400</v>
      </c>
      <c r="F9" s="6">
        <v>21270</v>
      </c>
      <c r="G9" s="19">
        <v>46420</v>
      </c>
    </row>
    <row r="10" spans="1:7" x14ac:dyDescent="0.35">
      <c r="A10" s="5" t="s">
        <v>405</v>
      </c>
      <c r="B10" s="17">
        <v>73200</v>
      </c>
      <c r="C10" s="6">
        <v>56455</v>
      </c>
      <c r="D10" s="6">
        <v>17160</v>
      </c>
      <c r="E10" s="6">
        <v>23155</v>
      </c>
      <c r="F10" s="6">
        <v>23115</v>
      </c>
      <c r="G10" s="19">
        <v>43560</v>
      </c>
    </row>
    <row r="11" spans="1:7" x14ac:dyDescent="0.35">
      <c r="A11" s="5" t="s">
        <v>406</v>
      </c>
      <c r="B11" s="17">
        <v>69285</v>
      </c>
      <c r="C11" s="6">
        <v>48395</v>
      </c>
      <c r="D11" s="6">
        <v>13560</v>
      </c>
      <c r="E11" s="6">
        <v>18515</v>
      </c>
      <c r="F11" s="6">
        <v>21130</v>
      </c>
      <c r="G11" s="19">
        <v>48565</v>
      </c>
    </row>
    <row r="12" spans="1:7" x14ac:dyDescent="0.35">
      <c r="A12" s="5" t="s">
        <v>407</v>
      </c>
      <c r="B12" s="17">
        <v>59925</v>
      </c>
      <c r="C12" s="6">
        <v>32410</v>
      </c>
      <c r="D12" s="6">
        <v>6725</v>
      </c>
      <c r="E12" s="6">
        <v>8970</v>
      </c>
      <c r="F12" s="6">
        <v>18775</v>
      </c>
      <c r="G12" s="19">
        <v>42960</v>
      </c>
    </row>
    <row r="13" spans="1:7" x14ac:dyDescent="0.35">
      <c r="A13" s="5" t="s">
        <v>408</v>
      </c>
      <c r="B13" s="17">
        <v>172345</v>
      </c>
      <c r="C13" s="6">
        <v>169425</v>
      </c>
      <c r="D13" s="6">
        <v>89270</v>
      </c>
      <c r="E13" s="6">
        <v>113455</v>
      </c>
      <c r="F13" s="6">
        <v>114410</v>
      </c>
      <c r="G13" s="19">
        <v>101135</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M95"/>
  <sheetViews>
    <sheetView zoomScaleNormal="100" workbookViewId="0"/>
  </sheetViews>
  <sheetFormatPr defaultColWidth="10.58203125" defaultRowHeight="15.5" x14ac:dyDescent="0.35"/>
  <cols>
    <col min="1" max="1" width="32.58203125" customWidth="1"/>
    <col min="2" max="13" width="16.58203125" customWidth="1"/>
  </cols>
  <sheetData>
    <row r="1" spans="1:13" ht="19.5" x14ac:dyDescent="0.45">
      <c r="A1" s="14" t="s">
        <v>453</v>
      </c>
    </row>
    <row r="2" spans="1:13" x14ac:dyDescent="0.35">
      <c r="A2" t="s">
        <v>488</v>
      </c>
    </row>
    <row r="3" spans="1:13" x14ac:dyDescent="0.35">
      <c r="A3" t="s">
        <v>430</v>
      </c>
    </row>
    <row r="4" spans="1:13" ht="93" x14ac:dyDescent="0.35">
      <c r="A4" s="4" t="s">
        <v>166</v>
      </c>
      <c r="B4" s="4" t="s">
        <v>409</v>
      </c>
      <c r="C4" s="4" t="s">
        <v>410</v>
      </c>
      <c r="D4" s="4" t="s">
        <v>411</v>
      </c>
      <c r="E4" s="4" t="s">
        <v>412</v>
      </c>
      <c r="F4" s="4" t="s">
        <v>413</v>
      </c>
      <c r="G4" s="4" t="s">
        <v>414</v>
      </c>
      <c r="H4" s="4" t="s">
        <v>415</v>
      </c>
      <c r="I4" s="4" t="s">
        <v>416</v>
      </c>
      <c r="J4" s="4" t="s">
        <v>417</v>
      </c>
      <c r="K4" s="4" t="s">
        <v>418</v>
      </c>
      <c r="L4" s="4" t="s">
        <v>419</v>
      </c>
      <c r="M4" s="18" t="s">
        <v>420</v>
      </c>
    </row>
    <row r="5" spans="1:13" x14ac:dyDescent="0.35">
      <c r="A5" s="23" t="s">
        <v>176</v>
      </c>
      <c r="B5" s="24">
        <v>5380</v>
      </c>
      <c r="C5" s="24">
        <v>5350</v>
      </c>
      <c r="D5" s="24">
        <v>3020</v>
      </c>
      <c r="E5" s="24">
        <v>1340</v>
      </c>
      <c r="F5" s="24">
        <v>895</v>
      </c>
      <c r="G5" s="24">
        <v>90</v>
      </c>
      <c r="H5" s="25">
        <v>0.56000000000000005</v>
      </c>
      <c r="I5" s="25">
        <v>0.25</v>
      </c>
      <c r="J5" s="25">
        <v>0.17</v>
      </c>
      <c r="K5" s="25">
        <v>0.02</v>
      </c>
      <c r="L5" s="24">
        <v>10</v>
      </c>
      <c r="M5" s="60">
        <v>0.93</v>
      </c>
    </row>
    <row r="6" spans="1:13" x14ac:dyDescent="0.35">
      <c r="A6" s="5" t="s">
        <v>177</v>
      </c>
      <c r="B6" s="6" t="s">
        <v>460</v>
      </c>
      <c r="C6" s="6">
        <v>0</v>
      </c>
      <c r="D6" s="6">
        <v>0</v>
      </c>
      <c r="E6" s="6">
        <v>0</v>
      </c>
      <c r="F6" s="48">
        <v>0</v>
      </c>
      <c r="G6" s="27">
        <v>0</v>
      </c>
      <c r="H6" s="64">
        <v>0</v>
      </c>
      <c r="I6" s="64">
        <v>0</v>
      </c>
      <c r="J6" s="65">
        <v>0</v>
      </c>
      <c r="K6" s="65">
        <v>0</v>
      </c>
      <c r="L6" s="6" t="s">
        <v>503</v>
      </c>
      <c r="M6" s="81" t="s">
        <v>503</v>
      </c>
    </row>
    <row r="7" spans="1:13" x14ac:dyDescent="0.35">
      <c r="A7" s="5" t="s">
        <v>178</v>
      </c>
      <c r="B7" s="6">
        <v>100</v>
      </c>
      <c r="C7" s="6">
        <v>30</v>
      </c>
      <c r="D7" s="6">
        <v>15</v>
      </c>
      <c r="E7" s="6">
        <v>10</v>
      </c>
      <c r="F7" s="6" t="s">
        <v>460</v>
      </c>
      <c r="G7" s="6">
        <v>0</v>
      </c>
      <c r="H7" s="7">
        <v>0.61</v>
      </c>
      <c r="I7" s="6" t="s">
        <v>460</v>
      </c>
      <c r="J7" s="6" t="s">
        <v>460</v>
      </c>
      <c r="K7" s="7">
        <v>0</v>
      </c>
      <c r="L7" s="6">
        <v>11</v>
      </c>
      <c r="M7" s="61">
        <v>1</v>
      </c>
    </row>
    <row r="8" spans="1:13" x14ac:dyDescent="0.35">
      <c r="A8" s="5" t="s">
        <v>179</v>
      </c>
      <c r="B8" s="6">
        <v>135</v>
      </c>
      <c r="C8" s="6">
        <v>115</v>
      </c>
      <c r="D8" s="6">
        <v>60</v>
      </c>
      <c r="E8" s="6">
        <v>35</v>
      </c>
      <c r="F8" s="6">
        <v>15</v>
      </c>
      <c r="G8" s="6">
        <v>0</v>
      </c>
      <c r="H8" s="7">
        <v>0.54</v>
      </c>
      <c r="I8" s="7">
        <v>0.32</v>
      </c>
      <c r="J8" s="7">
        <v>0.13</v>
      </c>
      <c r="K8" s="7">
        <v>0</v>
      </c>
      <c r="L8" s="6">
        <v>15</v>
      </c>
      <c r="M8" s="61">
        <v>0.99</v>
      </c>
    </row>
    <row r="9" spans="1:13" x14ac:dyDescent="0.35">
      <c r="A9" s="5" t="s">
        <v>180</v>
      </c>
      <c r="B9" s="6">
        <v>105</v>
      </c>
      <c r="C9" s="6">
        <v>155</v>
      </c>
      <c r="D9" s="6">
        <v>70</v>
      </c>
      <c r="E9" s="6">
        <v>70</v>
      </c>
      <c r="F9" s="6">
        <v>15</v>
      </c>
      <c r="G9" s="6">
        <v>0</v>
      </c>
      <c r="H9" s="7">
        <v>0.44</v>
      </c>
      <c r="I9" s="7">
        <v>0.45</v>
      </c>
      <c r="J9" s="7">
        <v>0.11</v>
      </c>
      <c r="K9" s="7">
        <v>0</v>
      </c>
      <c r="L9" s="6">
        <v>14</v>
      </c>
      <c r="M9" s="61">
        <v>0.97</v>
      </c>
    </row>
    <row r="10" spans="1:13" x14ac:dyDescent="0.35">
      <c r="A10" s="5" t="s">
        <v>181</v>
      </c>
      <c r="B10" s="6">
        <v>85</v>
      </c>
      <c r="C10" s="6">
        <v>80</v>
      </c>
      <c r="D10" s="6">
        <v>35</v>
      </c>
      <c r="E10" s="6">
        <v>35</v>
      </c>
      <c r="F10" s="6">
        <v>15</v>
      </c>
      <c r="G10" s="6">
        <v>0</v>
      </c>
      <c r="H10" s="7">
        <v>0.43</v>
      </c>
      <c r="I10" s="7">
        <v>0.41</v>
      </c>
      <c r="J10" s="7">
        <v>0.16</v>
      </c>
      <c r="K10" s="7">
        <v>0</v>
      </c>
      <c r="L10" s="6">
        <v>14</v>
      </c>
      <c r="M10" s="61">
        <v>0.97</v>
      </c>
    </row>
    <row r="11" spans="1:13" x14ac:dyDescent="0.35">
      <c r="A11" s="5" t="s">
        <v>182</v>
      </c>
      <c r="B11" s="6">
        <v>155</v>
      </c>
      <c r="C11" s="6">
        <v>130</v>
      </c>
      <c r="D11" s="6">
        <v>70</v>
      </c>
      <c r="E11" s="6">
        <v>45</v>
      </c>
      <c r="F11" s="6">
        <v>20</v>
      </c>
      <c r="G11" s="6">
        <v>0</v>
      </c>
      <c r="H11" s="7">
        <v>0.52</v>
      </c>
      <c r="I11" s="7">
        <v>0.33</v>
      </c>
      <c r="J11" s="7">
        <v>0.16</v>
      </c>
      <c r="K11" s="7">
        <v>0</v>
      </c>
      <c r="L11" s="6">
        <v>11</v>
      </c>
      <c r="M11" s="61">
        <v>0.96</v>
      </c>
    </row>
    <row r="12" spans="1:13" x14ac:dyDescent="0.35">
      <c r="A12" s="5" t="s">
        <v>183</v>
      </c>
      <c r="B12" s="6">
        <v>250</v>
      </c>
      <c r="C12" s="6">
        <v>200</v>
      </c>
      <c r="D12" s="6">
        <v>130</v>
      </c>
      <c r="E12" s="6">
        <v>45</v>
      </c>
      <c r="F12" s="6">
        <v>25</v>
      </c>
      <c r="G12" s="6">
        <v>0</v>
      </c>
      <c r="H12" s="7">
        <v>0.64</v>
      </c>
      <c r="I12" s="7">
        <v>0.24</v>
      </c>
      <c r="J12" s="7">
        <v>0.13</v>
      </c>
      <c r="K12" s="7">
        <v>0</v>
      </c>
      <c r="L12" s="6">
        <v>9</v>
      </c>
      <c r="M12" s="61">
        <v>0.99</v>
      </c>
    </row>
    <row r="13" spans="1:13" x14ac:dyDescent="0.35">
      <c r="A13" s="5" t="s">
        <v>184</v>
      </c>
      <c r="B13" s="6">
        <v>175</v>
      </c>
      <c r="C13" s="6">
        <v>250</v>
      </c>
      <c r="D13" s="6">
        <v>170</v>
      </c>
      <c r="E13" s="6">
        <v>60</v>
      </c>
      <c r="F13" s="6">
        <v>20</v>
      </c>
      <c r="G13" s="6">
        <v>0</v>
      </c>
      <c r="H13" s="7">
        <v>0.68</v>
      </c>
      <c r="I13" s="7">
        <v>0.24</v>
      </c>
      <c r="J13" s="7">
        <v>0.08</v>
      </c>
      <c r="K13" s="7">
        <v>0</v>
      </c>
      <c r="L13" s="6">
        <v>13</v>
      </c>
      <c r="M13" s="61">
        <v>0.97</v>
      </c>
    </row>
    <row r="14" spans="1:13" x14ac:dyDescent="0.35">
      <c r="A14" s="5" t="s">
        <v>185</v>
      </c>
      <c r="B14" s="6">
        <v>85</v>
      </c>
      <c r="C14" s="6">
        <v>100</v>
      </c>
      <c r="D14" s="6">
        <v>60</v>
      </c>
      <c r="E14" s="6">
        <v>25</v>
      </c>
      <c r="F14" s="6">
        <v>10</v>
      </c>
      <c r="G14" s="6">
        <v>0</v>
      </c>
      <c r="H14" s="7">
        <v>0.62</v>
      </c>
      <c r="I14" s="7">
        <v>0.27</v>
      </c>
      <c r="J14" s="7">
        <v>0.11</v>
      </c>
      <c r="K14" s="7">
        <v>0</v>
      </c>
      <c r="L14" s="6">
        <v>11</v>
      </c>
      <c r="M14" s="61">
        <v>0.98</v>
      </c>
    </row>
    <row r="15" spans="1:13" x14ac:dyDescent="0.35">
      <c r="A15" s="5" t="s">
        <v>186</v>
      </c>
      <c r="B15" s="6">
        <v>60</v>
      </c>
      <c r="C15" s="6">
        <v>80</v>
      </c>
      <c r="D15" s="6">
        <v>40</v>
      </c>
      <c r="E15" s="6">
        <v>20</v>
      </c>
      <c r="F15" s="6">
        <v>20</v>
      </c>
      <c r="G15" s="6">
        <v>0</v>
      </c>
      <c r="H15" s="7">
        <v>0.51</v>
      </c>
      <c r="I15" s="7">
        <v>0.24</v>
      </c>
      <c r="J15" s="7">
        <v>0.24</v>
      </c>
      <c r="K15" s="7">
        <v>0</v>
      </c>
      <c r="L15" s="6">
        <v>10</v>
      </c>
      <c r="M15" s="61">
        <v>0.97</v>
      </c>
    </row>
    <row r="16" spans="1:13" x14ac:dyDescent="0.35">
      <c r="A16" s="5" t="s">
        <v>187</v>
      </c>
      <c r="B16" s="6">
        <v>55</v>
      </c>
      <c r="C16" s="6">
        <v>50</v>
      </c>
      <c r="D16" s="6">
        <v>15</v>
      </c>
      <c r="E16" s="6">
        <v>10</v>
      </c>
      <c r="F16" s="6">
        <v>20</v>
      </c>
      <c r="G16" s="6">
        <v>0</v>
      </c>
      <c r="H16" s="7">
        <v>0.35</v>
      </c>
      <c r="I16" s="7">
        <v>0.2</v>
      </c>
      <c r="J16" s="7">
        <v>0.45</v>
      </c>
      <c r="K16" s="7">
        <v>0</v>
      </c>
      <c r="L16" s="6">
        <v>12</v>
      </c>
      <c r="M16" s="61">
        <v>0.96</v>
      </c>
    </row>
    <row r="17" spans="1:13" x14ac:dyDescent="0.35">
      <c r="A17" s="5" t="s">
        <v>188</v>
      </c>
      <c r="B17" s="6">
        <v>40</v>
      </c>
      <c r="C17" s="6">
        <v>50</v>
      </c>
      <c r="D17" s="6">
        <v>25</v>
      </c>
      <c r="E17" s="6">
        <v>10</v>
      </c>
      <c r="F17" s="6">
        <v>15</v>
      </c>
      <c r="G17" s="6">
        <v>0</v>
      </c>
      <c r="H17" s="7">
        <v>0.56000000000000005</v>
      </c>
      <c r="I17" s="7">
        <v>0.17</v>
      </c>
      <c r="J17" s="7">
        <v>0.27</v>
      </c>
      <c r="K17" s="7">
        <v>0</v>
      </c>
      <c r="L17" s="6">
        <v>15</v>
      </c>
      <c r="M17" s="61">
        <v>0.94</v>
      </c>
    </row>
    <row r="18" spans="1:13" x14ac:dyDescent="0.35">
      <c r="A18" s="5" t="s">
        <v>189</v>
      </c>
      <c r="B18" s="6">
        <v>35</v>
      </c>
      <c r="C18" s="6">
        <v>45</v>
      </c>
      <c r="D18" s="6">
        <v>20</v>
      </c>
      <c r="E18" s="6">
        <v>10</v>
      </c>
      <c r="F18" s="6">
        <v>15</v>
      </c>
      <c r="G18" s="6">
        <v>0</v>
      </c>
      <c r="H18" s="7">
        <v>0.47</v>
      </c>
      <c r="I18" s="7">
        <v>0.24</v>
      </c>
      <c r="J18" s="7">
        <v>0.28999999999999998</v>
      </c>
      <c r="K18" s="7">
        <v>0</v>
      </c>
      <c r="L18" s="6">
        <v>11</v>
      </c>
      <c r="M18" s="61">
        <v>0.94</v>
      </c>
    </row>
    <row r="19" spans="1:13" x14ac:dyDescent="0.35">
      <c r="A19" s="5" t="s">
        <v>190</v>
      </c>
      <c r="B19" s="6">
        <v>60</v>
      </c>
      <c r="C19" s="6">
        <v>40</v>
      </c>
      <c r="D19" s="6">
        <v>10</v>
      </c>
      <c r="E19" s="6">
        <v>5</v>
      </c>
      <c r="F19" s="6">
        <v>20</v>
      </c>
      <c r="G19" s="6">
        <v>0</v>
      </c>
      <c r="H19" s="7">
        <v>0.24</v>
      </c>
      <c r="I19" s="7">
        <v>0.18</v>
      </c>
      <c r="J19" s="7">
        <v>0.57999999999999996</v>
      </c>
      <c r="K19" s="7">
        <v>0</v>
      </c>
      <c r="L19" s="6">
        <v>9</v>
      </c>
      <c r="M19" s="61">
        <v>1</v>
      </c>
    </row>
    <row r="20" spans="1:13" x14ac:dyDescent="0.35">
      <c r="A20" s="5" t="s">
        <v>191</v>
      </c>
      <c r="B20" s="6">
        <v>50</v>
      </c>
      <c r="C20" s="6">
        <v>55</v>
      </c>
      <c r="D20" s="6">
        <v>20</v>
      </c>
      <c r="E20" s="6">
        <v>15</v>
      </c>
      <c r="F20" s="6">
        <v>20</v>
      </c>
      <c r="G20" s="6">
        <v>0</v>
      </c>
      <c r="H20" s="7">
        <v>0.39</v>
      </c>
      <c r="I20" s="7">
        <v>0.25</v>
      </c>
      <c r="J20" s="7">
        <v>0.37</v>
      </c>
      <c r="K20" s="7">
        <v>0</v>
      </c>
      <c r="L20" s="6">
        <v>12</v>
      </c>
      <c r="M20" s="61">
        <v>1</v>
      </c>
    </row>
    <row r="21" spans="1:13" x14ac:dyDescent="0.35">
      <c r="A21" s="5" t="s">
        <v>192</v>
      </c>
      <c r="B21" s="6">
        <v>60</v>
      </c>
      <c r="C21" s="6">
        <v>55</v>
      </c>
      <c r="D21" s="6">
        <v>30</v>
      </c>
      <c r="E21" s="6">
        <v>20</v>
      </c>
      <c r="F21" s="6">
        <v>10</v>
      </c>
      <c r="G21" s="6">
        <v>0</v>
      </c>
      <c r="H21" s="7">
        <v>0.49</v>
      </c>
      <c r="I21" s="7">
        <v>0.37</v>
      </c>
      <c r="J21" s="7">
        <v>0.14000000000000001</v>
      </c>
      <c r="K21" s="7">
        <v>0</v>
      </c>
      <c r="L21" s="6">
        <v>11</v>
      </c>
      <c r="M21" s="61">
        <v>0.98</v>
      </c>
    </row>
    <row r="22" spans="1:13" x14ac:dyDescent="0.35">
      <c r="A22" s="5" t="s">
        <v>193</v>
      </c>
      <c r="B22" s="6">
        <v>95</v>
      </c>
      <c r="C22" s="6">
        <v>90</v>
      </c>
      <c r="D22" s="6">
        <v>30</v>
      </c>
      <c r="E22" s="6">
        <v>10</v>
      </c>
      <c r="F22" s="6">
        <v>45</v>
      </c>
      <c r="G22" s="6">
        <v>0</v>
      </c>
      <c r="H22" s="7">
        <v>0.35</v>
      </c>
      <c r="I22" s="7">
        <v>0.12</v>
      </c>
      <c r="J22" s="7">
        <v>0.53</v>
      </c>
      <c r="K22" s="7">
        <v>0</v>
      </c>
      <c r="L22" s="6">
        <v>8</v>
      </c>
      <c r="M22" s="61">
        <v>0.98</v>
      </c>
    </row>
    <row r="23" spans="1:13" x14ac:dyDescent="0.35">
      <c r="A23" s="5" t="s">
        <v>194</v>
      </c>
      <c r="B23" s="6">
        <v>115</v>
      </c>
      <c r="C23" s="6">
        <v>110</v>
      </c>
      <c r="D23" s="6">
        <v>35</v>
      </c>
      <c r="E23" s="6">
        <v>15</v>
      </c>
      <c r="F23" s="6">
        <v>65</v>
      </c>
      <c r="G23" s="6">
        <v>0</v>
      </c>
      <c r="H23" s="7">
        <v>0.32</v>
      </c>
      <c r="I23" s="7">
        <v>0.12</v>
      </c>
      <c r="J23" s="7">
        <v>0.56000000000000005</v>
      </c>
      <c r="K23" s="7">
        <v>0</v>
      </c>
      <c r="L23" s="6">
        <v>10</v>
      </c>
      <c r="M23" s="61">
        <v>1</v>
      </c>
    </row>
    <row r="24" spans="1:13" x14ac:dyDescent="0.35">
      <c r="A24" s="5" t="s">
        <v>195</v>
      </c>
      <c r="B24" s="6">
        <v>145</v>
      </c>
      <c r="C24" s="6">
        <v>135</v>
      </c>
      <c r="D24" s="6">
        <v>40</v>
      </c>
      <c r="E24" s="6">
        <v>15</v>
      </c>
      <c r="F24" s="6">
        <v>75</v>
      </c>
      <c r="G24" s="6">
        <v>0</v>
      </c>
      <c r="H24" s="7">
        <v>0.31</v>
      </c>
      <c r="I24" s="7">
        <v>0.13</v>
      </c>
      <c r="J24" s="7">
        <v>0.56000000000000005</v>
      </c>
      <c r="K24" s="7">
        <v>0</v>
      </c>
      <c r="L24" s="6">
        <v>11</v>
      </c>
      <c r="M24" s="61">
        <v>0.97</v>
      </c>
    </row>
    <row r="25" spans="1:13" x14ac:dyDescent="0.35">
      <c r="A25" s="5" t="s">
        <v>196</v>
      </c>
      <c r="B25" s="6">
        <v>105</v>
      </c>
      <c r="C25" s="6">
        <v>110</v>
      </c>
      <c r="D25" s="6">
        <v>40</v>
      </c>
      <c r="E25" s="6">
        <v>25</v>
      </c>
      <c r="F25" s="6">
        <v>45</v>
      </c>
      <c r="G25" s="6">
        <v>0</v>
      </c>
      <c r="H25" s="7">
        <v>0.37</v>
      </c>
      <c r="I25" s="7">
        <v>0.24</v>
      </c>
      <c r="J25" s="7">
        <v>0.39</v>
      </c>
      <c r="K25" s="7">
        <v>0</v>
      </c>
      <c r="L25" s="6">
        <v>13</v>
      </c>
      <c r="M25" s="61">
        <v>0.94</v>
      </c>
    </row>
    <row r="26" spans="1:13" x14ac:dyDescent="0.35">
      <c r="A26" s="5" t="s">
        <v>197</v>
      </c>
      <c r="B26" s="6">
        <v>95</v>
      </c>
      <c r="C26" s="6">
        <v>90</v>
      </c>
      <c r="D26" s="6">
        <v>30</v>
      </c>
      <c r="E26" s="6">
        <v>20</v>
      </c>
      <c r="F26" s="6">
        <v>35</v>
      </c>
      <c r="G26" s="6">
        <v>0</v>
      </c>
      <c r="H26" s="7">
        <v>0.36</v>
      </c>
      <c r="I26" s="7">
        <v>0.22</v>
      </c>
      <c r="J26" s="7">
        <v>0.42</v>
      </c>
      <c r="K26" s="7">
        <v>0</v>
      </c>
      <c r="L26" s="6">
        <v>14</v>
      </c>
      <c r="M26" s="61">
        <v>0.84</v>
      </c>
    </row>
    <row r="27" spans="1:13" x14ac:dyDescent="0.35">
      <c r="A27" s="5" t="s">
        <v>198</v>
      </c>
      <c r="B27" s="6">
        <v>130</v>
      </c>
      <c r="C27" s="6">
        <v>115</v>
      </c>
      <c r="D27" s="6">
        <v>55</v>
      </c>
      <c r="E27" s="6">
        <v>20</v>
      </c>
      <c r="F27" s="6">
        <v>40</v>
      </c>
      <c r="G27" s="6">
        <v>0</v>
      </c>
      <c r="H27" s="7">
        <v>0.45</v>
      </c>
      <c r="I27" s="7">
        <v>0.19</v>
      </c>
      <c r="J27" s="7">
        <v>0.36</v>
      </c>
      <c r="K27" s="7">
        <v>0</v>
      </c>
      <c r="L27" s="6">
        <v>13</v>
      </c>
      <c r="M27" s="61">
        <v>0.95</v>
      </c>
    </row>
    <row r="28" spans="1:13" x14ac:dyDescent="0.35">
      <c r="A28" s="5" t="s">
        <v>199</v>
      </c>
      <c r="B28" s="6">
        <v>110</v>
      </c>
      <c r="C28" s="6">
        <v>125</v>
      </c>
      <c r="D28" s="6">
        <v>60</v>
      </c>
      <c r="E28" s="6">
        <v>20</v>
      </c>
      <c r="F28" s="6">
        <v>40</v>
      </c>
      <c r="G28" s="6">
        <v>0</v>
      </c>
      <c r="H28" s="7">
        <v>0.49</v>
      </c>
      <c r="I28" s="7">
        <v>0.17</v>
      </c>
      <c r="J28" s="7">
        <v>0.33</v>
      </c>
      <c r="K28" s="7">
        <v>0</v>
      </c>
      <c r="L28" s="6">
        <v>14</v>
      </c>
      <c r="M28" s="61">
        <v>0.9</v>
      </c>
    </row>
    <row r="29" spans="1:13" x14ac:dyDescent="0.35">
      <c r="A29" s="5" t="s">
        <v>200</v>
      </c>
      <c r="B29" s="6">
        <v>90</v>
      </c>
      <c r="C29" s="6">
        <v>105</v>
      </c>
      <c r="D29" s="6">
        <v>45</v>
      </c>
      <c r="E29" s="6">
        <v>20</v>
      </c>
      <c r="F29" s="6">
        <v>40</v>
      </c>
      <c r="G29" s="6">
        <v>0</v>
      </c>
      <c r="H29" s="7">
        <v>0.41</v>
      </c>
      <c r="I29" s="7">
        <v>0.21</v>
      </c>
      <c r="J29" s="7">
        <v>0.38</v>
      </c>
      <c r="K29" s="7">
        <v>0</v>
      </c>
      <c r="L29" s="6">
        <v>13</v>
      </c>
      <c r="M29" s="61">
        <v>0.91</v>
      </c>
    </row>
    <row r="30" spans="1:13" x14ac:dyDescent="0.35">
      <c r="A30" s="5" t="s">
        <v>201</v>
      </c>
      <c r="B30" s="6">
        <v>45</v>
      </c>
      <c r="C30" s="6">
        <v>55</v>
      </c>
      <c r="D30" s="6">
        <v>20</v>
      </c>
      <c r="E30" s="6">
        <v>20</v>
      </c>
      <c r="F30" s="6">
        <v>15</v>
      </c>
      <c r="G30" s="6">
        <v>0</v>
      </c>
      <c r="H30" s="7">
        <v>0.37</v>
      </c>
      <c r="I30" s="7">
        <v>0.37</v>
      </c>
      <c r="J30" s="7">
        <v>0.26</v>
      </c>
      <c r="K30" s="7">
        <v>0</v>
      </c>
      <c r="L30" s="6">
        <v>10</v>
      </c>
      <c r="M30" s="61">
        <v>0.9</v>
      </c>
    </row>
    <row r="31" spans="1:13" x14ac:dyDescent="0.35">
      <c r="A31" s="5" t="s">
        <v>202</v>
      </c>
      <c r="B31" s="6">
        <v>55</v>
      </c>
      <c r="C31" s="6">
        <v>55</v>
      </c>
      <c r="D31" s="6">
        <v>15</v>
      </c>
      <c r="E31" s="6">
        <v>10</v>
      </c>
      <c r="F31" s="6">
        <v>30</v>
      </c>
      <c r="G31" s="6">
        <v>0</v>
      </c>
      <c r="H31" s="7">
        <v>0.3</v>
      </c>
      <c r="I31" s="7">
        <v>0.17</v>
      </c>
      <c r="J31" s="7">
        <v>0.53</v>
      </c>
      <c r="K31" s="7">
        <v>0</v>
      </c>
      <c r="L31" s="6">
        <v>11</v>
      </c>
      <c r="M31" s="61">
        <v>0.92</v>
      </c>
    </row>
    <row r="32" spans="1:13" x14ac:dyDescent="0.35">
      <c r="A32" s="5" t="s">
        <v>203</v>
      </c>
      <c r="B32" s="6">
        <v>70</v>
      </c>
      <c r="C32" s="6">
        <v>65</v>
      </c>
      <c r="D32" s="6">
        <v>20</v>
      </c>
      <c r="E32" s="6">
        <v>15</v>
      </c>
      <c r="F32" s="6">
        <v>30</v>
      </c>
      <c r="G32" s="6">
        <v>0</v>
      </c>
      <c r="H32" s="7">
        <v>0.32</v>
      </c>
      <c r="I32" s="7">
        <v>0.21</v>
      </c>
      <c r="J32" s="7">
        <v>0.48</v>
      </c>
      <c r="K32" s="7">
        <v>0</v>
      </c>
      <c r="L32" s="6">
        <v>8</v>
      </c>
      <c r="M32" s="61">
        <v>0.94</v>
      </c>
    </row>
    <row r="33" spans="1:13" x14ac:dyDescent="0.35">
      <c r="A33" s="5" t="s">
        <v>204</v>
      </c>
      <c r="B33" s="6">
        <v>80</v>
      </c>
      <c r="C33" s="6">
        <v>90</v>
      </c>
      <c r="D33" s="6">
        <v>35</v>
      </c>
      <c r="E33" s="6">
        <v>15</v>
      </c>
      <c r="F33" s="6">
        <v>45</v>
      </c>
      <c r="G33" s="6">
        <v>0</v>
      </c>
      <c r="H33" s="7">
        <v>0.37</v>
      </c>
      <c r="I33" s="7">
        <v>0.15</v>
      </c>
      <c r="J33" s="7">
        <v>0.48</v>
      </c>
      <c r="K33" s="7">
        <v>0</v>
      </c>
      <c r="L33" s="6">
        <v>6</v>
      </c>
      <c r="M33" s="61">
        <v>0.93</v>
      </c>
    </row>
    <row r="34" spans="1:13" x14ac:dyDescent="0.35">
      <c r="A34" s="5" t="s">
        <v>205</v>
      </c>
      <c r="B34" s="6">
        <v>55</v>
      </c>
      <c r="C34" s="6">
        <v>60</v>
      </c>
      <c r="D34" s="6">
        <v>20</v>
      </c>
      <c r="E34" s="6">
        <v>10</v>
      </c>
      <c r="F34" s="6">
        <v>25</v>
      </c>
      <c r="G34" s="6">
        <v>0</v>
      </c>
      <c r="H34" s="7">
        <v>0.34</v>
      </c>
      <c r="I34" s="7">
        <v>0.2</v>
      </c>
      <c r="J34" s="7">
        <v>0.46</v>
      </c>
      <c r="K34" s="7">
        <v>0</v>
      </c>
      <c r="L34" s="6">
        <v>6</v>
      </c>
      <c r="M34" s="61">
        <v>0.97</v>
      </c>
    </row>
    <row r="35" spans="1:13" x14ac:dyDescent="0.35">
      <c r="A35" s="5" t="s">
        <v>206</v>
      </c>
      <c r="B35" s="6">
        <v>55</v>
      </c>
      <c r="C35" s="6">
        <v>50</v>
      </c>
      <c r="D35" s="6">
        <v>15</v>
      </c>
      <c r="E35" s="6">
        <v>10</v>
      </c>
      <c r="F35" s="6">
        <v>30</v>
      </c>
      <c r="G35" s="6">
        <v>0</v>
      </c>
      <c r="H35" s="7">
        <v>0.25</v>
      </c>
      <c r="I35" s="7">
        <v>0.2</v>
      </c>
      <c r="J35" s="7">
        <v>0.55000000000000004</v>
      </c>
      <c r="K35" s="7">
        <v>0</v>
      </c>
      <c r="L35" s="6">
        <v>7</v>
      </c>
      <c r="M35" s="61">
        <v>0.91</v>
      </c>
    </row>
    <row r="36" spans="1:13" x14ac:dyDescent="0.35">
      <c r="A36" s="5" t="s">
        <v>207</v>
      </c>
      <c r="B36" s="6">
        <v>65</v>
      </c>
      <c r="C36" s="6">
        <v>65</v>
      </c>
      <c r="D36" s="6">
        <v>20</v>
      </c>
      <c r="E36" s="6">
        <v>15</v>
      </c>
      <c r="F36" s="6">
        <v>30</v>
      </c>
      <c r="G36" s="6">
        <v>0</v>
      </c>
      <c r="H36" s="7">
        <v>0.32</v>
      </c>
      <c r="I36" s="7">
        <v>0.24</v>
      </c>
      <c r="J36" s="7">
        <v>0.44</v>
      </c>
      <c r="K36" s="7">
        <v>0</v>
      </c>
      <c r="L36" s="6">
        <v>9</v>
      </c>
      <c r="M36" s="61">
        <v>0.94</v>
      </c>
    </row>
    <row r="37" spans="1:13" x14ac:dyDescent="0.35">
      <c r="A37" s="5" t="s">
        <v>208</v>
      </c>
      <c r="B37" s="6">
        <v>60</v>
      </c>
      <c r="C37" s="6">
        <v>60</v>
      </c>
      <c r="D37" s="6">
        <v>20</v>
      </c>
      <c r="E37" s="6">
        <v>15</v>
      </c>
      <c r="F37" s="6">
        <v>25</v>
      </c>
      <c r="G37" s="6">
        <v>0</v>
      </c>
      <c r="H37" s="7">
        <v>0.33</v>
      </c>
      <c r="I37" s="7">
        <v>0.28000000000000003</v>
      </c>
      <c r="J37" s="7">
        <v>0.39</v>
      </c>
      <c r="K37" s="7">
        <v>0</v>
      </c>
      <c r="L37" s="6">
        <v>8</v>
      </c>
      <c r="M37" s="61">
        <v>0.92</v>
      </c>
    </row>
    <row r="38" spans="1:13" x14ac:dyDescent="0.35">
      <c r="A38" s="5" t="s">
        <v>209</v>
      </c>
      <c r="B38" s="6">
        <v>70</v>
      </c>
      <c r="C38" s="6">
        <v>60</v>
      </c>
      <c r="D38" s="6">
        <v>30</v>
      </c>
      <c r="E38" s="6">
        <v>10</v>
      </c>
      <c r="F38" s="6">
        <v>15</v>
      </c>
      <c r="G38" s="6">
        <v>0</v>
      </c>
      <c r="H38" s="7">
        <v>0.53</v>
      </c>
      <c r="I38" s="7">
        <v>0.2</v>
      </c>
      <c r="J38" s="7">
        <v>0.27</v>
      </c>
      <c r="K38" s="7">
        <v>0</v>
      </c>
      <c r="L38" s="6">
        <v>6</v>
      </c>
      <c r="M38" s="61">
        <v>1</v>
      </c>
    </row>
    <row r="39" spans="1:13" x14ac:dyDescent="0.35">
      <c r="A39" s="5" t="s">
        <v>210</v>
      </c>
      <c r="B39" s="6">
        <v>50</v>
      </c>
      <c r="C39" s="6">
        <v>65</v>
      </c>
      <c r="D39" s="6">
        <v>25</v>
      </c>
      <c r="E39" s="6">
        <v>15</v>
      </c>
      <c r="F39" s="6">
        <v>25</v>
      </c>
      <c r="G39" s="6">
        <v>0</v>
      </c>
      <c r="H39" s="7">
        <v>0.41</v>
      </c>
      <c r="I39" s="7">
        <v>0.21</v>
      </c>
      <c r="J39" s="7">
        <v>0.38</v>
      </c>
      <c r="K39" s="7">
        <v>0</v>
      </c>
      <c r="L39" s="6">
        <v>8</v>
      </c>
      <c r="M39" s="61">
        <v>0.73</v>
      </c>
    </row>
    <row r="40" spans="1:13" x14ac:dyDescent="0.35">
      <c r="A40" s="5" t="s">
        <v>211</v>
      </c>
      <c r="B40" s="6">
        <v>30</v>
      </c>
      <c r="C40" s="6">
        <v>30</v>
      </c>
      <c r="D40" s="6">
        <v>25</v>
      </c>
      <c r="E40" s="6">
        <v>5</v>
      </c>
      <c r="F40" s="6">
        <v>0</v>
      </c>
      <c r="G40" s="6">
        <v>0</v>
      </c>
      <c r="H40" s="7">
        <v>0.77</v>
      </c>
      <c r="I40" s="7">
        <v>0.23</v>
      </c>
      <c r="J40" s="7">
        <v>0</v>
      </c>
      <c r="K40" s="7">
        <v>0</v>
      </c>
      <c r="L40" s="6">
        <v>5</v>
      </c>
      <c r="M40" s="61">
        <v>0.97</v>
      </c>
    </row>
    <row r="41" spans="1:13" x14ac:dyDescent="0.35">
      <c r="A41" s="5" t="s">
        <v>212</v>
      </c>
      <c r="B41" s="6">
        <v>25</v>
      </c>
      <c r="C41" s="6">
        <v>25</v>
      </c>
      <c r="D41" s="6">
        <v>20</v>
      </c>
      <c r="E41" s="6">
        <v>5</v>
      </c>
      <c r="F41" s="6">
        <v>0</v>
      </c>
      <c r="G41" s="6">
        <v>0</v>
      </c>
      <c r="H41" s="7">
        <v>0.85</v>
      </c>
      <c r="I41" s="7">
        <v>0.15</v>
      </c>
      <c r="J41" s="7">
        <v>0</v>
      </c>
      <c r="K41" s="7">
        <v>0</v>
      </c>
      <c r="L41" s="6">
        <v>5</v>
      </c>
      <c r="M41" s="61">
        <v>0.85</v>
      </c>
    </row>
    <row r="42" spans="1:13" x14ac:dyDescent="0.35">
      <c r="A42" s="5" t="s">
        <v>213</v>
      </c>
      <c r="B42" s="6">
        <v>20</v>
      </c>
      <c r="C42" s="6">
        <v>20</v>
      </c>
      <c r="D42" s="6">
        <v>10</v>
      </c>
      <c r="E42" s="6">
        <v>10</v>
      </c>
      <c r="F42" s="6" t="s">
        <v>460</v>
      </c>
      <c r="G42" s="6">
        <v>0</v>
      </c>
      <c r="H42" s="7">
        <v>0.55000000000000004</v>
      </c>
      <c r="I42" s="6" t="s">
        <v>460</v>
      </c>
      <c r="J42" s="6" t="s">
        <v>460</v>
      </c>
      <c r="K42" s="7">
        <v>0</v>
      </c>
      <c r="L42" s="6">
        <v>7</v>
      </c>
      <c r="M42" s="61">
        <v>0.95</v>
      </c>
    </row>
    <row r="43" spans="1:13" x14ac:dyDescent="0.35">
      <c r="A43" s="5" t="s">
        <v>214</v>
      </c>
      <c r="B43" s="6">
        <v>30</v>
      </c>
      <c r="C43" s="6">
        <v>25</v>
      </c>
      <c r="D43" s="6">
        <v>20</v>
      </c>
      <c r="E43" s="6" t="s">
        <v>460</v>
      </c>
      <c r="F43" s="6">
        <v>0</v>
      </c>
      <c r="G43" s="6">
        <v>0</v>
      </c>
      <c r="H43" s="6" t="s">
        <v>460</v>
      </c>
      <c r="I43" s="6" t="s">
        <v>460</v>
      </c>
      <c r="J43" s="7">
        <v>0</v>
      </c>
      <c r="K43" s="7">
        <v>0</v>
      </c>
      <c r="L43" s="6">
        <v>4</v>
      </c>
      <c r="M43" s="61">
        <v>1</v>
      </c>
    </row>
    <row r="44" spans="1:13" x14ac:dyDescent="0.35">
      <c r="A44" s="5" t="s">
        <v>215</v>
      </c>
      <c r="B44" s="6">
        <v>45</v>
      </c>
      <c r="C44" s="6">
        <v>55</v>
      </c>
      <c r="D44" s="6">
        <v>45</v>
      </c>
      <c r="E44" s="6">
        <v>10</v>
      </c>
      <c r="F44" s="6">
        <v>0</v>
      </c>
      <c r="G44" s="6">
        <v>0</v>
      </c>
      <c r="H44" s="7">
        <v>0.8</v>
      </c>
      <c r="I44" s="7">
        <v>0.2</v>
      </c>
      <c r="J44" s="7">
        <v>0</v>
      </c>
      <c r="K44" s="7">
        <v>0</v>
      </c>
      <c r="L44" s="6">
        <v>7</v>
      </c>
      <c r="M44" s="61">
        <v>0.91</v>
      </c>
    </row>
    <row r="45" spans="1:13" x14ac:dyDescent="0.35">
      <c r="A45" s="5" t="s">
        <v>216</v>
      </c>
      <c r="B45" s="6">
        <v>35</v>
      </c>
      <c r="C45" s="6">
        <v>30</v>
      </c>
      <c r="D45" s="6">
        <v>20</v>
      </c>
      <c r="E45" s="6">
        <v>5</v>
      </c>
      <c r="F45" s="6">
        <v>0</v>
      </c>
      <c r="G45" s="6">
        <v>0</v>
      </c>
      <c r="H45" s="7">
        <v>0.79</v>
      </c>
      <c r="I45" s="7">
        <v>0.21</v>
      </c>
      <c r="J45" s="7">
        <v>0</v>
      </c>
      <c r="K45" s="7">
        <v>0</v>
      </c>
      <c r="L45" s="6">
        <v>6</v>
      </c>
      <c r="M45" s="61">
        <v>0.96</v>
      </c>
    </row>
    <row r="46" spans="1:13" x14ac:dyDescent="0.35">
      <c r="A46" s="5" t="s">
        <v>217</v>
      </c>
      <c r="B46" s="6">
        <v>25</v>
      </c>
      <c r="C46" s="6">
        <v>25</v>
      </c>
      <c r="D46" s="6">
        <v>20</v>
      </c>
      <c r="E46" s="6">
        <v>5</v>
      </c>
      <c r="F46" s="6">
        <v>0</v>
      </c>
      <c r="G46" s="6" t="s">
        <v>460</v>
      </c>
      <c r="H46" s="7">
        <v>0.67</v>
      </c>
      <c r="I46" s="6" t="s">
        <v>460</v>
      </c>
      <c r="J46" s="7">
        <v>0</v>
      </c>
      <c r="K46" s="6" t="s">
        <v>460</v>
      </c>
      <c r="L46" s="6">
        <v>7</v>
      </c>
      <c r="M46" s="61">
        <v>0.92</v>
      </c>
    </row>
    <row r="47" spans="1:13" x14ac:dyDescent="0.35">
      <c r="A47" s="5" t="s">
        <v>218</v>
      </c>
      <c r="B47" s="6">
        <v>35</v>
      </c>
      <c r="C47" s="6">
        <v>35</v>
      </c>
      <c r="D47" s="6">
        <v>30</v>
      </c>
      <c r="E47" s="6">
        <v>5</v>
      </c>
      <c r="F47" s="6">
        <v>0</v>
      </c>
      <c r="G47" s="6" t="s">
        <v>460</v>
      </c>
      <c r="H47" s="7">
        <v>0.86</v>
      </c>
      <c r="I47" s="6" t="s">
        <v>460</v>
      </c>
      <c r="J47" s="7">
        <v>0</v>
      </c>
      <c r="K47" s="6" t="s">
        <v>460</v>
      </c>
      <c r="L47" s="6">
        <v>7</v>
      </c>
      <c r="M47" s="61">
        <v>1</v>
      </c>
    </row>
    <row r="48" spans="1:13" x14ac:dyDescent="0.35">
      <c r="A48" s="5" t="s">
        <v>219</v>
      </c>
      <c r="B48" s="6">
        <v>40</v>
      </c>
      <c r="C48" s="6">
        <v>35</v>
      </c>
      <c r="D48" s="6">
        <v>30</v>
      </c>
      <c r="E48" s="6">
        <v>5</v>
      </c>
      <c r="F48" s="6">
        <v>0</v>
      </c>
      <c r="G48" s="6">
        <v>0</v>
      </c>
      <c r="H48" s="7">
        <v>0.89</v>
      </c>
      <c r="I48" s="7">
        <v>0.11</v>
      </c>
      <c r="J48" s="7">
        <v>0</v>
      </c>
      <c r="K48" s="7">
        <v>0</v>
      </c>
      <c r="L48" s="6">
        <v>6</v>
      </c>
      <c r="M48" s="61">
        <v>0.94</v>
      </c>
    </row>
    <row r="49" spans="1:13" x14ac:dyDescent="0.35">
      <c r="A49" s="5" t="s">
        <v>220</v>
      </c>
      <c r="B49" s="6">
        <v>60</v>
      </c>
      <c r="C49" s="6">
        <v>65</v>
      </c>
      <c r="D49" s="6">
        <v>55</v>
      </c>
      <c r="E49" s="6">
        <v>5</v>
      </c>
      <c r="F49" s="6">
        <v>0</v>
      </c>
      <c r="G49" s="6" t="s">
        <v>460</v>
      </c>
      <c r="H49" s="7">
        <v>0.86</v>
      </c>
      <c r="I49" s="6" t="s">
        <v>460</v>
      </c>
      <c r="J49" s="7">
        <v>0</v>
      </c>
      <c r="K49" s="6" t="s">
        <v>460</v>
      </c>
      <c r="L49" s="6">
        <v>6</v>
      </c>
      <c r="M49" s="61">
        <v>0.94</v>
      </c>
    </row>
    <row r="50" spans="1:13" x14ac:dyDescent="0.35">
      <c r="A50" s="5" t="s">
        <v>221</v>
      </c>
      <c r="B50" s="6">
        <v>60</v>
      </c>
      <c r="C50" s="6">
        <v>50</v>
      </c>
      <c r="D50" s="6">
        <v>35</v>
      </c>
      <c r="E50" s="6">
        <v>10</v>
      </c>
      <c r="F50" s="6">
        <v>0</v>
      </c>
      <c r="G50" s="6" t="s">
        <v>460</v>
      </c>
      <c r="H50" s="7">
        <v>0.73</v>
      </c>
      <c r="I50" s="6" t="s">
        <v>460</v>
      </c>
      <c r="J50" s="7">
        <v>0</v>
      </c>
      <c r="K50" s="6" t="s">
        <v>460</v>
      </c>
      <c r="L50" s="6">
        <v>5</v>
      </c>
      <c r="M50" s="61">
        <v>0.98</v>
      </c>
    </row>
    <row r="51" spans="1:13" x14ac:dyDescent="0.35">
      <c r="A51" s="5" t="s">
        <v>222</v>
      </c>
      <c r="B51" s="6">
        <v>75</v>
      </c>
      <c r="C51" s="6">
        <v>70</v>
      </c>
      <c r="D51" s="6">
        <v>60</v>
      </c>
      <c r="E51" s="6">
        <v>10</v>
      </c>
      <c r="F51" s="6">
        <v>0</v>
      </c>
      <c r="G51" s="6" t="s">
        <v>460</v>
      </c>
      <c r="H51" s="7">
        <v>0.87</v>
      </c>
      <c r="I51" s="6" t="s">
        <v>460</v>
      </c>
      <c r="J51" s="7">
        <v>0</v>
      </c>
      <c r="K51" s="6" t="s">
        <v>460</v>
      </c>
      <c r="L51" s="6">
        <v>8</v>
      </c>
      <c r="M51" s="61">
        <v>0.97</v>
      </c>
    </row>
    <row r="52" spans="1:13" x14ac:dyDescent="0.35">
      <c r="A52" s="5" t="s">
        <v>223</v>
      </c>
      <c r="B52" s="6">
        <v>75</v>
      </c>
      <c r="C52" s="6">
        <v>75</v>
      </c>
      <c r="D52" s="6">
        <v>60</v>
      </c>
      <c r="E52" s="6">
        <v>15</v>
      </c>
      <c r="F52" s="6">
        <v>0</v>
      </c>
      <c r="G52" s="6" t="s">
        <v>460</v>
      </c>
      <c r="H52" s="7">
        <v>0.77</v>
      </c>
      <c r="I52" s="6" t="s">
        <v>460</v>
      </c>
      <c r="J52" s="7">
        <v>0</v>
      </c>
      <c r="K52" s="6" t="s">
        <v>460</v>
      </c>
      <c r="L52" s="6">
        <v>7</v>
      </c>
      <c r="M52" s="61">
        <v>1</v>
      </c>
    </row>
    <row r="53" spans="1:13" x14ac:dyDescent="0.35">
      <c r="A53" s="5" t="s">
        <v>224</v>
      </c>
      <c r="B53" s="6">
        <v>55</v>
      </c>
      <c r="C53" s="6">
        <v>65</v>
      </c>
      <c r="D53" s="6">
        <v>50</v>
      </c>
      <c r="E53" s="6">
        <v>15</v>
      </c>
      <c r="F53" s="6">
        <v>0</v>
      </c>
      <c r="G53" s="6" t="s">
        <v>460</v>
      </c>
      <c r="H53" s="7">
        <v>0.77</v>
      </c>
      <c r="I53" s="6" t="s">
        <v>460</v>
      </c>
      <c r="J53" s="7">
        <v>0</v>
      </c>
      <c r="K53" s="6" t="s">
        <v>460</v>
      </c>
      <c r="L53" s="6">
        <v>8</v>
      </c>
      <c r="M53" s="61">
        <v>1</v>
      </c>
    </row>
    <row r="54" spans="1:13" x14ac:dyDescent="0.35">
      <c r="A54" s="5" t="s">
        <v>225</v>
      </c>
      <c r="B54" s="6">
        <v>35</v>
      </c>
      <c r="C54" s="6">
        <v>40</v>
      </c>
      <c r="D54" s="6">
        <v>30</v>
      </c>
      <c r="E54" s="6">
        <v>10</v>
      </c>
      <c r="F54" s="6">
        <v>0</v>
      </c>
      <c r="G54" s="6" t="s">
        <v>460</v>
      </c>
      <c r="H54" s="7">
        <v>0.72</v>
      </c>
      <c r="I54" s="6" t="s">
        <v>460</v>
      </c>
      <c r="J54" s="7">
        <v>0</v>
      </c>
      <c r="K54" s="6" t="s">
        <v>460</v>
      </c>
      <c r="L54" s="6">
        <v>9</v>
      </c>
      <c r="M54" s="61">
        <v>0.79</v>
      </c>
    </row>
    <row r="55" spans="1:13" x14ac:dyDescent="0.35">
      <c r="A55" s="5" t="s">
        <v>226</v>
      </c>
      <c r="B55" s="6">
        <v>60</v>
      </c>
      <c r="C55" s="6">
        <v>50</v>
      </c>
      <c r="D55" s="6">
        <v>40</v>
      </c>
      <c r="E55" s="6">
        <v>5</v>
      </c>
      <c r="F55" s="6">
        <v>0</v>
      </c>
      <c r="G55" s="6">
        <v>0</v>
      </c>
      <c r="H55" s="7">
        <v>0.85</v>
      </c>
      <c r="I55" s="7">
        <v>0.15</v>
      </c>
      <c r="J55" s="7">
        <v>0</v>
      </c>
      <c r="K55" s="7">
        <v>0</v>
      </c>
      <c r="L55" s="6">
        <v>6</v>
      </c>
      <c r="M55" s="61">
        <v>0.98</v>
      </c>
    </row>
    <row r="56" spans="1:13" x14ac:dyDescent="0.35">
      <c r="A56" s="5" t="s">
        <v>227</v>
      </c>
      <c r="B56" s="6">
        <v>80</v>
      </c>
      <c r="C56" s="6">
        <v>75</v>
      </c>
      <c r="D56" s="6">
        <v>65</v>
      </c>
      <c r="E56" s="6">
        <v>10</v>
      </c>
      <c r="F56" s="6">
        <v>0</v>
      </c>
      <c r="G56" s="6" t="s">
        <v>460</v>
      </c>
      <c r="H56" s="7">
        <v>0.86</v>
      </c>
      <c r="I56" s="6" t="s">
        <v>460</v>
      </c>
      <c r="J56" s="7">
        <v>0</v>
      </c>
      <c r="K56" s="6" t="s">
        <v>460</v>
      </c>
      <c r="L56" s="6">
        <v>5</v>
      </c>
      <c r="M56" s="61">
        <v>1</v>
      </c>
    </row>
    <row r="57" spans="1:13" x14ac:dyDescent="0.35">
      <c r="A57" s="5" t="s">
        <v>228</v>
      </c>
      <c r="B57" s="6">
        <v>80</v>
      </c>
      <c r="C57" s="6">
        <v>75</v>
      </c>
      <c r="D57" s="6">
        <v>60</v>
      </c>
      <c r="E57" s="6">
        <v>15</v>
      </c>
      <c r="F57" s="6">
        <v>0</v>
      </c>
      <c r="G57" s="6" t="s">
        <v>460</v>
      </c>
      <c r="H57" s="7">
        <v>0.79</v>
      </c>
      <c r="I57" s="6" t="s">
        <v>460</v>
      </c>
      <c r="J57" s="7">
        <v>0</v>
      </c>
      <c r="K57" s="6" t="s">
        <v>460</v>
      </c>
      <c r="L57" s="6">
        <v>7</v>
      </c>
      <c r="M57" s="61">
        <v>0.99</v>
      </c>
    </row>
    <row r="58" spans="1:13" x14ac:dyDescent="0.35">
      <c r="A58" s="5" t="s">
        <v>229</v>
      </c>
      <c r="B58" s="6">
        <v>80</v>
      </c>
      <c r="C58" s="6">
        <v>80</v>
      </c>
      <c r="D58" s="6">
        <v>65</v>
      </c>
      <c r="E58" s="6">
        <v>10</v>
      </c>
      <c r="F58" s="6">
        <v>0</v>
      </c>
      <c r="G58" s="6">
        <v>5</v>
      </c>
      <c r="H58" s="7">
        <v>0.82</v>
      </c>
      <c r="I58" s="7">
        <v>0.14000000000000001</v>
      </c>
      <c r="J58" s="7">
        <v>0</v>
      </c>
      <c r="K58" s="7">
        <v>0.04</v>
      </c>
      <c r="L58" s="6">
        <v>9</v>
      </c>
      <c r="M58" s="61">
        <v>1</v>
      </c>
    </row>
    <row r="59" spans="1:13" x14ac:dyDescent="0.35">
      <c r="A59" s="5" t="s">
        <v>230</v>
      </c>
      <c r="B59" s="6">
        <v>85</v>
      </c>
      <c r="C59" s="6">
        <v>85</v>
      </c>
      <c r="D59" s="6">
        <v>65</v>
      </c>
      <c r="E59" s="6">
        <v>15</v>
      </c>
      <c r="F59" s="6">
        <v>0</v>
      </c>
      <c r="G59" s="6">
        <v>5</v>
      </c>
      <c r="H59" s="7">
        <v>0.75</v>
      </c>
      <c r="I59" s="7">
        <v>0.19</v>
      </c>
      <c r="J59" s="7">
        <v>0</v>
      </c>
      <c r="K59" s="7">
        <v>0.06</v>
      </c>
      <c r="L59" s="6">
        <v>10</v>
      </c>
      <c r="M59" s="61">
        <v>0.95</v>
      </c>
    </row>
    <row r="60" spans="1:13" x14ac:dyDescent="0.35">
      <c r="A60" s="5" t="s">
        <v>231</v>
      </c>
      <c r="B60" s="6">
        <v>65</v>
      </c>
      <c r="C60" s="6">
        <v>75</v>
      </c>
      <c r="D60" s="6">
        <v>55</v>
      </c>
      <c r="E60" s="6">
        <v>15</v>
      </c>
      <c r="F60" s="6">
        <v>0</v>
      </c>
      <c r="G60" s="6">
        <v>5</v>
      </c>
      <c r="H60" s="7">
        <v>0.7</v>
      </c>
      <c r="I60" s="7">
        <v>0.22</v>
      </c>
      <c r="J60" s="7">
        <v>0</v>
      </c>
      <c r="K60" s="7">
        <v>0.08</v>
      </c>
      <c r="L60" s="6">
        <v>7</v>
      </c>
      <c r="M60" s="61">
        <v>0.96</v>
      </c>
    </row>
    <row r="61" spans="1:13" x14ac:dyDescent="0.35">
      <c r="A61" s="5" t="s">
        <v>232</v>
      </c>
      <c r="B61" s="6">
        <v>55</v>
      </c>
      <c r="C61" s="6">
        <v>55</v>
      </c>
      <c r="D61" s="6">
        <v>40</v>
      </c>
      <c r="E61" s="6">
        <v>15</v>
      </c>
      <c r="F61" s="6">
        <v>0</v>
      </c>
      <c r="G61" s="6" t="s">
        <v>460</v>
      </c>
      <c r="H61" s="7">
        <v>0.69</v>
      </c>
      <c r="I61" s="6" t="s">
        <v>460</v>
      </c>
      <c r="J61" s="7">
        <v>0</v>
      </c>
      <c r="K61" s="6" t="s">
        <v>460</v>
      </c>
      <c r="L61" s="6">
        <v>9</v>
      </c>
      <c r="M61" s="61">
        <v>0.94</v>
      </c>
    </row>
    <row r="62" spans="1:13" x14ac:dyDescent="0.35">
      <c r="A62" s="5" t="s">
        <v>233</v>
      </c>
      <c r="B62" s="6">
        <v>65</v>
      </c>
      <c r="C62" s="6">
        <v>55</v>
      </c>
      <c r="D62" s="6">
        <v>35</v>
      </c>
      <c r="E62" s="6">
        <v>20</v>
      </c>
      <c r="F62" s="6">
        <v>0</v>
      </c>
      <c r="G62" s="6" t="s">
        <v>460</v>
      </c>
      <c r="H62" s="7">
        <v>0.65</v>
      </c>
      <c r="I62" s="6" t="s">
        <v>460</v>
      </c>
      <c r="J62" s="7">
        <v>0</v>
      </c>
      <c r="K62" s="6" t="s">
        <v>460</v>
      </c>
      <c r="L62" s="6">
        <v>7</v>
      </c>
      <c r="M62" s="61">
        <v>0.96</v>
      </c>
    </row>
    <row r="63" spans="1:13" x14ac:dyDescent="0.35">
      <c r="A63" s="5" t="s">
        <v>234</v>
      </c>
      <c r="B63" s="6">
        <v>55</v>
      </c>
      <c r="C63" s="6">
        <v>65</v>
      </c>
      <c r="D63" s="6">
        <v>40</v>
      </c>
      <c r="E63" s="6">
        <v>25</v>
      </c>
      <c r="F63" s="6">
        <v>0</v>
      </c>
      <c r="G63" s="6" t="s">
        <v>460</v>
      </c>
      <c r="H63" s="7">
        <v>0.62</v>
      </c>
      <c r="I63" s="6" t="s">
        <v>460</v>
      </c>
      <c r="J63" s="7">
        <v>0</v>
      </c>
      <c r="K63" s="6" t="s">
        <v>460</v>
      </c>
      <c r="L63" s="6">
        <v>9</v>
      </c>
      <c r="M63" s="61">
        <v>0.83</v>
      </c>
    </row>
    <row r="64" spans="1:13" x14ac:dyDescent="0.35">
      <c r="A64" s="5" t="s">
        <v>235</v>
      </c>
      <c r="B64" s="6">
        <v>60</v>
      </c>
      <c r="C64" s="6">
        <v>55</v>
      </c>
      <c r="D64" s="6">
        <v>40</v>
      </c>
      <c r="E64" s="6">
        <v>15</v>
      </c>
      <c r="F64" s="6">
        <v>0</v>
      </c>
      <c r="G64" s="6">
        <v>5</v>
      </c>
      <c r="H64" s="7">
        <v>0.68</v>
      </c>
      <c r="I64" s="7">
        <v>0.27</v>
      </c>
      <c r="J64" s="7">
        <v>0</v>
      </c>
      <c r="K64" s="7">
        <v>0.05</v>
      </c>
      <c r="L64" s="6">
        <v>8</v>
      </c>
      <c r="M64" s="61">
        <v>0.89</v>
      </c>
    </row>
    <row r="65" spans="1:13" x14ac:dyDescent="0.35">
      <c r="A65" s="5" t="s">
        <v>236</v>
      </c>
      <c r="B65" s="6">
        <v>60</v>
      </c>
      <c r="C65" s="6">
        <v>55</v>
      </c>
      <c r="D65" s="6">
        <v>40</v>
      </c>
      <c r="E65" s="6">
        <v>15</v>
      </c>
      <c r="F65" s="6">
        <v>0</v>
      </c>
      <c r="G65" s="6" t="s">
        <v>460</v>
      </c>
      <c r="H65" s="7">
        <v>0.7</v>
      </c>
      <c r="I65" s="6" t="s">
        <v>460</v>
      </c>
      <c r="J65" s="7">
        <v>0</v>
      </c>
      <c r="K65" s="6" t="s">
        <v>460</v>
      </c>
      <c r="L65" s="6">
        <v>10</v>
      </c>
      <c r="M65" s="61">
        <v>0.87</v>
      </c>
    </row>
    <row r="66" spans="1:13" x14ac:dyDescent="0.35">
      <c r="A66" s="5" t="s">
        <v>237</v>
      </c>
      <c r="B66" s="6">
        <v>45</v>
      </c>
      <c r="C66" s="6">
        <v>40</v>
      </c>
      <c r="D66" s="6">
        <v>20</v>
      </c>
      <c r="E66" s="6">
        <v>20</v>
      </c>
      <c r="F66" s="6">
        <v>0</v>
      </c>
      <c r="G66" s="6">
        <v>0</v>
      </c>
      <c r="H66" s="7">
        <v>0.51</v>
      </c>
      <c r="I66" s="7">
        <v>0.49</v>
      </c>
      <c r="J66" s="7">
        <v>0</v>
      </c>
      <c r="K66" s="7">
        <v>0</v>
      </c>
      <c r="L66" s="6">
        <v>11</v>
      </c>
      <c r="M66" s="61">
        <v>0.95</v>
      </c>
    </row>
    <row r="67" spans="1:13" x14ac:dyDescent="0.35">
      <c r="A67" s="5" t="s">
        <v>238</v>
      </c>
      <c r="B67" s="6">
        <v>50</v>
      </c>
      <c r="C67" s="6">
        <v>50</v>
      </c>
      <c r="D67" s="6">
        <v>30</v>
      </c>
      <c r="E67" s="6">
        <v>20</v>
      </c>
      <c r="F67" s="6">
        <v>0</v>
      </c>
      <c r="G67" s="6">
        <v>0</v>
      </c>
      <c r="H67" s="7">
        <v>0.56999999999999995</v>
      </c>
      <c r="I67" s="7">
        <v>0.43</v>
      </c>
      <c r="J67" s="7">
        <v>0</v>
      </c>
      <c r="K67" s="7">
        <v>0</v>
      </c>
      <c r="L67" s="6">
        <v>11</v>
      </c>
      <c r="M67" s="61">
        <v>0.73</v>
      </c>
    </row>
    <row r="68" spans="1:13" x14ac:dyDescent="0.35">
      <c r="A68" s="5" t="s">
        <v>239</v>
      </c>
      <c r="B68" s="6">
        <v>30</v>
      </c>
      <c r="C68" s="6">
        <v>40</v>
      </c>
      <c r="D68" s="6">
        <v>30</v>
      </c>
      <c r="E68" s="6">
        <v>10</v>
      </c>
      <c r="F68" s="6">
        <v>0</v>
      </c>
      <c r="G68" s="6" t="s">
        <v>460</v>
      </c>
      <c r="H68" s="7">
        <v>0.71</v>
      </c>
      <c r="I68" s="6" t="s">
        <v>460</v>
      </c>
      <c r="J68" s="7">
        <v>0</v>
      </c>
      <c r="K68" s="6" t="s">
        <v>460</v>
      </c>
      <c r="L68" s="6">
        <v>11</v>
      </c>
      <c r="M68" s="61">
        <v>0.95</v>
      </c>
    </row>
    <row r="69" spans="1:13" x14ac:dyDescent="0.35">
      <c r="A69" s="5" t="s">
        <v>240</v>
      </c>
      <c r="B69" s="6">
        <v>30</v>
      </c>
      <c r="C69" s="6">
        <v>30</v>
      </c>
      <c r="D69" s="6">
        <v>20</v>
      </c>
      <c r="E69" s="6">
        <v>5</v>
      </c>
      <c r="F69" s="6">
        <v>0</v>
      </c>
      <c r="G69" s="6" t="s">
        <v>460</v>
      </c>
      <c r="H69" s="7">
        <v>0.72</v>
      </c>
      <c r="I69" s="6" t="s">
        <v>460</v>
      </c>
      <c r="J69" s="7">
        <v>0</v>
      </c>
      <c r="K69" s="6" t="s">
        <v>460</v>
      </c>
      <c r="L69" s="6">
        <v>12</v>
      </c>
      <c r="M69" s="61">
        <v>0.93</v>
      </c>
    </row>
    <row r="70" spans="1:13" x14ac:dyDescent="0.35">
      <c r="A70" s="5" t="s">
        <v>241</v>
      </c>
      <c r="B70" s="6">
        <v>55</v>
      </c>
      <c r="C70" s="6">
        <v>45</v>
      </c>
      <c r="D70" s="6">
        <v>30</v>
      </c>
      <c r="E70" s="6">
        <v>15</v>
      </c>
      <c r="F70" s="6">
        <v>0</v>
      </c>
      <c r="G70" s="6" t="s">
        <v>460</v>
      </c>
      <c r="H70" s="7">
        <v>0.65</v>
      </c>
      <c r="I70" s="6" t="s">
        <v>460</v>
      </c>
      <c r="J70" s="7">
        <v>0</v>
      </c>
      <c r="K70" s="6" t="s">
        <v>460</v>
      </c>
      <c r="L70" s="6">
        <v>16</v>
      </c>
      <c r="M70" s="61">
        <v>0.79</v>
      </c>
    </row>
    <row r="71" spans="1:13" x14ac:dyDescent="0.35">
      <c r="A71" s="5" t="s">
        <v>242</v>
      </c>
      <c r="B71" s="6">
        <v>55</v>
      </c>
      <c r="C71" s="6">
        <v>75</v>
      </c>
      <c r="D71" s="6">
        <v>50</v>
      </c>
      <c r="E71" s="6">
        <v>25</v>
      </c>
      <c r="F71" s="6">
        <v>0</v>
      </c>
      <c r="G71" s="6" t="s">
        <v>460</v>
      </c>
      <c r="H71" s="7">
        <v>0.66</v>
      </c>
      <c r="I71" s="6" t="s">
        <v>460</v>
      </c>
      <c r="J71" s="7">
        <v>0</v>
      </c>
      <c r="K71" s="6" t="s">
        <v>460</v>
      </c>
      <c r="L71" s="6">
        <v>12</v>
      </c>
      <c r="M71" s="61">
        <v>0.81</v>
      </c>
    </row>
    <row r="72" spans="1:13" x14ac:dyDescent="0.35">
      <c r="A72" s="5" t="s">
        <v>243</v>
      </c>
      <c r="B72" s="6">
        <v>60</v>
      </c>
      <c r="C72" s="6">
        <v>50</v>
      </c>
      <c r="D72" s="6">
        <v>25</v>
      </c>
      <c r="E72" s="6">
        <v>25</v>
      </c>
      <c r="F72" s="6">
        <v>0</v>
      </c>
      <c r="G72" s="6" t="s">
        <v>460</v>
      </c>
      <c r="H72" s="7">
        <v>0.52</v>
      </c>
      <c r="I72" s="6" t="s">
        <v>460</v>
      </c>
      <c r="J72" s="7">
        <v>0</v>
      </c>
      <c r="K72" s="6" t="s">
        <v>460</v>
      </c>
      <c r="L72" s="6">
        <v>8</v>
      </c>
      <c r="M72" s="61">
        <v>0.86</v>
      </c>
    </row>
    <row r="73" spans="1:13" x14ac:dyDescent="0.35">
      <c r="A73" s="5" t="s">
        <v>244</v>
      </c>
      <c r="B73" s="6">
        <v>65</v>
      </c>
      <c r="C73" s="6">
        <v>55</v>
      </c>
      <c r="D73" s="6">
        <v>35</v>
      </c>
      <c r="E73" s="6">
        <v>20</v>
      </c>
      <c r="F73" s="6">
        <v>0</v>
      </c>
      <c r="G73" s="6">
        <v>5</v>
      </c>
      <c r="H73" s="7">
        <v>0.57999999999999996</v>
      </c>
      <c r="I73" s="7">
        <v>0.33</v>
      </c>
      <c r="J73" s="7">
        <v>0</v>
      </c>
      <c r="K73" s="7">
        <v>0.09</v>
      </c>
      <c r="L73" s="6">
        <v>9</v>
      </c>
      <c r="M73" s="61">
        <v>0.92</v>
      </c>
    </row>
    <row r="74" spans="1:13" x14ac:dyDescent="0.35">
      <c r="A74" s="5" t="s">
        <v>245</v>
      </c>
      <c r="B74" s="6">
        <v>70</v>
      </c>
      <c r="C74" s="6">
        <v>55</v>
      </c>
      <c r="D74" s="6">
        <v>35</v>
      </c>
      <c r="E74" s="6">
        <v>15</v>
      </c>
      <c r="F74" s="6">
        <v>0</v>
      </c>
      <c r="G74" s="6" t="s">
        <v>460</v>
      </c>
      <c r="H74" s="7">
        <v>0.68</v>
      </c>
      <c r="I74" s="6" t="s">
        <v>460</v>
      </c>
      <c r="J74" s="7">
        <v>0</v>
      </c>
      <c r="K74" s="6" t="s">
        <v>460</v>
      </c>
      <c r="L74" s="6">
        <v>15</v>
      </c>
      <c r="M74" s="61">
        <v>0.71</v>
      </c>
    </row>
    <row r="75" spans="1:13" x14ac:dyDescent="0.35">
      <c r="A75" s="5" t="s">
        <v>246</v>
      </c>
      <c r="B75" s="6">
        <v>50</v>
      </c>
      <c r="C75" s="6">
        <v>65</v>
      </c>
      <c r="D75" s="6">
        <v>35</v>
      </c>
      <c r="E75" s="6">
        <v>25</v>
      </c>
      <c r="F75" s="6">
        <v>0</v>
      </c>
      <c r="G75" s="6">
        <v>5</v>
      </c>
      <c r="H75" s="7">
        <v>0.56999999999999995</v>
      </c>
      <c r="I75" s="7">
        <v>0.37</v>
      </c>
      <c r="J75" s="7">
        <v>0</v>
      </c>
      <c r="K75" s="7">
        <v>0.06</v>
      </c>
      <c r="L75" s="6">
        <v>14</v>
      </c>
      <c r="M75" s="61">
        <v>0.74</v>
      </c>
    </row>
    <row r="76" spans="1:13" x14ac:dyDescent="0.35">
      <c r="A76" s="5" t="s">
        <v>247</v>
      </c>
      <c r="B76" s="6">
        <v>50</v>
      </c>
      <c r="C76" s="6">
        <v>55</v>
      </c>
      <c r="D76" s="6">
        <v>35</v>
      </c>
      <c r="E76" s="6">
        <v>15</v>
      </c>
      <c r="F76" s="6">
        <v>0</v>
      </c>
      <c r="G76" s="6">
        <v>5</v>
      </c>
      <c r="H76" s="7">
        <v>0.61</v>
      </c>
      <c r="I76" s="7">
        <v>0.3</v>
      </c>
      <c r="J76" s="7">
        <v>0</v>
      </c>
      <c r="K76" s="7">
        <v>0.09</v>
      </c>
      <c r="L76" s="6">
        <v>13</v>
      </c>
      <c r="M76" s="61">
        <v>0.87</v>
      </c>
    </row>
    <row r="77" spans="1:13" x14ac:dyDescent="0.35">
      <c r="A77" s="5" t="s">
        <v>248</v>
      </c>
      <c r="B77" s="6">
        <v>50</v>
      </c>
      <c r="C77" s="6">
        <v>50</v>
      </c>
      <c r="D77" s="6">
        <v>25</v>
      </c>
      <c r="E77" s="6">
        <v>20</v>
      </c>
      <c r="F77" s="6">
        <v>0</v>
      </c>
      <c r="G77" s="6" t="s">
        <v>460</v>
      </c>
      <c r="H77" s="7">
        <v>0.55000000000000004</v>
      </c>
      <c r="I77" s="6" t="s">
        <v>460</v>
      </c>
      <c r="J77" s="7">
        <v>0</v>
      </c>
      <c r="K77" s="6" t="s">
        <v>460</v>
      </c>
      <c r="L77" s="6">
        <v>12</v>
      </c>
      <c r="M77" s="61">
        <v>0.85</v>
      </c>
    </row>
    <row r="78" spans="1:13" x14ac:dyDescent="0.35">
      <c r="A78" s="5" t="s">
        <v>249</v>
      </c>
      <c r="B78" s="6">
        <v>25</v>
      </c>
      <c r="C78" s="6">
        <v>35</v>
      </c>
      <c r="D78" s="6">
        <v>15</v>
      </c>
      <c r="E78" s="6">
        <v>15</v>
      </c>
      <c r="F78" s="6">
        <v>0</v>
      </c>
      <c r="G78" s="6" t="s">
        <v>460</v>
      </c>
      <c r="H78" s="7">
        <v>0.5</v>
      </c>
      <c r="I78" s="6" t="s">
        <v>460</v>
      </c>
      <c r="J78" s="7">
        <v>0</v>
      </c>
      <c r="K78" s="6" t="s">
        <v>460</v>
      </c>
      <c r="L78" s="6">
        <v>14</v>
      </c>
      <c r="M78" s="61">
        <v>0.88</v>
      </c>
    </row>
    <row r="79" spans="1:13" x14ac:dyDescent="0.35">
      <c r="A79" s="5" t="s">
        <v>250</v>
      </c>
      <c r="B79" s="6">
        <v>45</v>
      </c>
      <c r="C79" s="6">
        <v>40</v>
      </c>
      <c r="D79" s="6">
        <v>15</v>
      </c>
      <c r="E79" s="6">
        <v>25</v>
      </c>
      <c r="F79" s="6">
        <v>0</v>
      </c>
      <c r="G79" s="6">
        <v>0</v>
      </c>
      <c r="H79" s="7">
        <v>0.41</v>
      </c>
      <c r="I79" s="7">
        <v>0.59</v>
      </c>
      <c r="J79" s="7">
        <v>0</v>
      </c>
      <c r="K79" s="7">
        <v>0</v>
      </c>
      <c r="L79" s="6">
        <v>15</v>
      </c>
      <c r="M79" s="61">
        <v>0.78</v>
      </c>
    </row>
    <row r="80" spans="1:13" x14ac:dyDescent="0.35">
      <c r="A80" s="5" t="s">
        <v>251</v>
      </c>
      <c r="B80" s="6">
        <v>35</v>
      </c>
      <c r="C80" s="6">
        <v>35</v>
      </c>
      <c r="D80" s="6">
        <v>25</v>
      </c>
      <c r="E80" s="6">
        <v>5</v>
      </c>
      <c r="F80" s="6">
        <v>0</v>
      </c>
      <c r="G80" s="6">
        <v>5</v>
      </c>
      <c r="H80" s="7">
        <v>0.71</v>
      </c>
      <c r="I80" s="7">
        <v>0.2</v>
      </c>
      <c r="J80" s="7">
        <v>0</v>
      </c>
      <c r="K80" s="7">
        <v>0.09</v>
      </c>
      <c r="L80" s="6">
        <v>10</v>
      </c>
      <c r="M80" s="61">
        <v>0.81</v>
      </c>
    </row>
    <row r="81" spans="1:13" x14ac:dyDescent="0.35">
      <c r="A81" s="5" t="s">
        <v>252</v>
      </c>
      <c r="B81" s="6">
        <v>55</v>
      </c>
      <c r="C81" s="6">
        <v>50</v>
      </c>
      <c r="D81" s="6">
        <v>35</v>
      </c>
      <c r="E81" s="6">
        <v>10</v>
      </c>
      <c r="F81" s="6">
        <v>0</v>
      </c>
      <c r="G81" s="6" t="s">
        <v>460</v>
      </c>
      <c r="H81" s="7">
        <v>0.71</v>
      </c>
      <c r="I81" s="6" t="s">
        <v>460</v>
      </c>
      <c r="J81" s="7">
        <v>0</v>
      </c>
      <c r="K81" s="6" t="s">
        <v>460</v>
      </c>
      <c r="L81" s="6">
        <v>10</v>
      </c>
      <c r="M81" s="61">
        <v>0.93</v>
      </c>
    </row>
    <row r="82" spans="1:13" x14ac:dyDescent="0.35">
      <c r="A82" s="5" t="s">
        <v>253</v>
      </c>
      <c r="B82" s="6">
        <v>55</v>
      </c>
      <c r="C82" s="6">
        <v>50</v>
      </c>
      <c r="D82" s="6">
        <v>35</v>
      </c>
      <c r="E82" s="6">
        <v>15</v>
      </c>
      <c r="F82" s="6">
        <v>0</v>
      </c>
      <c r="G82" s="6">
        <v>5</v>
      </c>
      <c r="H82" s="7">
        <v>0.68</v>
      </c>
      <c r="I82" s="7">
        <v>0.26</v>
      </c>
      <c r="J82" s="7">
        <v>0</v>
      </c>
      <c r="K82" s="7">
        <v>0.06</v>
      </c>
      <c r="L82" s="6">
        <v>11</v>
      </c>
      <c r="M82" s="61">
        <v>0.89</v>
      </c>
    </row>
    <row r="83" spans="1:13" x14ac:dyDescent="0.35">
      <c r="A83" s="5" t="s">
        <v>254</v>
      </c>
      <c r="B83" s="6">
        <v>45</v>
      </c>
      <c r="C83" s="6">
        <v>55</v>
      </c>
      <c r="D83" s="6">
        <v>40</v>
      </c>
      <c r="E83" s="6">
        <v>10</v>
      </c>
      <c r="F83" s="6">
        <v>0</v>
      </c>
      <c r="G83" s="6" t="s">
        <v>460</v>
      </c>
      <c r="H83" s="7">
        <v>0.75</v>
      </c>
      <c r="I83" s="6" t="s">
        <v>460</v>
      </c>
      <c r="J83" s="7">
        <v>0</v>
      </c>
      <c r="K83" s="6" t="s">
        <v>460</v>
      </c>
      <c r="L83" s="6">
        <v>11</v>
      </c>
      <c r="M83" s="61">
        <v>0.94</v>
      </c>
    </row>
    <row r="84" spans="1:13" x14ac:dyDescent="0.35">
      <c r="A84" s="5" t="s">
        <v>255</v>
      </c>
      <c r="B84" s="6">
        <v>40</v>
      </c>
      <c r="C84" s="6">
        <v>40</v>
      </c>
      <c r="D84" s="6">
        <v>30</v>
      </c>
      <c r="E84" s="6">
        <v>15</v>
      </c>
      <c r="F84" s="6">
        <v>0</v>
      </c>
      <c r="G84" s="6" t="s">
        <v>460</v>
      </c>
      <c r="H84" s="7">
        <v>0.67</v>
      </c>
      <c r="I84" s="6" t="s">
        <v>460</v>
      </c>
      <c r="J84" s="7">
        <v>0</v>
      </c>
      <c r="K84" s="6" t="s">
        <v>460</v>
      </c>
      <c r="L84" s="6">
        <v>9</v>
      </c>
      <c r="M84" s="61">
        <v>0.98</v>
      </c>
    </row>
    <row r="85" spans="1:13" x14ac:dyDescent="0.35">
      <c r="A85" s="5" t="s">
        <v>256</v>
      </c>
      <c r="B85" s="6">
        <v>45</v>
      </c>
      <c r="C85" s="6">
        <v>40</v>
      </c>
      <c r="D85" s="6">
        <v>15</v>
      </c>
      <c r="E85" s="6">
        <v>20</v>
      </c>
      <c r="F85" s="6">
        <v>0</v>
      </c>
      <c r="G85" s="6">
        <v>5</v>
      </c>
      <c r="H85" s="7">
        <v>0.41</v>
      </c>
      <c r="I85" s="7">
        <v>0.51</v>
      </c>
      <c r="J85" s="7">
        <v>0</v>
      </c>
      <c r="K85" s="7">
        <v>0.08</v>
      </c>
      <c r="L85" s="6">
        <v>11</v>
      </c>
      <c r="M85" s="61">
        <v>0.92</v>
      </c>
    </row>
    <row r="86" spans="1:13" x14ac:dyDescent="0.35">
      <c r="A86" s="5" t="s">
        <v>257</v>
      </c>
      <c r="B86" s="6">
        <v>50</v>
      </c>
      <c r="C86" s="6">
        <v>55</v>
      </c>
      <c r="D86" s="6">
        <v>35</v>
      </c>
      <c r="E86" s="6">
        <v>10</v>
      </c>
      <c r="F86" s="6">
        <v>0</v>
      </c>
      <c r="G86" s="6">
        <v>5</v>
      </c>
      <c r="H86" s="7">
        <v>0.65</v>
      </c>
      <c r="I86" s="7">
        <v>0.22</v>
      </c>
      <c r="J86" s="7">
        <v>0</v>
      </c>
      <c r="K86" s="7">
        <v>0.13</v>
      </c>
      <c r="L86" s="6">
        <v>11</v>
      </c>
      <c r="M86" s="61">
        <v>0.91</v>
      </c>
    </row>
    <row r="87" spans="1:13" x14ac:dyDescent="0.35">
      <c r="A87" s="5" t="s">
        <v>258</v>
      </c>
      <c r="B87" s="6">
        <v>50</v>
      </c>
      <c r="C87" s="6">
        <v>40</v>
      </c>
      <c r="D87" s="6">
        <v>20</v>
      </c>
      <c r="E87" s="6">
        <v>15</v>
      </c>
      <c r="F87" s="6">
        <v>0</v>
      </c>
      <c r="G87" s="6">
        <v>5</v>
      </c>
      <c r="H87" s="7">
        <v>0.45</v>
      </c>
      <c r="I87" s="7">
        <v>0.38</v>
      </c>
      <c r="J87" s="7">
        <v>0</v>
      </c>
      <c r="K87" s="7">
        <v>0.18</v>
      </c>
      <c r="L87" s="6">
        <v>11</v>
      </c>
      <c r="M87" s="61">
        <v>0.91</v>
      </c>
    </row>
    <row r="88" spans="1:13" x14ac:dyDescent="0.35">
      <c r="A88" s="20" t="s">
        <v>259</v>
      </c>
      <c r="B88" s="21">
        <v>340</v>
      </c>
      <c r="C88" s="21">
        <v>295</v>
      </c>
      <c r="D88" s="21">
        <v>145</v>
      </c>
      <c r="E88" s="21">
        <v>115</v>
      </c>
      <c r="F88" s="21">
        <v>35</v>
      </c>
      <c r="G88" s="21">
        <v>0</v>
      </c>
      <c r="H88" s="22">
        <v>0.5</v>
      </c>
      <c r="I88" s="22">
        <v>0.39</v>
      </c>
      <c r="J88" s="22">
        <v>0.11</v>
      </c>
      <c r="K88" s="22">
        <v>0</v>
      </c>
      <c r="L88" s="21">
        <v>14</v>
      </c>
      <c r="M88" s="66">
        <v>0.98</v>
      </c>
    </row>
    <row r="89" spans="1:13" x14ac:dyDescent="0.35">
      <c r="A89" s="8" t="s">
        <v>260</v>
      </c>
      <c r="B89" s="9">
        <v>1110</v>
      </c>
      <c r="C89" s="9">
        <v>1130</v>
      </c>
      <c r="D89" s="9">
        <v>625</v>
      </c>
      <c r="E89" s="9">
        <v>300</v>
      </c>
      <c r="F89" s="9">
        <v>210</v>
      </c>
      <c r="G89" s="9">
        <v>0</v>
      </c>
      <c r="H89" s="10">
        <v>0.55000000000000004</v>
      </c>
      <c r="I89" s="10">
        <v>0.26</v>
      </c>
      <c r="J89" s="10">
        <v>0.18</v>
      </c>
      <c r="K89" s="10">
        <v>0</v>
      </c>
      <c r="L89" s="9">
        <v>12</v>
      </c>
      <c r="M89" s="59">
        <v>0.97</v>
      </c>
    </row>
    <row r="90" spans="1:13" x14ac:dyDescent="0.35">
      <c r="A90" s="8" t="s">
        <v>261</v>
      </c>
      <c r="B90" s="9">
        <v>1135</v>
      </c>
      <c r="C90" s="9">
        <v>1140</v>
      </c>
      <c r="D90" s="9">
        <v>430</v>
      </c>
      <c r="E90" s="9">
        <v>210</v>
      </c>
      <c r="F90" s="9">
        <v>505</v>
      </c>
      <c r="G90" s="9">
        <v>0</v>
      </c>
      <c r="H90" s="10">
        <v>0.38</v>
      </c>
      <c r="I90" s="10">
        <v>0.18</v>
      </c>
      <c r="J90" s="10">
        <v>0.44</v>
      </c>
      <c r="K90" s="10">
        <v>0</v>
      </c>
      <c r="L90" s="9">
        <v>12</v>
      </c>
      <c r="M90" s="59">
        <v>0.93</v>
      </c>
    </row>
    <row r="91" spans="1:13" x14ac:dyDescent="0.35">
      <c r="A91" s="8" t="s">
        <v>262</v>
      </c>
      <c r="B91" s="9">
        <v>540</v>
      </c>
      <c r="C91" s="9">
        <v>545</v>
      </c>
      <c r="D91" s="9">
        <v>275</v>
      </c>
      <c r="E91" s="9">
        <v>120</v>
      </c>
      <c r="F91" s="9">
        <v>150</v>
      </c>
      <c r="G91" s="9">
        <v>0</v>
      </c>
      <c r="H91" s="10">
        <v>0.51</v>
      </c>
      <c r="I91" s="10">
        <v>0.22</v>
      </c>
      <c r="J91" s="10">
        <v>0.27</v>
      </c>
      <c r="K91" s="10">
        <v>0</v>
      </c>
      <c r="L91" s="9">
        <v>6</v>
      </c>
      <c r="M91" s="59">
        <v>0.92</v>
      </c>
    </row>
    <row r="92" spans="1:13" x14ac:dyDescent="0.35">
      <c r="A92" s="8" t="s">
        <v>263</v>
      </c>
      <c r="B92" s="9">
        <v>680</v>
      </c>
      <c r="C92" s="9">
        <v>655</v>
      </c>
      <c r="D92" s="9">
        <v>530</v>
      </c>
      <c r="E92" s="9">
        <v>110</v>
      </c>
      <c r="F92" s="9">
        <v>0</v>
      </c>
      <c r="G92" s="9">
        <v>15</v>
      </c>
      <c r="H92" s="10">
        <v>0.81</v>
      </c>
      <c r="I92" s="10">
        <v>0.17</v>
      </c>
      <c r="J92" s="10">
        <v>0</v>
      </c>
      <c r="K92" s="10">
        <v>0.02</v>
      </c>
      <c r="L92" s="9">
        <v>7</v>
      </c>
      <c r="M92" s="59">
        <v>0.97</v>
      </c>
    </row>
    <row r="93" spans="1:13" x14ac:dyDescent="0.35">
      <c r="A93" s="8" t="s">
        <v>264</v>
      </c>
      <c r="B93" s="9">
        <v>680</v>
      </c>
      <c r="C93" s="9">
        <v>690</v>
      </c>
      <c r="D93" s="9">
        <v>475</v>
      </c>
      <c r="E93" s="9">
        <v>190</v>
      </c>
      <c r="F93" s="9">
        <v>0</v>
      </c>
      <c r="G93" s="9">
        <v>25</v>
      </c>
      <c r="H93" s="10">
        <v>0.69</v>
      </c>
      <c r="I93" s="10">
        <v>0.28000000000000003</v>
      </c>
      <c r="J93" s="10">
        <v>0</v>
      </c>
      <c r="K93" s="10">
        <v>0.04</v>
      </c>
      <c r="L93" s="9">
        <v>9</v>
      </c>
      <c r="M93" s="59">
        <v>0.92</v>
      </c>
    </row>
    <row r="94" spans="1:13" x14ac:dyDescent="0.35">
      <c r="A94" s="8" t="s">
        <v>265</v>
      </c>
      <c r="B94" s="9">
        <v>610</v>
      </c>
      <c r="C94" s="9">
        <v>610</v>
      </c>
      <c r="D94" s="9">
        <v>365</v>
      </c>
      <c r="E94" s="9">
        <v>215</v>
      </c>
      <c r="F94" s="9">
        <v>0</v>
      </c>
      <c r="G94" s="9">
        <v>25</v>
      </c>
      <c r="H94" s="10">
        <v>0.6</v>
      </c>
      <c r="I94" s="10">
        <v>0.36</v>
      </c>
      <c r="J94" s="10">
        <v>0</v>
      </c>
      <c r="K94" s="10">
        <v>0.04</v>
      </c>
      <c r="L94" s="9">
        <v>12</v>
      </c>
      <c r="M94" s="59">
        <v>0.83</v>
      </c>
    </row>
    <row r="95" spans="1:13" x14ac:dyDescent="0.35">
      <c r="A95" s="8" t="s">
        <v>266</v>
      </c>
      <c r="B95" s="9">
        <v>285</v>
      </c>
      <c r="C95" s="9">
        <v>280</v>
      </c>
      <c r="D95" s="9">
        <v>175</v>
      </c>
      <c r="E95" s="9">
        <v>85</v>
      </c>
      <c r="F95" s="9">
        <v>0</v>
      </c>
      <c r="G95" s="9">
        <v>25</v>
      </c>
      <c r="H95" s="10">
        <v>0.62</v>
      </c>
      <c r="I95" s="10">
        <v>0.3</v>
      </c>
      <c r="J95" s="10">
        <v>0</v>
      </c>
      <c r="K95" s="10">
        <v>0.08</v>
      </c>
      <c r="L95" s="9">
        <v>11</v>
      </c>
      <c r="M95" s="59">
        <v>0.93</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G94"/>
  <sheetViews>
    <sheetView workbookViewId="0"/>
  </sheetViews>
  <sheetFormatPr defaultColWidth="10.58203125" defaultRowHeight="15.5" x14ac:dyDescent="0.35"/>
  <cols>
    <col min="1" max="1" width="32.58203125" customWidth="1"/>
    <col min="2" max="7" width="16.58203125" customWidth="1"/>
  </cols>
  <sheetData>
    <row r="1" spans="1:7" ht="19.5" x14ac:dyDescent="0.45">
      <c r="A1" s="14" t="s">
        <v>502</v>
      </c>
    </row>
    <row r="2" spans="1:7" x14ac:dyDescent="0.35">
      <c r="A2" t="s">
        <v>31</v>
      </c>
    </row>
    <row r="3" spans="1:7" x14ac:dyDescent="0.35">
      <c r="A3" t="s">
        <v>430</v>
      </c>
    </row>
    <row r="4" spans="1:7" ht="46.5" x14ac:dyDescent="0.35">
      <c r="A4" s="4" t="s">
        <v>166</v>
      </c>
      <c r="B4" s="4" t="s">
        <v>421</v>
      </c>
      <c r="C4" s="4" t="s">
        <v>422</v>
      </c>
      <c r="D4" s="4" t="s">
        <v>423</v>
      </c>
      <c r="E4" s="4" t="s">
        <v>424</v>
      </c>
      <c r="F4" s="4" t="s">
        <v>425</v>
      </c>
      <c r="G4" s="18" t="s">
        <v>426</v>
      </c>
    </row>
    <row r="5" spans="1:7" x14ac:dyDescent="0.35">
      <c r="A5" s="46" t="s">
        <v>176</v>
      </c>
      <c r="B5" s="47">
        <v>200</v>
      </c>
      <c r="C5" s="47">
        <v>150</v>
      </c>
      <c r="D5" s="47">
        <v>10</v>
      </c>
      <c r="E5" s="47">
        <v>140</v>
      </c>
      <c r="F5" s="67">
        <v>7.0000000000000007E-2</v>
      </c>
      <c r="G5" s="82">
        <v>0.93</v>
      </c>
    </row>
    <row r="6" spans="1:7" x14ac:dyDescent="0.35">
      <c r="A6" s="5" t="s">
        <v>177</v>
      </c>
      <c r="B6" s="27">
        <v>0</v>
      </c>
      <c r="C6" s="27">
        <v>0</v>
      </c>
      <c r="D6" s="27">
        <v>0</v>
      </c>
      <c r="E6" s="27">
        <v>0</v>
      </c>
      <c r="F6" s="68" t="s">
        <v>374</v>
      </c>
      <c r="G6" s="83" t="s">
        <v>374</v>
      </c>
    </row>
    <row r="7" spans="1:7" x14ac:dyDescent="0.35">
      <c r="A7" s="5" t="s">
        <v>178</v>
      </c>
      <c r="B7" s="27">
        <v>0</v>
      </c>
      <c r="C7" s="27">
        <v>0</v>
      </c>
      <c r="D7" s="27">
        <v>0</v>
      </c>
      <c r="E7" s="27">
        <v>0</v>
      </c>
      <c r="F7" s="68" t="s">
        <v>374</v>
      </c>
      <c r="G7" s="83" t="s">
        <v>374</v>
      </c>
    </row>
    <row r="8" spans="1:7" x14ac:dyDescent="0.35">
      <c r="A8" s="5" t="s">
        <v>179</v>
      </c>
      <c r="B8" s="27" t="s">
        <v>460</v>
      </c>
      <c r="C8" s="27">
        <v>0</v>
      </c>
      <c r="D8" s="27">
        <v>0</v>
      </c>
      <c r="E8" s="27">
        <v>0</v>
      </c>
      <c r="F8" s="68" t="s">
        <v>374</v>
      </c>
      <c r="G8" s="83" t="s">
        <v>374</v>
      </c>
    </row>
    <row r="9" spans="1:7" x14ac:dyDescent="0.35">
      <c r="A9" s="5" t="s">
        <v>180</v>
      </c>
      <c r="B9" s="27">
        <v>5</v>
      </c>
      <c r="C9" s="27">
        <v>0</v>
      </c>
      <c r="D9" s="27">
        <v>0</v>
      </c>
      <c r="E9" s="27">
        <v>0</v>
      </c>
      <c r="F9" s="68" t="s">
        <v>374</v>
      </c>
      <c r="G9" s="83" t="s">
        <v>374</v>
      </c>
    </row>
    <row r="10" spans="1:7" x14ac:dyDescent="0.35">
      <c r="A10" s="5" t="s">
        <v>181</v>
      </c>
      <c r="B10" s="27">
        <v>10</v>
      </c>
      <c r="C10" s="27">
        <v>0</v>
      </c>
      <c r="D10" s="27">
        <v>0</v>
      </c>
      <c r="E10" s="27">
        <v>0</v>
      </c>
      <c r="F10" s="68" t="s">
        <v>374</v>
      </c>
      <c r="G10" s="83" t="s">
        <v>374</v>
      </c>
    </row>
    <row r="11" spans="1:7" x14ac:dyDescent="0.35">
      <c r="A11" s="5" t="s">
        <v>182</v>
      </c>
      <c r="B11" s="27" t="s">
        <v>460</v>
      </c>
      <c r="C11" s="27">
        <v>5</v>
      </c>
      <c r="D11" s="27">
        <v>0</v>
      </c>
      <c r="E11" s="27">
        <v>5</v>
      </c>
      <c r="F11" s="68">
        <v>0</v>
      </c>
      <c r="G11" s="83">
        <v>1</v>
      </c>
    </row>
    <row r="12" spans="1:7" x14ac:dyDescent="0.35">
      <c r="A12" s="5" t="s">
        <v>183</v>
      </c>
      <c r="B12" s="27">
        <v>10</v>
      </c>
      <c r="C12" s="27">
        <v>5</v>
      </c>
      <c r="D12" s="27">
        <v>0</v>
      </c>
      <c r="E12" s="27">
        <v>5</v>
      </c>
      <c r="F12" s="68">
        <v>0</v>
      </c>
      <c r="G12" s="83">
        <v>1</v>
      </c>
    </row>
    <row r="13" spans="1:7" x14ac:dyDescent="0.35">
      <c r="A13" s="5" t="s">
        <v>184</v>
      </c>
      <c r="B13" s="27">
        <v>15</v>
      </c>
      <c r="C13" s="27" t="s">
        <v>460</v>
      </c>
      <c r="D13" s="27">
        <v>0</v>
      </c>
      <c r="E13" s="27" t="s">
        <v>460</v>
      </c>
      <c r="F13" s="68">
        <v>0</v>
      </c>
      <c r="G13" s="83">
        <v>1</v>
      </c>
    </row>
    <row r="14" spans="1:7" x14ac:dyDescent="0.35">
      <c r="A14" s="5" t="s">
        <v>185</v>
      </c>
      <c r="B14" s="27">
        <v>15</v>
      </c>
      <c r="C14" s="27">
        <v>5</v>
      </c>
      <c r="D14" s="27">
        <v>0</v>
      </c>
      <c r="E14" s="27">
        <v>5</v>
      </c>
      <c r="F14" s="68">
        <v>0</v>
      </c>
      <c r="G14" s="83">
        <v>1</v>
      </c>
    </row>
    <row r="15" spans="1:7" x14ac:dyDescent="0.35">
      <c r="A15" s="5" t="s">
        <v>186</v>
      </c>
      <c r="B15" s="27">
        <v>5</v>
      </c>
      <c r="C15" s="27">
        <v>5</v>
      </c>
      <c r="D15" s="27">
        <v>0</v>
      </c>
      <c r="E15" s="27">
        <v>5</v>
      </c>
      <c r="F15" s="68">
        <v>0</v>
      </c>
      <c r="G15" s="83">
        <v>1</v>
      </c>
    </row>
    <row r="16" spans="1:7" x14ac:dyDescent="0.35">
      <c r="A16" s="5" t="s">
        <v>187</v>
      </c>
      <c r="B16" s="27">
        <v>5</v>
      </c>
      <c r="C16" s="27">
        <v>20</v>
      </c>
      <c r="D16" s="27">
        <v>0</v>
      </c>
      <c r="E16" s="27">
        <v>20</v>
      </c>
      <c r="F16" s="68">
        <v>0</v>
      </c>
      <c r="G16" s="83">
        <v>1</v>
      </c>
    </row>
    <row r="17" spans="1:7" x14ac:dyDescent="0.35">
      <c r="A17" s="5" t="s">
        <v>188</v>
      </c>
      <c r="B17" s="27" t="s">
        <v>460</v>
      </c>
      <c r="C17" s="27">
        <v>5</v>
      </c>
      <c r="D17" s="27">
        <v>0</v>
      </c>
      <c r="E17" s="27">
        <v>5</v>
      </c>
      <c r="F17" s="68">
        <v>0</v>
      </c>
      <c r="G17" s="83">
        <v>1</v>
      </c>
    </row>
    <row r="18" spans="1:7" x14ac:dyDescent="0.35">
      <c r="A18" s="5" t="s">
        <v>189</v>
      </c>
      <c r="B18" s="27">
        <v>5</v>
      </c>
      <c r="C18" s="27">
        <v>5</v>
      </c>
      <c r="D18" s="27">
        <v>0</v>
      </c>
      <c r="E18" s="27">
        <v>5</v>
      </c>
      <c r="F18" s="68">
        <v>0</v>
      </c>
      <c r="G18" s="83">
        <v>1</v>
      </c>
    </row>
    <row r="19" spans="1:7" x14ac:dyDescent="0.35">
      <c r="A19" s="5" t="s">
        <v>190</v>
      </c>
      <c r="B19" s="27">
        <v>0</v>
      </c>
      <c r="C19" s="27" t="s">
        <v>460</v>
      </c>
      <c r="D19" s="27">
        <v>0</v>
      </c>
      <c r="E19" s="27" t="s">
        <v>460</v>
      </c>
      <c r="F19" s="68">
        <v>0</v>
      </c>
      <c r="G19" s="83">
        <v>1</v>
      </c>
    </row>
    <row r="20" spans="1:7" x14ac:dyDescent="0.35">
      <c r="A20" s="5" t="s">
        <v>191</v>
      </c>
      <c r="B20" s="27">
        <v>0</v>
      </c>
      <c r="C20" s="27" t="s">
        <v>460</v>
      </c>
      <c r="D20" s="27">
        <v>0</v>
      </c>
      <c r="E20" s="27" t="s">
        <v>460</v>
      </c>
      <c r="F20" s="68">
        <v>0</v>
      </c>
      <c r="G20" s="83">
        <v>1</v>
      </c>
    </row>
    <row r="21" spans="1:7" x14ac:dyDescent="0.35">
      <c r="A21" s="5" t="s">
        <v>192</v>
      </c>
      <c r="B21" s="27" t="s">
        <v>460</v>
      </c>
      <c r="C21" s="27">
        <v>5</v>
      </c>
      <c r="D21" s="27">
        <v>0</v>
      </c>
      <c r="E21" s="27">
        <v>5</v>
      </c>
      <c r="F21" s="68">
        <v>0</v>
      </c>
      <c r="G21" s="83">
        <v>1</v>
      </c>
    </row>
    <row r="22" spans="1:7" x14ac:dyDescent="0.35">
      <c r="A22" s="5" t="s">
        <v>193</v>
      </c>
      <c r="B22" s="27" t="s">
        <v>460</v>
      </c>
      <c r="C22" s="27">
        <v>0</v>
      </c>
      <c r="D22" s="27">
        <v>0</v>
      </c>
      <c r="E22" s="27">
        <v>0</v>
      </c>
      <c r="F22" s="68" t="s">
        <v>374</v>
      </c>
      <c r="G22" s="83" t="s">
        <v>374</v>
      </c>
    </row>
    <row r="23" spans="1:7" x14ac:dyDescent="0.35">
      <c r="A23" s="5" t="s">
        <v>194</v>
      </c>
      <c r="B23" s="27">
        <v>5</v>
      </c>
      <c r="C23" s="27">
        <v>0</v>
      </c>
      <c r="D23" s="27">
        <v>0</v>
      </c>
      <c r="E23" s="27">
        <v>0</v>
      </c>
      <c r="F23" s="68" t="s">
        <v>374</v>
      </c>
      <c r="G23" s="83" t="s">
        <v>374</v>
      </c>
    </row>
    <row r="24" spans="1:7" x14ac:dyDescent="0.35">
      <c r="A24" s="5" t="s">
        <v>195</v>
      </c>
      <c r="B24" s="27">
        <v>5</v>
      </c>
      <c r="C24" s="27" t="s">
        <v>460</v>
      </c>
      <c r="D24" s="27">
        <v>0</v>
      </c>
      <c r="E24" s="27" t="s">
        <v>460</v>
      </c>
      <c r="F24" s="68">
        <v>0</v>
      </c>
      <c r="G24" s="83">
        <v>1</v>
      </c>
    </row>
    <row r="25" spans="1:7" x14ac:dyDescent="0.35">
      <c r="A25" s="5" t="s">
        <v>196</v>
      </c>
      <c r="B25" s="27">
        <v>5</v>
      </c>
      <c r="C25" s="27" t="s">
        <v>460</v>
      </c>
      <c r="D25" s="27" t="s">
        <v>460</v>
      </c>
      <c r="E25" s="27" t="s">
        <v>460</v>
      </c>
      <c r="F25" s="69" t="s">
        <v>460</v>
      </c>
      <c r="G25" s="84" t="s">
        <v>460</v>
      </c>
    </row>
    <row r="26" spans="1:7" x14ac:dyDescent="0.35">
      <c r="A26" s="5" t="s">
        <v>197</v>
      </c>
      <c r="B26" s="27">
        <v>5</v>
      </c>
      <c r="C26" s="27">
        <v>0</v>
      </c>
      <c r="D26" s="27">
        <v>0</v>
      </c>
      <c r="E26" s="27">
        <v>0</v>
      </c>
      <c r="F26" s="68" t="s">
        <v>374</v>
      </c>
      <c r="G26" s="83" t="s">
        <v>374</v>
      </c>
    </row>
    <row r="27" spans="1:7" x14ac:dyDescent="0.35">
      <c r="A27" s="5" t="s">
        <v>198</v>
      </c>
      <c r="B27" s="27">
        <v>5</v>
      </c>
      <c r="C27" s="27" t="s">
        <v>460</v>
      </c>
      <c r="D27" s="27">
        <v>0</v>
      </c>
      <c r="E27" s="27" t="s">
        <v>460</v>
      </c>
      <c r="F27" s="68">
        <v>0</v>
      </c>
      <c r="G27" s="83">
        <v>1</v>
      </c>
    </row>
    <row r="28" spans="1:7" x14ac:dyDescent="0.35">
      <c r="A28" s="5" t="s">
        <v>199</v>
      </c>
      <c r="B28" s="27">
        <v>5</v>
      </c>
      <c r="C28" s="27">
        <v>5</v>
      </c>
      <c r="D28" s="27">
        <v>0</v>
      </c>
      <c r="E28" s="27">
        <v>5</v>
      </c>
      <c r="F28" s="68">
        <v>0</v>
      </c>
      <c r="G28" s="83">
        <v>1</v>
      </c>
    </row>
    <row r="29" spans="1:7" x14ac:dyDescent="0.35">
      <c r="A29" s="5" t="s">
        <v>200</v>
      </c>
      <c r="B29" s="27">
        <v>5</v>
      </c>
      <c r="C29" s="27" t="s">
        <v>460</v>
      </c>
      <c r="D29" s="27" t="s">
        <v>460</v>
      </c>
      <c r="E29" s="27" t="s">
        <v>460</v>
      </c>
      <c r="F29" s="69" t="s">
        <v>460</v>
      </c>
      <c r="G29" s="84" t="s">
        <v>460</v>
      </c>
    </row>
    <row r="30" spans="1:7" x14ac:dyDescent="0.35">
      <c r="A30" s="5" t="s">
        <v>201</v>
      </c>
      <c r="B30" s="27" t="s">
        <v>460</v>
      </c>
      <c r="C30" s="27">
        <v>5</v>
      </c>
      <c r="D30" s="27">
        <v>0</v>
      </c>
      <c r="E30" s="27">
        <v>5</v>
      </c>
      <c r="F30" s="68">
        <v>0</v>
      </c>
      <c r="G30" s="83">
        <v>1</v>
      </c>
    </row>
    <row r="31" spans="1:7" x14ac:dyDescent="0.35">
      <c r="A31" s="5" t="s">
        <v>202</v>
      </c>
      <c r="B31" s="27">
        <v>0</v>
      </c>
      <c r="C31" s="27" t="s">
        <v>460</v>
      </c>
      <c r="D31" s="27">
        <v>0</v>
      </c>
      <c r="E31" s="27" t="s">
        <v>460</v>
      </c>
      <c r="F31" s="68">
        <v>0</v>
      </c>
      <c r="G31" s="83">
        <v>1</v>
      </c>
    </row>
    <row r="32" spans="1:7" x14ac:dyDescent="0.35">
      <c r="A32" s="5" t="s">
        <v>203</v>
      </c>
      <c r="B32" s="27">
        <v>5</v>
      </c>
      <c r="C32" s="27">
        <v>5</v>
      </c>
      <c r="D32" s="27">
        <v>0</v>
      </c>
      <c r="E32" s="27">
        <v>5</v>
      </c>
      <c r="F32" s="68">
        <v>0</v>
      </c>
      <c r="G32" s="83">
        <v>1</v>
      </c>
    </row>
    <row r="33" spans="1:7" x14ac:dyDescent="0.35">
      <c r="A33" s="5" t="s">
        <v>204</v>
      </c>
      <c r="B33" s="27">
        <v>5</v>
      </c>
      <c r="C33" s="27">
        <v>0</v>
      </c>
      <c r="D33" s="27">
        <v>0</v>
      </c>
      <c r="E33" s="27">
        <v>0</v>
      </c>
      <c r="F33" s="68" t="s">
        <v>374</v>
      </c>
      <c r="G33" s="83" t="s">
        <v>374</v>
      </c>
    </row>
    <row r="34" spans="1:7" x14ac:dyDescent="0.35">
      <c r="A34" s="5" t="s">
        <v>205</v>
      </c>
      <c r="B34" s="27" t="s">
        <v>460</v>
      </c>
      <c r="C34" s="27" t="s">
        <v>460</v>
      </c>
      <c r="D34" s="27">
        <v>0</v>
      </c>
      <c r="E34" s="27" t="s">
        <v>460</v>
      </c>
      <c r="F34" s="68">
        <v>0</v>
      </c>
      <c r="G34" s="83">
        <v>1</v>
      </c>
    </row>
    <row r="35" spans="1:7" x14ac:dyDescent="0.35">
      <c r="A35" s="5" t="s">
        <v>206</v>
      </c>
      <c r="B35" s="27" t="s">
        <v>460</v>
      </c>
      <c r="C35" s="27" t="s">
        <v>460</v>
      </c>
      <c r="D35" s="27">
        <v>0</v>
      </c>
      <c r="E35" s="27" t="s">
        <v>460</v>
      </c>
      <c r="F35" s="68">
        <v>0</v>
      </c>
      <c r="G35" s="83">
        <v>1</v>
      </c>
    </row>
    <row r="36" spans="1:7" x14ac:dyDescent="0.35">
      <c r="A36" s="5" t="s">
        <v>207</v>
      </c>
      <c r="B36" s="27">
        <v>0</v>
      </c>
      <c r="C36" s="27">
        <v>0</v>
      </c>
      <c r="D36" s="27">
        <v>0</v>
      </c>
      <c r="E36" s="27">
        <v>0</v>
      </c>
      <c r="F36" s="68" t="s">
        <v>374</v>
      </c>
      <c r="G36" s="83" t="s">
        <v>374</v>
      </c>
    </row>
    <row r="37" spans="1:7" x14ac:dyDescent="0.35">
      <c r="A37" s="5" t="s">
        <v>208</v>
      </c>
      <c r="B37" s="27">
        <v>5</v>
      </c>
      <c r="C37" s="27">
        <v>5</v>
      </c>
      <c r="D37" s="27">
        <v>0</v>
      </c>
      <c r="E37" s="27">
        <v>5</v>
      </c>
      <c r="F37" s="68">
        <v>0</v>
      </c>
      <c r="G37" s="83">
        <v>1</v>
      </c>
    </row>
    <row r="38" spans="1:7" x14ac:dyDescent="0.35">
      <c r="A38" s="5" t="s">
        <v>209</v>
      </c>
      <c r="B38" s="27" t="s">
        <v>460</v>
      </c>
      <c r="C38" s="27">
        <v>0</v>
      </c>
      <c r="D38" s="27">
        <v>0</v>
      </c>
      <c r="E38" s="27">
        <v>0</v>
      </c>
      <c r="F38" s="68" t="s">
        <v>374</v>
      </c>
      <c r="G38" s="83" t="s">
        <v>374</v>
      </c>
    </row>
    <row r="39" spans="1:7" x14ac:dyDescent="0.35">
      <c r="A39" s="5" t="s">
        <v>210</v>
      </c>
      <c r="B39" s="27" t="s">
        <v>460</v>
      </c>
      <c r="C39" s="27">
        <v>0</v>
      </c>
      <c r="D39" s="27">
        <v>0</v>
      </c>
      <c r="E39" s="27">
        <v>0</v>
      </c>
      <c r="F39" s="68" t="s">
        <v>374</v>
      </c>
      <c r="G39" s="83" t="s">
        <v>374</v>
      </c>
    </row>
    <row r="40" spans="1:7" x14ac:dyDescent="0.35">
      <c r="A40" s="5" t="s">
        <v>211</v>
      </c>
      <c r="B40" s="27">
        <v>5</v>
      </c>
      <c r="C40" s="27" t="s">
        <v>460</v>
      </c>
      <c r="D40" s="27">
        <v>0</v>
      </c>
      <c r="E40" s="27" t="s">
        <v>460</v>
      </c>
      <c r="F40" s="68">
        <v>0</v>
      </c>
      <c r="G40" s="83">
        <v>1</v>
      </c>
    </row>
    <row r="41" spans="1:7" x14ac:dyDescent="0.35">
      <c r="A41" s="5" t="s">
        <v>212</v>
      </c>
      <c r="B41" s="27">
        <v>0</v>
      </c>
      <c r="C41" s="27" t="s">
        <v>460</v>
      </c>
      <c r="D41" s="27" t="s">
        <v>460</v>
      </c>
      <c r="E41" s="27">
        <v>0</v>
      </c>
      <c r="F41" s="68">
        <v>1</v>
      </c>
      <c r="G41" s="83">
        <v>0</v>
      </c>
    </row>
    <row r="42" spans="1:7" x14ac:dyDescent="0.35">
      <c r="A42" s="5" t="s">
        <v>213</v>
      </c>
      <c r="B42" s="27">
        <v>5</v>
      </c>
      <c r="C42" s="27" t="s">
        <v>460</v>
      </c>
      <c r="D42" s="27">
        <v>0</v>
      </c>
      <c r="E42" s="27" t="s">
        <v>460</v>
      </c>
      <c r="F42" s="68">
        <v>0</v>
      </c>
      <c r="G42" s="83">
        <v>1</v>
      </c>
    </row>
    <row r="43" spans="1:7" x14ac:dyDescent="0.35">
      <c r="A43" s="5" t="s">
        <v>214</v>
      </c>
      <c r="B43" s="27">
        <v>0</v>
      </c>
      <c r="C43" s="27" t="s">
        <v>460</v>
      </c>
      <c r="D43" s="27">
        <v>0</v>
      </c>
      <c r="E43" s="27" t="s">
        <v>460</v>
      </c>
      <c r="F43" s="68">
        <v>0</v>
      </c>
      <c r="G43" s="83">
        <v>1</v>
      </c>
    </row>
    <row r="44" spans="1:7" x14ac:dyDescent="0.35">
      <c r="A44" s="5" t="s">
        <v>215</v>
      </c>
      <c r="B44" s="27" t="s">
        <v>460</v>
      </c>
      <c r="C44" s="27" t="s">
        <v>460</v>
      </c>
      <c r="D44" s="27" t="s">
        <v>460</v>
      </c>
      <c r="E44" s="27" t="s">
        <v>460</v>
      </c>
      <c r="F44" s="69" t="s">
        <v>460</v>
      </c>
      <c r="G44" s="84" t="s">
        <v>460</v>
      </c>
    </row>
    <row r="45" spans="1:7" x14ac:dyDescent="0.35">
      <c r="A45" s="5" t="s">
        <v>216</v>
      </c>
      <c r="B45" s="27">
        <v>0</v>
      </c>
      <c r="C45" s="27">
        <v>0</v>
      </c>
      <c r="D45" s="27">
        <v>0</v>
      </c>
      <c r="E45" s="27">
        <v>0</v>
      </c>
      <c r="F45" s="68" t="s">
        <v>374</v>
      </c>
      <c r="G45" s="83" t="s">
        <v>374</v>
      </c>
    </row>
    <row r="46" spans="1:7" x14ac:dyDescent="0.35">
      <c r="A46" s="5" t="s">
        <v>217</v>
      </c>
      <c r="B46" s="27" t="s">
        <v>460</v>
      </c>
      <c r="C46" s="27">
        <v>0</v>
      </c>
      <c r="D46" s="27">
        <v>0</v>
      </c>
      <c r="E46" s="27">
        <v>0</v>
      </c>
      <c r="F46" s="68" t="s">
        <v>374</v>
      </c>
      <c r="G46" s="83" t="s">
        <v>374</v>
      </c>
    </row>
    <row r="47" spans="1:7" x14ac:dyDescent="0.35">
      <c r="A47" s="5" t="s">
        <v>218</v>
      </c>
      <c r="B47" s="27">
        <v>0</v>
      </c>
      <c r="C47" s="27" t="s">
        <v>460</v>
      </c>
      <c r="D47" s="27">
        <v>0</v>
      </c>
      <c r="E47" s="27" t="s">
        <v>460</v>
      </c>
      <c r="F47" s="68">
        <v>0</v>
      </c>
      <c r="G47" s="83">
        <v>1</v>
      </c>
    </row>
    <row r="48" spans="1:7" x14ac:dyDescent="0.35">
      <c r="A48" s="5" t="s">
        <v>219</v>
      </c>
      <c r="B48" s="27">
        <v>0</v>
      </c>
      <c r="C48" s="27">
        <v>0</v>
      </c>
      <c r="D48" s="27">
        <v>0</v>
      </c>
      <c r="E48" s="27">
        <v>0</v>
      </c>
      <c r="F48" s="68" t="s">
        <v>374</v>
      </c>
      <c r="G48" s="83" t="s">
        <v>374</v>
      </c>
    </row>
    <row r="49" spans="1:7" x14ac:dyDescent="0.35">
      <c r="A49" s="5" t="s">
        <v>220</v>
      </c>
      <c r="B49" s="27">
        <v>0</v>
      </c>
      <c r="C49" s="27" t="s">
        <v>460</v>
      </c>
      <c r="D49" s="27">
        <v>0</v>
      </c>
      <c r="E49" s="27" t="s">
        <v>460</v>
      </c>
      <c r="F49" s="68">
        <v>0</v>
      </c>
      <c r="G49" s="83">
        <v>1</v>
      </c>
    </row>
    <row r="50" spans="1:7" x14ac:dyDescent="0.35">
      <c r="A50" s="5" t="s">
        <v>221</v>
      </c>
      <c r="B50" s="27">
        <v>0</v>
      </c>
      <c r="C50" s="27">
        <v>0</v>
      </c>
      <c r="D50" s="27">
        <v>0</v>
      </c>
      <c r="E50" s="27">
        <v>0</v>
      </c>
      <c r="F50" s="68" t="s">
        <v>374</v>
      </c>
      <c r="G50" s="83" t="s">
        <v>374</v>
      </c>
    </row>
    <row r="51" spans="1:7" x14ac:dyDescent="0.35">
      <c r="A51" s="5" t="s">
        <v>222</v>
      </c>
      <c r="B51" s="27">
        <v>5</v>
      </c>
      <c r="C51" s="27">
        <v>0</v>
      </c>
      <c r="D51" s="27">
        <v>0</v>
      </c>
      <c r="E51" s="27">
        <v>0</v>
      </c>
      <c r="F51" s="68" t="s">
        <v>374</v>
      </c>
      <c r="G51" s="83" t="s">
        <v>374</v>
      </c>
    </row>
    <row r="52" spans="1:7" x14ac:dyDescent="0.35">
      <c r="A52" s="5" t="s">
        <v>223</v>
      </c>
      <c r="B52" s="27" t="s">
        <v>460</v>
      </c>
      <c r="C52" s="27">
        <v>0</v>
      </c>
      <c r="D52" s="27">
        <v>0</v>
      </c>
      <c r="E52" s="27">
        <v>0</v>
      </c>
      <c r="F52" s="68" t="s">
        <v>374</v>
      </c>
      <c r="G52" s="83" t="s">
        <v>374</v>
      </c>
    </row>
    <row r="53" spans="1:7" x14ac:dyDescent="0.35">
      <c r="A53" s="5" t="s">
        <v>224</v>
      </c>
      <c r="B53" s="27" t="s">
        <v>460</v>
      </c>
      <c r="C53" s="27" t="s">
        <v>460</v>
      </c>
      <c r="D53" s="27">
        <v>0</v>
      </c>
      <c r="E53" s="27" t="s">
        <v>460</v>
      </c>
      <c r="F53" s="68">
        <v>0</v>
      </c>
      <c r="G53" s="83">
        <v>1</v>
      </c>
    </row>
    <row r="54" spans="1:7" x14ac:dyDescent="0.35">
      <c r="A54" s="5" t="s">
        <v>225</v>
      </c>
      <c r="B54" s="27" t="s">
        <v>460</v>
      </c>
      <c r="C54" s="27" t="s">
        <v>460</v>
      </c>
      <c r="D54" s="27">
        <v>0</v>
      </c>
      <c r="E54" s="27" t="s">
        <v>460</v>
      </c>
      <c r="F54" s="68">
        <v>0</v>
      </c>
      <c r="G54" s="83">
        <v>1</v>
      </c>
    </row>
    <row r="55" spans="1:7" x14ac:dyDescent="0.35">
      <c r="A55" s="5" t="s">
        <v>226</v>
      </c>
      <c r="B55" s="27">
        <v>0</v>
      </c>
      <c r="C55" s="27" t="s">
        <v>460</v>
      </c>
      <c r="D55" s="27">
        <v>0</v>
      </c>
      <c r="E55" s="27" t="s">
        <v>460</v>
      </c>
      <c r="F55" s="68">
        <v>0</v>
      </c>
      <c r="G55" s="83">
        <v>1</v>
      </c>
    </row>
    <row r="56" spans="1:7" x14ac:dyDescent="0.35">
      <c r="A56" s="5" t="s">
        <v>227</v>
      </c>
      <c r="B56" s="27">
        <v>0</v>
      </c>
      <c r="C56" s="27">
        <v>5</v>
      </c>
      <c r="D56" s="27">
        <v>0</v>
      </c>
      <c r="E56" s="27">
        <v>5</v>
      </c>
      <c r="F56" s="68">
        <v>0</v>
      </c>
      <c r="G56" s="83">
        <v>1</v>
      </c>
    </row>
    <row r="57" spans="1:7" x14ac:dyDescent="0.35">
      <c r="A57" s="5" t="s">
        <v>228</v>
      </c>
      <c r="B57" s="27">
        <v>0</v>
      </c>
      <c r="C57" s="27">
        <v>0</v>
      </c>
      <c r="D57" s="27">
        <v>0</v>
      </c>
      <c r="E57" s="27">
        <v>0</v>
      </c>
      <c r="F57" s="68" t="s">
        <v>374</v>
      </c>
      <c r="G57" s="83" t="s">
        <v>374</v>
      </c>
    </row>
    <row r="58" spans="1:7" x14ac:dyDescent="0.35">
      <c r="A58" s="5" t="s">
        <v>229</v>
      </c>
      <c r="B58" s="27" t="s">
        <v>460</v>
      </c>
      <c r="C58" s="27" t="s">
        <v>460</v>
      </c>
      <c r="D58" s="27">
        <v>0</v>
      </c>
      <c r="E58" s="27" t="s">
        <v>460</v>
      </c>
      <c r="F58" s="68">
        <v>0</v>
      </c>
      <c r="G58" s="83">
        <v>1</v>
      </c>
    </row>
    <row r="59" spans="1:7" x14ac:dyDescent="0.35">
      <c r="A59" s="5" t="s">
        <v>230</v>
      </c>
      <c r="B59" s="27">
        <v>5</v>
      </c>
      <c r="C59" s="27">
        <v>0</v>
      </c>
      <c r="D59" s="27">
        <v>0</v>
      </c>
      <c r="E59" s="27">
        <v>0</v>
      </c>
      <c r="F59" s="68" t="s">
        <v>374</v>
      </c>
      <c r="G59" s="83" t="s">
        <v>374</v>
      </c>
    </row>
    <row r="60" spans="1:7" x14ac:dyDescent="0.35">
      <c r="A60" s="5" t="s">
        <v>231</v>
      </c>
      <c r="B60" s="27" t="s">
        <v>460</v>
      </c>
      <c r="C60" s="27">
        <v>0</v>
      </c>
      <c r="D60" s="27">
        <v>0</v>
      </c>
      <c r="E60" s="27">
        <v>0</v>
      </c>
      <c r="F60" s="68" t="s">
        <v>374</v>
      </c>
      <c r="G60" s="83" t="s">
        <v>374</v>
      </c>
    </row>
    <row r="61" spans="1:7" x14ac:dyDescent="0.35">
      <c r="A61" s="5" t="s">
        <v>232</v>
      </c>
      <c r="B61" s="27" t="s">
        <v>460</v>
      </c>
      <c r="C61" s="27">
        <v>0</v>
      </c>
      <c r="D61" s="27">
        <v>0</v>
      </c>
      <c r="E61" s="27">
        <v>0</v>
      </c>
      <c r="F61" s="68" t="s">
        <v>374</v>
      </c>
      <c r="G61" s="83" t="s">
        <v>374</v>
      </c>
    </row>
    <row r="62" spans="1:7" x14ac:dyDescent="0.35">
      <c r="A62" s="5" t="s">
        <v>233</v>
      </c>
      <c r="B62" s="27" t="s">
        <v>460</v>
      </c>
      <c r="C62" s="27">
        <v>0</v>
      </c>
      <c r="D62" s="27">
        <v>0</v>
      </c>
      <c r="E62" s="27">
        <v>0</v>
      </c>
      <c r="F62" s="68" t="s">
        <v>374</v>
      </c>
      <c r="G62" s="83" t="s">
        <v>374</v>
      </c>
    </row>
    <row r="63" spans="1:7" x14ac:dyDescent="0.35">
      <c r="A63" s="5" t="s">
        <v>234</v>
      </c>
      <c r="B63" s="27">
        <v>5</v>
      </c>
      <c r="C63" s="27">
        <v>5</v>
      </c>
      <c r="D63" s="27" t="s">
        <v>460</v>
      </c>
      <c r="E63" s="27" t="s">
        <v>460</v>
      </c>
      <c r="F63" s="69" t="s">
        <v>460</v>
      </c>
      <c r="G63" s="84" t="s">
        <v>460</v>
      </c>
    </row>
    <row r="64" spans="1:7" x14ac:dyDescent="0.35">
      <c r="A64" s="5" t="s">
        <v>235</v>
      </c>
      <c r="B64" s="27">
        <v>5</v>
      </c>
      <c r="C64" s="27">
        <v>0</v>
      </c>
      <c r="D64" s="27">
        <v>0</v>
      </c>
      <c r="E64" s="27">
        <v>0</v>
      </c>
      <c r="F64" s="68" t="s">
        <v>374</v>
      </c>
      <c r="G64" s="83" t="s">
        <v>374</v>
      </c>
    </row>
    <row r="65" spans="1:7" x14ac:dyDescent="0.35">
      <c r="A65" s="5" t="s">
        <v>236</v>
      </c>
      <c r="B65" s="27" t="s">
        <v>460</v>
      </c>
      <c r="C65" s="27" t="s">
        <v>460</v>
      </c>
      <c r="D65" s="27">
        <v>0</v>
      </c>
      <c r="E65" s="27" t="s">
        <v>460</v>
      </c>
      <c r="F65" s="68">
        <v>0</v>
      </c>
      <c r="G65" s="83">
        <v>1</v>
      </c>
    </row>
    <row r="66" spans="1:7" x14ac:dyDescent="0.35">
      <c r="A66" s="5" t="s">
        <v>237</v>
      </c>
      <c r="B66" s="27" t="s">
        <v>460</v>
      </c>
      <c r="C66" s="27">
        <v>0</v>
      </c>
      <c r="D66" s="27">
        <v>0</v>
      </c>
      <c r="E66" s="27">
        <v>0</v>
      </c>
      <c r="F66" s="68" t="s">
        <v>374</v>
      </c>
      <c r="G66" s="83" t="s">
        <v>374</v>
      </c>
    </row>
    <row r="67" spans="1:7" x14ac:dyDescent="0.35">
      <c r="A67" s="5" t="s">
        <v>238</v>
      </c>
      <c r="B67" s="27" t="s">
        <v>460</v>
      </c>
      <c r="C67" s="27">
        <v>0</v>
      </c>
      <c r="D67" s="27">
        <v>0</v>
      </c>
      <c r="E67" s="27">
        <v>0</v>
      </c>
      <c r="F67" s="68" t="s">
        <v>374</v>
      </c>
      <c r="G67" s="83" t="s">
        <v>374</v>
      </c>
    </row>
    <row r="68" spans="1:7" x14ac:dyDescent="0.35">
      <c r="A68" s="5" t="s">
        <v>239</v>
      </c>
      <c r="B68" s="27">
        <v>5</v>
      </c>
      <c r="C68" s="27" t="s">
        <v>460</v>
      </c>
      <c r="D68" s="27">
        <v>0</v>
      </c>
      <c r="E68" s="27" t="s">
        <v>460</v>
      </c>
      <c r="F68" s="68">
        <v>0</v>
      </c>
      <c r="G68" s="83">
        <v>1</v>
      </c>
    </row>
    <row r="69" spans="1:7" x14ac:dyDescent="0.35">
      <c r="A69" s="5" t="s">
        <v>240</v>
      </c>
      <c r="B69" s="27" t="s">
        <v>460</v>
      </c>
      <c r="C69" s="27">
        <v>5</v>
      </c>
      <c r="D69" s="27" t="s">
        <v>460</v>
      </c>
      <c r="E69" s="27">
        <v>5</v>
      </c>
      <c r="F69" s="69" t="s">
        <v>460</v>
      </c>
      <c r="G69" s="84" t="s">
        <v>460</v>
      </c>
    </row>
    <row r="70" spans="1:7" x14ac:dyDescent="0.35">
      <c r="A70" s="5" t="s">
        <v>241</v>
      </c>
      <c r="B70" s="27">
        <v>0</v>
      </c>
      <c r="C70" s="27" t="s">
        <v>460</v>
      </c>
      <c r="D70" s="27">
        <v>0</v>
      </c>
      <c r="E70" s="27" t="s">
        <v>460</v>
      </c>
      <c r="F70" s="68">
        <v>0</v>
      </c>
      <c r="G70" s="83">
        <v>1</v>
      </c>
    </row>
    <row r="71" spans="1:7" x14ac:dyDescent="0.35">
      <c r="A71" s="5" t="s">
        <v>242</v>
      </c>
      <c r="B71" s="27">
        <v>5</v>
      </c>
      <c r="C71" s="27">
        <v>0</v>
      </c>
      <c r="D71" s="27">
        <v>0</v>
      </c>
      <c r="E71" s="27">
        <v>0</v>
      </c>
      <c r="F71" s="68" t="s">
        <v>374</v>
      </c>
      <c r="G71" s="83" t="s">
        <v>374</v>
      </c>
    </row>
    <row r="72" spans="1:7" x14ac:dyDescent="0.35">
      <c r="A72" s="5" t="s">
        <v>243</v>
      </c>
      <c r="B72" s="27" t="s">
        <v>460</v>
      </c>
      <c r="C72" s="27" t="s">
        <v>460</v>
      </c>
      <c r="D72" s="27">
        <v>0</v>
      </c>
      <c r="E72" s="27" t="s">
        <v>460</v>
      </c>
      <c r="F72" s="68">
        <v>0</v>
      </c>
      <c r="G72" s="83">
        <v>1</v>
      </c>
    </row>
    <row r="73" spans="1:7" x14ac:dyDescent="0.35">
      <c r="A73" s="5" t="s">
        <v>244</v>
      </c>
      <c r="B73" s="27" t="s">
        <v>460</v>
      </c>
      <c r="C73" s="27" t="s">
        <v>460</v>
      </c>
      <c r="D73" s="27" t="s">
        <v>460</v>
      </c>
      <c r="E73" s="27" t="s">
        <v>460</v>
      </c>
      <c r="F73" s="69" t="s">
        <v>460</v>
      </c>
      <c r="G73" s="84" t="s">
        <v>460</v>
      </c>
    </row>
    <row r="74" spans="1:7" x14ac:dyDescent="0.35">
      <c r="A74" s="5" t="s">
        <v>245</v>
      </c>
      <c r="B74" s="27">
        <v>5</v>
      </c>
      <c r="C74" s="27">
        <v>5</v>
      </c>
      <c r="D74" s="27" t="s">
        <v>460</v>
      </c>
      <c r="E74" s="27">
        <v>5</v>
      </c>
      <c r="F74" s="69" t="s">
        <v>460</v>
      </c>
      <c r="G74" s="84" t="s">
        <v>460</v>
      </c>
    </row>
    <row r="75" spans="1:7" x14ac:dyDescent="0.35">
      <c r="A75" s="5" t="s">
        <v>246</v>
      </c>
      <c r="B75" s="27">
        <v>5</v>
      </c>
      <c r="C75" s="27">
        <v>5</v>
      </c>
      <c r="D75" s="27">
        <v>0</v>
      </c>
      <c r="E75" s="27">
        <v>5</v>
      </c>
      <c r="F75" s="68">
        <v>0</v>
      </c>
      <c r="G75" s="83">
        <v>1</v>
      </c>
    </row>
    <row r="76" spans="1:7" x14ac:dyDescent="0.35">
      <c r="A76" s="5" t="s">
        <v>247</v>
      </c>
      <c r="B76" s="27">
        <v>5</v>
      </c>
      <c r="C76" s="27" t="s">
        <v>460</v>
      </c>
      <c r="D76" s="27">
        <v>0</v>
      </c>
      <c r="E76" s="27" t="s">
        <v>460</v>
      </c>
      <c r="F76" s="68">
        <v>0</v>
      </c>
      <c r="G76" s="83">
        <v>1</v>
      </c>
    </row>
    <row r="77" spans="1:7" x14ac:dyDescent="0.35">
      <c r="A77" s="5" t="s">
        <v>248</v>
      </c>
      <c r="B77" s="27">
        <v>5</v>
      </c>
      <c r="C77" s="27">
        <v>0</v>
      </c>
      <c r="D77" s="27">
        <v>0</v>
      </c>
      <c r="E77" s="27">
        <v>0</v>
      </c>
      <c r="F77" s="68" t="s">
        <v>374</v>
      </c>
      <c r="G77" s="83" t="s">
        <v>374</v>
      </c>
    </row>
    <row r="78" spans="1:7" x14ac:dyDescent="0.35">
      <c r="A78" s="5" t="s">
        <v>249</v>
      </c>
      <c r="B78" s="27">
        <v>0</v>
      </c>
      <c r="C78" s="27" t="s">
        <v>460</v>
      </c>
      <c r="D78" s="27">
        <v>0</v>
      </c>
      <c r="E78" s="27" t="s">
        <v>460</v>
      </c>
      <c r="F78" s="68">
        <v>0</v>
      </c>
      <c r="G78" s="83">
        <v>1</v>
      </c>
    </row>
    <row r="79" spans="1:7" x14ac:dyDescent="0.35">
      <c r="A79" s="5" t="s">
        <v>250</v>
      </c>
      <c r="B79" s="27" t="s">
        <v>460</v>
      </c>
      <c r="C79" s="27">
        <v>5</v>
      </c>
      <c r="D79" s="27" t="s">
        <v>460</v>
      </c>
      <c r="E79" s="27" t="s">
        <v>460</v>
      </c>
      <c r="F79" s="69" t="s">
        <v>460</v>
      </c>
      <c r="G79" s="84" t="s">
        <v>460</v>
      </c>
    </row>
    <row r="80" spans="1:7" x14ac:dyDescent="0.35">
      <c r="A80" s="5" t="s">
        <v>251</v>
      </c>
      <c r="B80" s="27" t="s">
        <v>460</v>
      </c>
      <c r="C80" s="27" t="s">
        <v>460</v>
      </c>
      <c r="D80" s="27">
        <v>0</v>
      </c>
      <c r="E80" s="27" t="s">
        <v>460</v>
      </c>
      <c r="F80" s="68">
        <v>0</v>
      </c>
      <c r="G80" s="83">
        <v>1</v>
      </c>
    </row>
    <row r="81" spans="1:7" x14ac:dyDescent="0.35">
      <c r="A81" s="5" t="s">
        <v>252</v>
      </c>
      <c r="B81" s="27" t="s">
        <v>460</v>
      </c>
      <c r="C81" s="27" t="s">
        <v>460</v>
      </c>
      <c r="D81" s="27">
        <v>0</v>
      </c>
      <c r="E81" s="27" t="s">
        <v>460</v>
      </c>
      <c r="F81" s="68">
        <v>0</v>
      </c>
      <c r="G81" s="83">
        <v>1</v>
      </c>
    </row>
    <row r="82" spans="1:7" x14ac:dyDescent="0.35">
      <c r="A82" s="5" t="s">
        <v>253</v>
      </c>
      <c r="B82" s="27">
        <v>5</v>
      </c>
      <c r="C82" s="27">
        <v>0</v>
      </c>
      <c r="D82" s="27">
        <v>0</v>
      </c>
      <c r="E82" s="27">
        <v>0</v>
      </c>
      <c r="F82" s="68" t="s">
        <v>374</v>
      </c>
      <c r="G82" s="83" t="s">
        <v>374</v>
      </c>
    </row>
    <row r="83" spans="1:7" x14ac:dyDescent="0.35">
      <c r="A83" s="5" t="s">
        <v>254</v>
      </c>
      <c r="B83" s="27">
        <v>5</v>
      </c>
      <c r="C83" s="27">
        <v>5</v>
      </c>
      <c r="D83" s="27">
        <v>0</v>
      </c>
      <c r="E83" s="27">
        <v>5</v>
      </c>
      <c r="F83" s="68">
        <v>0</v>
      </c>
      <c r="G83" s="83">
        <v>1</v>
      </c>
    </row>
    <row r="84" spans="1:7" x14ac:dyDescent="0.35">
      <c r="A84" s="5" t="s">
        <v>255</v>
      </c>
      <c r="B84" s="27" t="s">
        <v>460</v>
      </c>
      <c r="C84" s="27">
        <v>5</v>
      </c>
      <c r="D84" s="27" t="s">
        <v>460</v>
      </c>
      <c r="E84" s="27">
        <v>5</v>
      </c>
      <c r="F84" s="69" t="s">
        <v>460</v>
      </c>
      <c r="G84" s="84" t="s">
        <v>460</v>
      </c>
    </row>
    <row r="85" spans="1:7" x14ac:dyDescent="0.35">
      <c r="A85" s="5" t="s">
        <v>256</v>
      </c>
      <c r="B85" s="27">
        <v>0</v>
      </c>
      <c r="C85" s="27" t="s">
        <v>460</v>
      </c>
      <c r="D85" s="27">
        <v>0</v>
      </c>
      <c r="E85" s="27" t="s">
        <v>460</v>
      </c>
      <c r="F85" s="68">
        <v>0</v>
      </c>
      <c r="G85" s="83">
        <v>1</v>
      </c>
    </row>
    <row r="86" spans="1:7" x14ac:dyDescent="0.35">
      <c r="A86" s="5" t="s">
        <v>257</v>
      </c>
      <c r="B86" s="27">
        <v>5</v>
      </c>
      <c r="C86" s="27" t="s">
        <v>460</v>
      </c>
      <c r="D86" s="27">
        <v>0</v>
      </c>
      <c r="E86" s="27" t="s">
        <v>460</v>
      </c>
      <c r="F86" s="68">
        <v>0</v>
      </c>
      <c r="G86" s="83">
        <v>1</v>
      </c>
    </row>
    <row r="87" spans="1:7" x14ac:dyDescent="0.35">
      <c r="A87" s="30" t="s">
        <v>258</v>
      </c>
      <c r="B87" s="45" t="s">
        <v>460</v>
      </c>
      <c r="C87" s="45">
        <v>0</v>
      </c>
      <c r="D87" s="45">
        <v>0</v>
      </c>
      <c r="E87" s="45">
        <v>0</v>
      </c>
      <c r="F87" s="70" t="s">
        <v>374</v>
      </c>
      <c r="G87" s="85" t="s">
        <v>374</v>
      </c>
    </row>
    <row r="88" spans="1:7" x14ac:dyDescent="0.35">
      <c r="A88" s="8" t="s">
        <v>365</v>
      </c>
      <c r="B88" s="28">
        <v>5</v>
      </c>
      <c r="C88" s="28">
        <v>0</v>
      </c>
      <c r="D88" s="28">
        <v>0</v>
      </c>
      <c r="E88" s="28">
        <v>0</v>
      </c>
      <c r="F88" s="10" t="s">
        <v>374</v>
      </c>
      <c r="G88" s="59" t="s">
        <v>374</v>
      </c>
    </row>
    <row r="89" spans="1:7" x14ac:dyDescent="0.35">
      <c r="A89" s="8" t="s">
        <v>366</v>
      </c>
      <c r="B89" s="28">
        <v>60</v>
      </c>
      <c r="C89" s="28">
        <v>60</v>
      </c>
      <c r="D89" s="28">
        <v>0</v>
      </c>
      <c r="E89" s="28">
        <v>60</v>
      </c>
      <c r="F89" s="10">
        <v>0</v>
      </c>
      <c r="G89" s="59">
        <v>1</v>
      </c>
    </row>
    <row r="90" spans="1:7" x14ac:dyDescent="0.35">
      <c r="A90" s="8" t="s">
        <v>367</v>
      </c>
      <c r="B90" s="28">
        <v>35</v>
      </c>
      <c r="C90" s="28">
        <v>20</v>
      </c>
      <c r="D90" s="28" t="s">
        <v>460</v>
      </c>
      <c r="E90" s="28">
        <v>15</v>
      </c>
      <c r="F90" s="28" t="s">
        <v>460</v>
      </c>
      <c r="G90" s="58" t="s">
        <v>460</v>
      </c>
    </row>
    <row r="91" spans="1:7" x14ac:dyDescent="0.35">
      <c r="A91" s="8" t="s">
        <v>368</v>
      </c>
      <c r="B91" s="28">
        <v>15</v>
      </c>
      <c r="C91" s="28">
        <v>15</v>
      </c>
      <c r="D91" s="28" t="s">
        <v>460</v>
      </c>
      <c r="E91" s="28">
        <v>10</v>
      </c>
      <c r="F91" s="28" t="s">
        <v>460</v>
      </c>
      <c r="G91" s="58" t="s">
        <v>460</v>
      </c>
    </row>
    <row r="92" spans="1:7" x14ac:dyDescent="0.35">
      <c r="A92" s="8" t="s">
        <v>369</v>
      </c>
      <c r="B92" s="28">
        <v>10</v>
      </c>
      <c r="C92" s="28">
        <v>10</v>
      </c>
      <c r="D92" s="28">
        <v>0</v>
      </c>
      <c r="E92" s="28">
        <v>10</v>
      </c>
      <c r="F92" s="10">
        <v>0</v>
      </c>
      <c r="G92" s="59">
        <v>1</v>
      </c>
    </row>
    <row r="93" spans="1:7" x14ac:dyDescent="0.35">
      <c r="A93" s="8" t="s">
        <v>370</v>
      </c>
      <c r="B93" s="28">
        <v>30</v>
      </c>
      <c r="C93" s="28">
        <v>10</v>
      </c>
      <c r="D93" s="28" t="s">
        <v>460</v>
      </c>
      <c r="E93" s="28">
        <v>10</v>
      </c>
      <c r="F93" s="28" t="s">
        <v>460</v>
      </c>
      <c r="G93" s="58" t="s">
        <v>460</v>
      </c>
    </row>
    <row r="94" spans="1:7" x14ac:dyDescent="0.35">
      <c r="A94" s="8" t="s">
        <v>371</v>
      </c>
      <c r="B94" s="28">
        <v>30</v>
      </c>
      <c r="C94" s="28">
        <v>25</v>
      </c>
      <c r="D94" s="28">
        <v>5</v>
      </c>
      <c r="E94" s="28">
        <v>20</v>
      </c>
      <c r="F94" s="10">
        <v>0.13</v>
      </c>
      <c r="G94" s="59">
        <v>0.87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32"/>
  <sheetViews>
    <sheetView workbookViewId="0"/>
  </sheetViews>
  <sheetFormatPr defaultColWidth="10.58203125" defaultRowHeight="15.5" x14ac:dyDescent="0.35"/>
  <cols>
    <col min="1" max="1" width="30.58203125" customWidth="1"/>
    <col min="2" max="2" width="85.58203125" customWidth="1"/>
  </cols>
  <sheetData>
    <row r="1" spans="1:2" ht="21" x14ac:dyDescent="0.5">
      <c r="A1" s="2" t="s">
        <v>28</v>
      </c>
    </row>
    <row r="2" spans="1:2" ht="18.5" x14ac:dyDescent="0.45">
      <c r="A2" s="3" t="s">
        <v>29</v>
      </c>
    </row>
    <row r="3" spans="1:2" x14ac:dyDescent="0.35">
      <c r="A3" s="1" t="s">
        <v>0</v>
      </c>
      <c r="B3" s="1" t="s">
        <v>1</v>
      </c>
    </row>
    <row r="4" spans="1:2" x14ac:dyDescent="0.35">
      <c r="A4" s="53" t="str">
        <f>HYPERLINK("#'Table 1 Applications by month'!A1", "Table 1")</f>
        <v>Table 1</v>
      </c>
      <c r="B4" t="s">
        <v>2</v>
      </c>
    </row>
    <row r="5" spans="1:2" x14ac:dyDescent="0.35">
      <c r="A5" s="53" t="str">
        <f>HYPERLINK("#'Table 2 Applications by type'!A1", "Table 2")</f>
        <v>Table 2</v>
      </c>
      <c r="B5" t="s">
        <v>3</v>
      </c>
    </row>
    <row r="6" spans="1:2" x14ac:dyDescent="0.35">
      <c r="A6" s="53" t="str">
        <f>HYPERLINK("#'Table 3 Applications by channel'!A1", "Table 3")</f>
        <v>Table 3</v>
      </c>
      <c r="B6" t="s">
        <v>4</v>
      </c>
    </row>
    <row r="7" spans="1:2" x14ac:dyDescent="0.35">
      <c r="A7" s="53" t="str">
        <f>HYPERLINK("#'Table 4 Applications by age'!A1", "Table 4")</f>
        <v>Table 4</v>
      </c>
      <c r="B7" t="s">
        <v>5</v>
      </c>
    </row>
    <row r="8" spans="1:2" x14ac:dyDescent="0.35">
      <c r="A8" s="53" t="str">
        <f>HYPERLINK("#'Table 5 Applications by LA'!A1", "Table 5")</f>
        <v>Table 5</v>
      </c>
      <c r="B8" t="s">
        <v>6</v>
      </c>
    </row>
    <row r="9" spans="1:2" x14ac:dyDescent="0.35">
      <c r="A9" s="53" t="str">
        <f>HYPERLINK("#'Table 6 Components by LA'!A1", "Table 6")</f>
        <v>Table 6</v>
      </c>
      <c r="B9" t="s">
        <v>7</v>
      </c>
    </row>
    <row r="10" spans="1:2" x14ac:dyDescent="0.35">
      <c r="A10" s="53" t="str">
        <f>HYPERLINK("#'Table 7 Applications by board'!A1", "Table 7")</f>
        <v>Table 7</v>
      </c>
      <c r="B10" t="s">
        <v>8</v>
      </c>
    </row>
    <row r="11" spans="1:2" x14ac:dyDescent="0.35">
      <c r="A11" s="53" t="str">
        <f>HYPERLINK("#'Table 8 Components by board'!A1", "Table 8")</f>
        <v>Table 8</v>
      </c>
      <c r="B11" t="s">
        <v>9</v>
      </c>
    </row>
    <row r="12" spans="1:2" x14ac:dyDescent="0.35">
      <c r="A12" s="53" t="str">
        <f>HYPERLINK("#'Table 9 Applications by births'!A1", "Table 9")</f>
        <v>Table 9</v>
      </c>
      <c r="B12" t="s">
        <v>10</v>
      </c>
    </row>
    <row r="13" spans="1:2" x14ac:dyDescent="0.35">
      <c r="A13" s="53" t="str">
        <f>HYPERLINK("#'Table 10 Processing times'!A1", "Table 10")</f>
        <v>Table 10</v>
      </c>
      <c r="B13" t="s">
        <v>11</v>
      </c>
    </row>
    <row r="14" spans="1:2" x14ac:dyDescent="0.35">
      <c r="A14" s="53" t="str">
        <f>HYPERLINK("#'Table 11 Payments by LA'!A1", "Table 11")</f>
        <v>Table 11</v>
      </c>
      <c r="B14" t="s">
        <v>12</v>
      </c>
    </row>
    <row r="15" spans="1:2" x14ac:dyDescent="0.35">
      <c r="A15" s="53" t="str">
        <f>HYPERLINK("#'Table 12 Payments by month'!A1", "Table 12")</f>
        <v>Table 12</v>
      </c>
      <c r="B15" t="s">
        <v>13</v>
      </c>
    </row>
    <row r="16" spans="1:2" x14ac:dyDescent="0.35">
      <c r="A16" s="53" t="str">
        <f>HYPERLINK("#'Table 13 Auto-awarded payments'!A1", "Table 13")</f>
        <v>Table 13</v>
      </c>
      <c r="B16" t="s">
        <v>14</v>
      </c>
    </row>
    <row r="17" spans="1:2" x14ac:dyDescent="0.35">
      <c r="A17" s="53" t="str">
        <f>HYPERLINK("#'Table 14 Clients paid'!A1", "Table 14")</f>
        <v>Table 14</v>
      </c>
      <c r="B17" t="s">
        <v>15</v>
      </c>
    </row>
    <row r="18" spans="1:2" x14ac:dyDescent="0.35">
      <c r="A18" s="53" t="str">
        <f>HYPERLINK("#'Table 15 Re-determinations'!A1", "Table 15")</f>
        <v>Table 15</v>
      </c>
      <c r="B18" t="s">
        <v>16</v>
      </c>
    </row>
    <row r="19" spans="1:2" x14ac:dyDescent="0.35">
      <c r="A19" s="53" t="str">
        <f>HYPERLINK("#'Table 16 Appeals'!A1", "Table 16")</f>
        <v>Table 16</v>
      </c>
      <c r="B19" t="s">
        <v>17</v>
      </c>
    </row>
    <row r="20" spans="1:2" x14ac:dyDescent="0.35">
      <c r="A20" s="53" t="str">
        <f>HYPERLINK("#'Table 17 Internal reviews'!A1", "Table 17")</f>
        <v>Table 17</v>
      </c>
      <c r="B20" t="s">
        <v>18</v>
      </c>
    </row>
    <row r="21" spans="1:2" x14ac:dyDescent="0.35">
      <c r="A21" s="52" t="str">
        <f>HYPERLINK("#'Table 2 - Full data'!A1", "Table 2 - Full data")</f>
        <v>Table 2 - Full data</v>
      </c>
      <c r="B21" t="s">
        <v>19</v>
      </c>
    </row>
    <row r="22" spans="1:2" x14ac:dyDescent="0.35">
      <c r="A22" s="52" t="str">
        <f>HYPERLINK("#'Table 4 - Full data'!A1", "Table 4 - Full data")</f>
        <v>Table 4 - Full data</v>
      </c>
      <c r="B22" t="s">
        <v>20</v>
      </c>
    </row>
    <row r="23" spans="1:2" x14ac:dyDescent="0.35">
      <c r="A23" s="52" t="str">
        <f>HYPERLINK("#'Table 5 - Full data'!A1", "Table 5 - Full data")</f>
        <v>Table 5 - Full data</v>
      </c>
      <c r="B23" t="s">
        <v>21</v>
      </c>
    </row>
    <row r="24" spans="1:2" x14ac:dyDescent="0.35">
      <c r="A24" s="52" t="str">
        <f>HYPERLINK("#'Table 6 - Full data'!A1", "Table 6 - Full data")</f>
        <v>Table 6 - Full data</v>
      </c>
      <c r="B24" t="s">
        <v>22</v>
      </c>
    </row>
    <row r="25" spans="1:2" x14ac:dyDescent="0.35">
      <c r="A25" s="52" t="str">
        <f>HYPERLINK("#'Table 7 - Full data'!A1", "Table 7 - Full data")</f>
        <v>Table 7 - Full data</v>
      </c>
      <c r="B25" t="s">
        <v>23</v>
      </c>
    </row>
    <row r="26" spans="1:2" x14ac:dyDescent="0.35">
      <c r="A26" s="52" t="str">
        <f>HYPERLINK("#'Table 8 - Full data'!A1", "Table 8 - Full data")</f>
        <v>Table 8 - Full data</v>
      </c>
      <c r="B26" t="s">
        <v>24</v>
      </c>
    </row>
    <row r="27" spans="1:2" x14ac:dyDescent="0.35">
      <c r="A27" s="52" t="str">
        <f>HYPERLINK("#'Table 9 - Full data'!A1", "Table 9 - Full data")</f>
        <v>Table 9 - Full data</v>
      </c>
      <c r="B27" t="s">
        <v>25</v>
      </c>
    </row>
    <row r="28" spans="1:2" x14ac:dyDescent="0.35">
      <c r="A28" s="52" t="str">
        <f>HYPERLINK("#'Table 11 - Full data'!A1", "Table 11 - Full data")</f>
        <v>Table 11 - Full data</v>
      </c>
      <c r="B28" t="s">
        <v>26</v>
      </c>
    </row>
    <row r="29" spans="1:2" x14ac:dyDescent="0.35">
      <c r="A29" s="52" t="str">
        <f>HYPERLINK("#'Chart 1'!A1", "Chart 1")</f>
        <v>Chart 1</v>
      </c>
      <c r="B29" t="s">
        <v>2</v>
      </c>
    </row>
    <row r="30" spans="1:2" x14ac:dyDescent="0.35">
      <c r="A30" s="52" t="str">
        <f>HYPERLINK("#'Chart 2'!A1", "Chart 2")</f>
        <v>Chart 2</v>
      </c>
      <c r="B30" t="s">
        <v>3</v>
      </c>
    </row>
    <row r="31" spans="1:2" x14ac:dyDescent="0.35">
      <c r="A31" s="52" t="str">
        <f>HYPERLINK("#'Chart 3'!A1", "Chart 3")</f>
        <v>Chart 3</v>
      </c>
      <c r="B31" t="s">
        <v>13</v>
      </c>
    </row>
    <row r="32" spans="1:2" x14ac:dyDescent="0.35">
      <c r="A32" s="52" t="str">
        <f>HYPERLINK("#'Financial year lookup'!A1", "Financial year lookup")</f>
        <v>Financial year lookup</v>
      </c>
      <c r="B32" t="s">
        <v>27</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J86"/>
  <sheetViews>
    <sheetView workbookViewId="0"/>
  </sheetViews>
  <sheetFormatPr defaultColWidth="10.58203125" defaultRowHeight="15.5" x14ac:dyDescent="0.35"/>
  <cols>
    <col min="1" max="1" width="32.58203125" customWidth="1"/>
    <col min="2" max="11" width="16.58203125" customWidth="1"/>
  </cols>
  <sheetData>
    <row r="1" spans="1:10" ht="19.5" x14ac:dyDescent="0.45">
      <c r="A1" s="14" t="s">
        <v>501</v>
      </c>
    </row>
    <row r="2" spans="1:10" x14ac:dyDescent="0.35">
      <c r="A2" t="s">
        <v>488</v>
      </c>
    </row>
    <row r="3" spans="1:10" x14ac:dyDescent="0.35">
      <c r="A3" t="s">
        <v>430</v>
      </c>
    </row>
    <row r="4" spans="1:10" ht="62" x14ac:dyDescent="0.35">
      <c r="A4" s="4" t="s">
        <v>166</v>
      </c>
      <c r="B4" s="4" t="s">
        <v>489</v>
      </c>
      <c r="C4" s="4" t="s">
        <v>490</v>
      </c>
      <c r="D4" s="4" t="s">
        <v>491</v>
      </c>
      <c r="E4" s="4" t="s">
        <v>492</v>
      </c>
      <c r="F4" s="4" t="s">
        <v>493</v>
      </c>
      <c r="G4" s="4" t="s">
        <v>494</v>
      </c>
      <c r="H4" s="4" t="s">
        <v>495</v>
      </c>
      <c r="I4" s="4" t="s">
        <v>496</v>
      </c>
      <c r="J4" s="18" t="s">
        <v>419</v>
      </c>
    </row>
    <row r="5" spans="1:10" x14ac:dyDescent="0.35">
      <c r="A5" s="23" t="s">
        <v>176</v>
      </c>
      <c r="B5" s="50">
        <v>1940</v>
      </c>
      <c r="C5" s="50">
        <v>1920</v>
      </c>
      <c r="D5" s="50">
        <v>900</v>
      </c>
      <c r="E5" s="50">
        <v>860</v>
      </c>
      <c r="F5" s="50">
        <v>135</v>
      </c>
      <c r="G5" s="74">
        <v>0.47</v>
      </c>
      <c r="H5" s="74">
        <v>0.45</v>
      </c>
      <c r="I5" s="74">
        <v>7.0000000000000007E-2</v>
      </c>
      <c r="J5" s="71">
        <v>12</v>
      </c>
    </row>
    <row r="6" spans="1:10" x14ac:dyDescent="0.35">
      <c r="A6" s="5" t="s">
        <v>185</v>
      </c>
      <c r="B6" s="48" t="s">
        <v>460</v>
      </c>
      <c r="C6" s="49">
        <v>0</v>
      </c>
      <c r="D6" s="49">
        <v>0</v>
      </c>
      <c r="E6" s="49">
        <v>0</v>
      </c>
      <c r="F6" s="49">
        <v>0</v>
      </c>
      <c r="G6" s="75">
        <v>0</v>
      </c>
      <c r="H6" s="75">
        <v>0</v>
      </c>
      <c r="I6" s="75">
        <v>0</v>
      </c>
      <c r="J6" s="19" t="s">
        <v>374</v>
      </c>
    </row>
    <row r="7" spans="1:10" x14ac:dyDescent="0.35">
      <c r="A7" s="5" t="s">
        <v>186</v>
      </c>
      <c r="B7" s="49">
        <v>15</v>
      </c>
      <c r="C7" s="49">
        <v>5</v>
      </c>
      <c r="D7" s="48" t="s">
        <v>460</v>
      </c>
      <c r="E7" s="48" t="s">
        <v>460</v>
      </c>
      <c r="F7" s="49">
        <v>0</v>
      </c>
      <c r="G7" s="76" t="s">
        <v>460</v>
      </c>
      <c r="H7" s="75">
        <v>0.4</v>
      </c>
      <c r="I7" s="75">
        <v>0</v>
      </c>
      <c r="J7" s="19">
        <v>11</v>
      </c>
    </row>
    <row r="8" spans="1:10" x14ac:dyDescent="0.35">
      <c r="A8" s="5" t="s">
        <v>187</v>
      </c>
      <c r="B8" s="49">
        <v>30</v>
      </c>
      <c r="C8" s="49">
        <v>15</v>
      </c>
      <c r="D8" s="49">
        <v>5</v>
      </c>
      <c r="E8" s="49">
        <v>5</v>
      </c>
      <c r="F8" s="48" t="s">
        <v>460</v>
      </c>
      <c r="G8" s="76" t="s">
        <v>460</v>
      </c>
      <c r="H8" s="76" t="s">
        <v>460</v>
      </c>
      <c r="I8" s="76" t="s">
        <v>460</v>
      </c>
      <c r="J8" s="19">
        <v>16</v>
      </c>
    </row>
    <row r="9" spans="1:10" x14ac:dyDescent="0.35">
      <c r="A9" s="5" t="s">
        <v>188</v>
      </c>
      <c r="B9" s="49">
        <v>25</v>
      </c>
      <c r="C9" s="49">
        <v>35</v>
      </c>
      <c r="D9" s="49">
        <v>15</v>
      </c>
      <c r="E9" s="49">
        <v>10</v>
      </c>
      <c r="F9" s="48" t="s">
        <v>460</v>
      </c>
      <c r="G9" s="75">
        <v>0.52</v>
      </c>
      <c r="H9" s="76" t="s">
        <v>460</v>
      </c>
      <c r="I9" s="76" t="s">
        <v>460</v>
      </c>
      <c r="J9" s="19">
        <v>16</v>
      </c>
    </row>
    <row r="10" spans="1:10" x14ac:dyDescent="0.35">
      <c r="A10" s="5" t="s">
        <v>189</v>
      </c>
      <c r="B10" s="49">
        <v>20</v>
      </c>
      <c r="C10" s="49">
        <v>30</v>
      </c>
      <c r="D10" s="49">
        <v>10</v>
      </c>
      <c r="E10" s="49">
        <v>20</v>
      </c>
      <c r="F10" s="48" t="s">
        <v>460</v>
      </c>
      <c r="G10" s="76" t="s">
        <v>460</v>
      </c>
      <c r="H10" s="75">
        <v>0.6</v>
      </c>
      <c r="I10" s="76" t="s">
        <v>460</v>
      </c>
      <c r="J10" s="19">
        <v>14</v>
      </c>
    </row>
    <row r="11" spans="1:10" x14ac:dyDescent="0.35">
      <c r="A11" s="5" t="s">
        <v>190</v>
      </c>
      <c r="B11" s="49">
        <v>30</v>
      </c>
      <c r="C11" s="49">
        <v>25</v>
      </c>
      <c r="D11" s="49">
        <v>5</v>
      </c>
      <c r="E11" s="49">
        <v>15</v>
      </c>
      <c r="F11" s="48" t="s">
        <v>460</v>
      </c>
      <c r="G11" s="76" t="s">
        <v>460</v>
      </c>
      <c r="H11" s="75">
        <v>0.61</v>
      </c>
      <c r="I11" s="76" t="s">
        <v>460</v>
      </c>
      <c r="J11" s="19">
        <v>11</v>
      </c>
    </row>
    <row r="12" spans="1:10" x14ac:dyDescent="0.35">
      <c r="A12" s="5" t="s">
        <v>191</v>
      </c>
      <c r="B12" s="49">
        <v>20</v>
      </c>
      <c r="C12" s="49">
        <v>20</v>
      </c>
      <c r="D12" s="49">
        <v>10</v>
      </c>
      <c r="E12" s="49">
        <v>10</v>
      </c>
      <c r="F12" s="49">
        <v>0</v>
      </c>
      <c r="G12" s="75">
        <v>0.57999999999999996</v>
      </c>
      <c r="H12" s="75">
        <v>0.42</v>
      </c>
      <c r="I12" s="75">
        <v>0</v>
      </c>
      <c r="J12" s="19">
        <v>13</v>
      </c>
    </row>
    <row r="13" spans="1:10" x14ac:dyDescent="0.35">
      <c r="A13" s="5" t="s">
        <v>192</v>
      </c>
      <c r="B13" s="49">
        <v>25</v>
      </c>
      <c r="C13" s="49">
        <v>30</v>
      </c>
      <c r="D13" s="49">
        <v>10</v>
      </c>
      <c r="E13" s="49">
        <v>20</v>
      </c>
      <c r="F13" s="48" t="s">
        <v>460</v>
      </c>
      <c r="G13" s="76" t="s">
        <v>460</v>
      </c>
      <c r="H13" s="75">
        <v>0.57999999999999996</v>
      </c>
      <c r="I13" s="76" t="s">
        <v>460</v>
      </c>
      <c r="J13" s="19">
        <v>12</v>
      </c>
    </row>
    <row r="14" spans="1:10" x14ac:dyDescent="0.35">
      <c r="A14" s="5" t="s">
        <v>193</v>
      </c>
      <c r="B14" s="49">
        <v>25</v>
      </c>
      <c r="C14" s="49">
        <v>20</v>
      </c>
      <c r="D14" s="49">
        <v>10</v>
      </c>
      <c r="E14" s="49">
        <v>10</v>
      </c>
      <c r="F14" s="48" t="s">
        <v>460</v>
      </c>
      <c r="G14" s="76" t="s">
        <v>460</v>
      </c>
      <c r="H14" s="76" t="s">
        <v>460</v>
      </c>
      <c r="I14" s="76" t="s">
        <v>460</v>
      </c>
      <c r="J14" s="19">
        <v>11</v>
      </c>
    </row>
    <row r="15" spans="1:10" x14ac:dyDescent="0.35">
      <c r="A15" s="5" t="s">
        <v>194</v>
      </c>
      <c r="B15" s="49">
        <v>25</v>
      </c>
      <c r="C15" s="49">
        <v>25</v>
      </c>
      <c r="D15" s="49">
        <v>10</v>
      </c>
      <c r="E15" s="49">
        <v>10</v>
      </c>
      <c r="F15" s="48" t="s">
        <v>460</v>
      </c>
      <c r="G15" s="75">
        <v>0.48</v>
      </c>
      <c r="H15" s="76" t="s">
        <v>460</v>
      </c>
      <c r="I15" s="76" t="s">
        <v>460</v>
      </c>
      <c r="J15" s="19">
        <v>10</v>
      </c>
    </row>
    <row r="16" spans="1:10" x14ac:dyDescent="0.35">
      <c r="A16" s="5" t="s">
        <v>195</v>
      </c>
      <c r="B16" s="49">
        <v>25</v>
      </c>
      <c r="C16" s="49">
        <v>25</v>
      </c>
      <c r="D16" s="49">
        <v>15</v>
      </c>
      <c r="E16" s="49">
        <v>10</v>
      </c>
      <c r="F16" s="49">
        <v>5</v>
      </c>
      <c r="G16" s="75">
        <v>0.52</v>
      </c>
      <c r="H16" s="76" t="s">
        <v>460</v>
      </c>
      <c r="I16" s="76" t="s">
        <v>460</v>
      </c>
      <c r="J16" s="19">
        <v>14</v>
      </c>
    </row>
    <row r="17" spans="1:10" x14ac:dyDescent="0.35">
      <c r="A17" s="5" t="s">
        <v>196</v>
      </c>
      <c r="B17" s="49">
        <v>30</v>
      </c>
      <c r="C17" s="49">
        <v>25</v>
      </c>
      <c r="D17" s="49">
        <v>15</v>
      </c>
      <c r="E17" s="49">
        <v>5</v>
      </c>
      <c r="F17" s="49">
        <v>5</v>
      </c>
      <c r="G17" s="75">
        <v>0.54</v>
      </c>
      <c r="H17" s="76" t="s">
        <v>460</v>
      </c>
      <c r="I17" s="76" t="s">
        <v>460</v>
      </c>
      <c r="J17" s="19">
        <v>13</v>
      </c>
    </row>
    <row r="18" spans="1:10" x14ac:dyDescent="0.35">
      <c r="A18" s="5" t="s">
        <v>197</v>
      </c>
      <c r="B18" s="49">
        <v>25</v>
      </c>
      <c r="C18" s="49">
        <v>20</v>
      </c>
      <c r="D18" s="49">
        <v>10</v>
      </c>
      <c r="E18" s="49">
        <v>10</v>
      </c>
      <c r="F18" s="48" t="s">
        <v>460</v>
      </c>
      <c r="G18" s="76" t="s">
        <v>460</v>
      </c>
      <c r="H18" s="75">
        <v>0.43</v>
      </c>
      <c r="I18" s="76" t="s">
        <v>460</v>
      </c>
      <c r="J18" s="19">
        <v>15</v>
      </c>
    </row>
    <row r="19" spans="1:10" x14ac:dyDescent="0.35">
      <c r="A19" s="5" t="s">
        <v>198</v>
      </c>
      <c r="B19" s="49">
        <v>45</v>
      </c>
      <c r="C19" s="49">
        <v>30</v>
      </c>
      <c r="D19" s="49">
        <v>15</v>
      </c>
      <c r="E19" s="49">
        <v>15</v>
      </c>
      <c r="F19" s="49">
        <v>5</v>
      </c>
      <c r="G19" s="75">
        <v>0.47</v>
      </c>
      <c r="H19" s="75">
        <v>0.43</v>
      </c>
      <c r="I19" s="75">
        <v>0.1</v>
      </c>
      <c r="J19" s="19">
        <v>13</v>
      </c>
    </row>
    <row r="20" spans="1:10" x14ac:dyDescent="0.35">
      <c r="A20" s="5" t="s">
        <v>199</v>
      </c>
      <c r="B20" s="49">
        <v>35</v>
      </c>
      <c r="C20" s="49">
        <v>55</v>
      </c>
      <c r="D20" s="49">
        <v>15</v>
      </c>
      <c r="E20" s="49">
        <v>25</v>
      </c>
      <c r="F20" s="49">
        <v>10</v>
      </c>
      <c r="G20" s="75">
        <v>0.28000000000000003</v>
      </c>
      <c r="H20" s="75">
        <v>0.51</v>
      </c>
      <c r="I20" s="75">
        <v>0.21</v>
      </c>
      <c r="J20" s="19">
        <v>14</v>
      </c>
    </row>
    <row r="21" spans="1:10" x14ac:dyDescent="0.35">
      <c r="A21" s="5" t="s">
        <v>200</v>
      </c>
      <c r="B21" s="49">
        <v>35</v>
      </c>
      <c r="C21" s="49">
        <v>30</v>
      </c>
      <c r="D21" s="49">
        <v>10</v>
      </c>
      <c r="E21" s="49">
        <v>15</v>
      </c>
      <c r="F21" s="49">
        <v>5</v>
      </c>
      <c r="G21" s="75">
        <v>0.35</v>
      </c>
      <c r="H21" s="75">
        <v>0.42</v>
      </c>
      <c r="I21" s="75">
        <v>0.23</v>
      </c>
      <c r="J21" s="19">
        <v>14</v>
      </c>
    </row>
    <row r="22" spans="1:10" x14ac:dyDescent="0.35">
      <c r="A22" s="5" t="s">
        <v>201</v>
      </c>
      <c r="B22" s="49">
        <v>40</v>
      </c>
      <c r="C22" s="49">
        <v>30</v>
      </c>
      <c r="D22" s="49">
        <v>10</v>
      </c>
      <c r="E22" s="49">
        <v>10</v>
      </c>
      <c r="F22" s="49">
        <v>10</v>
      </c>
      <c r="G22" s="75">
        <v>0.38</v>
      </c>
      <c r="H22" s="75">
        <v>0.34</v>
      </c>
      <c r="I22" s="75">
        <v>0.28000000000000003</v>
      </c>
      <c r="J22" s="19">
        <v>14</v>
      </c>
    </row>
    <row r="23" spans="1:10" x14ac:dyDescent="0.35">
      <c r="A23" s="5" t="s">
        <v>202</v>
      </c>
      <c r="B23" s="49">
        <v>25</v>
      </c>
      <c r="C23" s="49">
        <v>35</v>
      </c>
      <c r="D23" s="49">
        <v>15</v>
      </c>
      <c r="E23" s="49">
        <v>10</v>
      </c>
      <c r="F23" s="49">
        <v>10</v>
      </c>
      <c r="G23" s="75">
        <v>0.44</v>
      </c>
      <c r="H23" s="75">
        <v>0.32</v>
      </c>
      <c r="I23" s="75">
        <v>0.24</v>
      </c>
      <c r="J23" s="19">
        <v>13</v>
      </c>
    </row>
    <row r="24" spans="1:10" x14ac:dyDescent="0.35">
      <c r="A24" s="5" t="s">
        <v>203</v>
      </c>
      <c r="B24" s="49">
        <v>30</v>
      </c>
      <c r="C24" s="49">
        <v>25</v>
      </c>
      <c r="D24" s="49">
        <v>10</v>
      </c>
      <c r="E24" s="49">
        <v>10</v>
      </c>
      <c r="F24" s="49">
        <v>5</v>
      </c>
      <c r="G24" s="75">
        <v>0.38</v>
      </c>
      <c r="H24" s="75">
        <v>0.35</v>
      </c>
      <c r="I24" s="75">
        <v>0.27</v>
      </c>
      <c r="J24" s="19">
        <v>14</v>
      </c>
    </row>
    <row r="25" spans="1:10" x14ac:dyDescent="0.35">
      <c r="A25" s="5" t="s">
        <v>204</v>
      </c>
      <c r="B25" s="49">
        <v>40</v>
      </c>
      <c r="C25" s="49">
        <v>40</v>
      </c>
      <c r="D25" s="49">
        <v>10</v>
      </c>
      <c r="E25" s="49">
        <v>10</v>
      </c>
      <c r="F25" s="49">
        <v>15</v>
      </c>
      <c r="G25" s="75">
        <v>0.31</v>
      </c>
      <c r="H25" s="75">
        <v>0.28000000000000003</v>
      </c>
      <c r="I25" s="75">
        <v>0.41</v>
      </c>
      <c r="J25" s="19">
        <v>10</v>
      </c>
    </row>
    <row r="26" spans="1:10" x14ac:dyDescent="0.35">
      <c r="A26" s="5" t="s">
        <v>205</v>
      </c>
      <c r="B26" s="49">
        <v>30</v>
      </c>
      <c r="C26" s="49">
        <v>35</v>
      </c>
      <c r="D26" s="49">
        <v>15</v>
      </c>
      <c r="E26" s="49">
        <v>10</v>
      </c>
      <c r="F26" s="49">
        <v>10</v>
      </c>
      <c r="G26" s="75">
        <v>0.42</v>
      </c>
      <c r="H26" s="75">
        <v>0.27</v>
      </c>
      <c r="I26" s="75">
        <v>0.3</v>
      </c>
      <c r="J26" s="19">
        <v>8</v>
      </c>
    </row>
    <row r="27" spans="1:10" x14ac:dyDescent="0.35">
      <c r="A27" s="5" t="s">
        <v>206</v>
      </c>
      <c r="B27" s="49">
        <v>25</v>
      </c>
      <c r="C27" s="49">
        <v>30</v>
      </c>
      <c r="D27" s="49">
        <v>5</v>
      </c>
      <c r="E27" s="49">
        <v>15</v>
      </c>
      <c r="F27" s="49">
        <v>10</v>
      </c>
      <c r="G27" s="75">
        <v>0.17</v>
      </c>
      <c r="H27" s="75">
        <v>0.52</v>
      </c>
      <c r="I27" s="75">
        <v>0.31</v>
      </c>
      <c r="J27" s="19">
        <v>11</v>
      </c>
    </row>
    <row r="28" spans="1:10" x14ac:dyDescent="0.35">
      <c r="A28" s="5" t="s">
        <v>207</v>
      </c>
      <c r="B28" s="49">
        <v>25</v>
      </c>
      <c r="C28" s="49">
        <v>25</v>
      </c>
      <c r="D28" s="49">
        <v>10</v>
      </c>
      <c r="E28" s="49">
        <v>10</v>
      </c>
      <c r="F28" s="49">
        <v>5</v>
      </c>
      <c r="G28" s="75">
        <v>0.31</v>
      </c>
      <c r="H28" s="75">
        <v>0.42</v>
      </c>
      <c r="I28" s="75">
        <v>0.27</v>
      </c>
      <c r="J28" s="19">
        <v>11</v>
      </c>
    </row>
    <row r="29" spans="1:10" x14ac:dyDescent="0.35">
      <c r="A29" s="5" t="s">
        <v>208</v>
      </c>
      <c r="B29" s="49">
        <v>25</v>
      </c>
      <c r="C29" s="49">
        <v>20</v>
      </c>
      <c r="D29" s="49">
        <v>5</v>
      </c>
      <c r="E29" s="49">
        <v>10</v>
      </c>
      <c r="F29" s="49">
        <v>5</v>
      </c>
      <c r="G29" s="75">
        <v>0.25</v>
      </c>
      <c r="H29" s="75">
        <v>0.45</v>
      </c>
      <c r="I29" s="75">
        <v>0.3</v>
      </c>
      <c r="J29" s="19">
        <v>9</v>
      </c>
    </row>
    <row r="30" spans="1:10" x14ac:dyDescent="0.35">
      <c r="A30" s="5" t="s">
        <v>209</v>
      </c>
      <c r="B30" s="49">
        <v>20</v>
      </c>
      <c r="C30" s="49">
        <v>25</v>
      </c>
      <c r="D30" s="49">
        <v>5</v>
      </c>
      <c r="E30" s="49">
        <v>15</v>
      </c>
      <c r="F30" s="48" t="s">
        <v>460</v>
      </c>
      <c r="G30" s="76" t="s">
        <v>460</v>
      </c>
      <c r="H30" s="75">
        <v>0.6</v>
      </c>
      <c r="I30" s="76" t="s">
        <v>460</v>
      </c>
      <c r="J30" s="19">
        <v>11</v>
      </c>
    </row>
    <row r="31" spans="1:10" x14ac:dyDescent="0.35">
      <c r="A31" s="5" t="s">
        <v>210</v>
      </c>
      <c r="B31" s="49">
        <v>30</v>
      </c>
      <c r="C31" s="49">
        <v>25</v>
      </c>
      <c r="D31" s="49">
        <v>10</v>
      </c>
      <c r="E31" s="49">
        <v>5</v>
      </c>
      <c r="F31" s="49">
        <v>10</v>
      </c>
      <c r="G31" s="75">
        <v>0.33</v>
      </c>
      <c r="H31" s="75">
        <v>0.25</v>
      </c>
      <c r="I31" s="75">
        <v>0.42</v>
      </c>
      <c r="J31" s="19">
        <v>5</v>
      </c>
    </row>
    <row r="32" spans="1:10" x14ac:dyDescent="0.35">
      <c r="A32" s="5" t="s">
        <v>211</v>
      </c>
      <c r="B32" s="49">
        <v>20</v>
      </c>
      <c r="C32" s="49">
        <v>25</v>
      </c>
      <c r="D32" s="49">
        <v>10</v>
      </c>
      <c r="E32" s="49">
        <v>10</v>
      </c>
      <c r="F32" s="49">
        <v>0</v>
      </c>
      <c r="G32" s="75">
        <v>0.48</v>
      </c>
      <c r="H32" s="75">
        <v>0.52</v>
      </c>
      <c r="I32" s="75">
        <v>0</v>
      </c>
      <c r="J32" s="19">
        <v>12</v>
      </c>
    </row>
    <row r="33" spans="1:10" x14ac:dyDescent="0.35">
      <c r="A33" s="5" t="s">
        <v>212</v>
      </c>
      <c r="B33" s="49">
        <v>20</v>
      </c>
      <c r="C33" s="49">
        <v>15</v>
      </c>
      <c r="D33" s="49">
        <v>10</v>
      </c>
      <c r="E33" s="49">
        <v>5</v>
      </c>
      <c r="F33" s="49">
        <v>0</v>
      </c>
      <c r="G33" s="75">
        <v>0.65</v>
      </c>
      <c r="H33" s="75">
        <v>0.35</v>
      </c>
      <c r="I33" s="75">
        <v>0</v>
      </c>
      <c r="J33" s="19">
        <v>6</v>
      </c>
    </row>
    <row r="34" spans="1:10" x14ac:dyDescent="0.35">
      <c r="A34" s="5" t="s">
        <v>213</v>
      </c>
      <c r="B34" s="49">
        <v>20</v>
      </c>
      <c r="C34" s="49">
        <v>25</v>
      </c>
      <c r="D34" s="49">
        <v>10</v>
      </c>
      <c r="E34" s="49">
        <v>15</v>
      </c>
      <c r="F34" s="48" t="s">
        <v>460</v>
      </c>
      <c r="G34" s="76" t="s">
        <v>460</v>
      </c>
      <c r="H34" s="75">
        <v>0.5</v>
      </c>
      <c r="I34" s="76" t="s">
        <v>460</v>
      </c>
      <c r="J34" s="19">
        <v>8</v>
      </c>
    </row>
    <row r="35" spans="1:10" x14ac:dyDescent="0.35">
      <c r="A35" s="5" t="s">
        <v>214</v>
      </c>
      <c r="B35" s="49">
        <v>20</v>
      </c>
      <c r="C35" s="49">
        <v>15</v>
      </c>
      <c r="D35" s="49">
        <v>10</v>
      </c>
      <c r="E35" s="49">
        <v>5</v>
      </c>
      <c r="F35" s="49">
        <v>0</v>
      </c>
      <c r="G35" s="75">
        <v>0.71</v>
      </c>
      <c r="H35" s="75">
        <v>0.28999999999999998</v>
      </c>
      <c r="I35" s="75">
        <v>0</v>
      </c>
      <c r="J35" s="19">
        <v>5</v>
      </c>
    </row>
    <row r="36" spans="1:10" x14ac:dyDescent="0.35">
      <c r="A36" s="5" t="s">
        <v>215</v>
      </c>
      <c r="B36" s="49">
        <v>15</v>
      </c>
      <c r="C36" s="49">
        <v>20</v>
      </c>
      <c r="D36" s="49">
        <v>10</v>
      </c>
      <c r="E36" s="49">
        <v>10</v>
      </c>
      <c r="F36" s="49">
        <v>0</v>
      </c>
      <c r="G36" s="75">
        <v>0.53</v>
      </c>
      <c r="H36" s="75">
        <v>0.47</v>
      </c>
      <c r="I36" s="75">
        <v>0</v>
      </c>
      <c r="J36" s="19">
        <v>9</v>
      </c>
    </row>
    <row r="37" spans="1:10" x14ac:dyDescent="0.35">
      <c r="A37" s="5" t="s">
        <v>216</v>
      </c>
      <c r="B37" s="49">
        <v>20</v>
      </c>
      <c r="C37" s="49">
        <v>15</v>
      </c>
      <c r="D37" s="49">
        <v>5</v>
      </c>
      <c r="E37" s="49">
        <v>10</v>
      </c>
      <c r="F37" s="49">
        <v>0</v>
      </c>
      <c r="G37" s="75">
        <v>0.38</v>
      </c>
      <c r="H37" s="75">
        <v>0.62</v>
      </c>
      <c r="I37" s="75">
        <v>0</v>
      </c>
      <c r="J37" s="19">
        <v>8</v>
      </c>
    </row>
    <row r="38" spans="1:10" x14ac:dyDescent="0.35">
      <c r="A38" s="5" t="s">
        <v>217</v>
      </c>
      <c r="B38" s="49">
        <v>10</v>
      </c>
      <c r="C38" s="49">
        <v>15</v>
      </c>
      <c r="D38" s="49">
        <v>10</v>
      </c>
      <c r="E38" s="49">
        <v>5</v>
      </c>
      <c r="F38" s="49">
        <v>0</v>
      </c>
      <c r="G38" s="75">
        <v>0.56999999999999995</v>
      </c>
      <c r="H38" s="75">
        <v>0.43</v>
      </c>
      <c r="I38" s="75">
        <v>0</v>
      </c>
      <c r="J38" s="19">
        <v>8</v>
      </c>
    </row>
    <row r="39" spans="1:10" x14ac:dyDescent="0.35">
      <c r="A39" s="5" t="s">
        <v>218</v>
      </c>
      <c r="B39" s="49">
        <v>15</v>
      </c>
      <c r="C39" s="49">
        <v>15</v>
      </c>
      <c r="D39" s="49">
        <v>10</v>
      </c>
      <c r="E39" s="49">
        <v>5</v>
      </c>
      <c r="F39" s="49">
        <v>0</v>
      </c>
      <c r="G39" s="75">
        <v>0.69</v>
      </c>
      <c r="H39" s="75">
        <v>0.31</v>
      </c>
      <c r="I39" s="75">
        <v>0</v>
      </c>
      <c r="J39" s="19">
        <v>12</v>
      </c>
    </row>
    <row r="40" spans="1:10" x14ac:dyDescent="0.35">
      <c r="A40" s="5" t="s">
        <v>219</v>
      </c>
      <c r="B40" s="49">
        <v>20</v>
      </c>
      <c r="C40" s="49">
        <v>15</v>
      </c>
      <c r="D40" s="49">
        <v>15</v>
      </c>
      <c r="E40" s="49">
        <v>5</v>
      </c>
      <c r="F40" s="49">
        <v>0</v>
      </c>
      <c r="G40" s="75">
        <v>0.76</v>
      </c>
      <c r="H40" s="75">
        <v>0.24</v>
      </c>
      <c r="I40" s="75">
        <v>0</v>
      </c>
      <c r="J40" s="19">
        <v>6</v>
      </c>
    </row>
    <row r="41" spans="1:10" x14ac:dyDescent="0.35">
      <c r="A41" s="5" t="s">
        <v>220</v>
      </c>
      <c r="B41" s="49">
        <v>20</v>
      </c>
      <c r="C41" s="49">
        <v>25</v>
      </c>
      <c r="D41" s="49">
        <v>15</v>
      </c>
      <c r="E41" s="49">
        <v>5</v>
      </c>
      <c r="F41" s="49">
        <v>0</v>
      </c>
      <c r="G41" s="75">
        <v>0.7</v>
      </c>
      <c r="H41" s="75">
        <v>0.3</v>
      </c>
      <c r="I41" s="75">
        <v>0</v>
      </c>
      <c r="J41" s="19">
        <v>8</v>
      </c>
    </row>
    <row r="42" spans="1:10" x14ac:dyDescent="0.35">
      <c r="A42" s="5" t="s">
        <v>221</v>
      </c>
      <c r="B42" s="49">
        <v>25</v>
      </c>
      <c r="C42" s="49">
        <v>25</v>
      </c>
      <c r="D42" s="49">
        <v>20</v>
      </c>
      <c r="E42" s="49">
        <v>5</v>
      </c>
      <c r="F42" s="49">
        <v>0</v>
      </c>
      <c r="G42" s="75">
        <v>0.69</v>
      </c>
      <c r="H42" s="75">
        <v>0.27</v>
      </c>
      <c r="I42" s="75">
        <v>0</v>
      </c>
      <c r="J42" s="19">
        <v>8</v>
      </c>
    </row>
    <row r="43" spans="1:10" x14ac:dyDescent="0.35">
      <c r="A43" s="5" t="s">
        <v>222</v>
      </c>
      <c r="B43" s="49">
        <v>40</v>
      </c>
      <c r="C43" s="49">
        <v>35</v>
      </c>
      <c r="D43" s="49">
        <v>25</v>
      </c>
      <c r="E43" s="49">
        <v>5</v>
      </c>
      <c r="F43" s="49">
        <v>0</v>
      </c>
      <c r="G43" s="75">
        <v>0.79</v>
      </c>
      <c r="H43" s="75">
        <v>0.18</v>
      </c>
      <c r="I43" s="75">
        <v>0</v>
      </c>
      <c r="J43" s="19">
        <v>7</v>
      </c>
    </row>
    <row r="44" spans="1:10" x14ac:dyDescent="0.35">
      <c r="A44" s="5" t="s">
        <v>223</v>
      </c>
      <c r="B44" s="49">
        <v>30</v>
      </c>
      <c r="C44" s="49">
        <v>35</v>
      </c>
      <c r="D44" s="49">
        <v>25</v>
      </c>
      <c r="E44" s="49">
        <v>10</v>
      </c>
      <c r="F44" s="49">
        <v>0</v>
      </c>
      <c r="G44" s="75">
        <v>0.72</v>
      </c>
      <c r="H44" s="75">
        <v>0.28000000000000003</v>
      </c>
      <c r="I44" s="75">
        <v>0</v>
      </c>
      <c r="J44" s="19">
        <v>10</v>
      </c>
    </row>
    <row r="45" spans="1:10" x14ac:dyDescent="0.35">
      <c r="A45" s="5" t="s">
        <v>224</v>
      </c>
      <c r="B45" s="49">
        <v>25</v>
      </c>
      <c r="C45" s="49">
        <v>30</v>
      </c>
      <c r="D45" s="49">
        <v>15</v>
      </c>
      <c r="E45" s="49">
        <v>10</v>
      </c>
      <c r="F45" s="49">
        <v>0</v>
      </c>
      <c r="G45" s="75">
        <v>0.56999999999999995</v>
      </c>
      <c r="H45" s="75">
        <v>0.3</v>
      </c>
      <c r="I45" s="75">
        <v>0</v>
      </c>
      <c r="J45" s="19">
        <v>11</v>
      </c>
    </row>
    <row r="46" spans="1:10" x14ac:dyDescent="0.35">
      <c r="A46" s="5" t="s">
        <v>225</v>
      </c>
      <c r="B46" s="49">
        <v>20</v>
      </c>
      <c r="C46" s="49">
        <v>20</v>
      </c>
      <c r="D46" s="49">
        <v>10</v>
      </c>
      <c r="E46" s="49">
        <v>10</v>
      </c>
      <c r="F46" s="49">
        <v>0</v>
      </c>
      <c r="G46" s="75">
        <v>0.52</v>
      </c>
      <c r="H46" s="75">
        <v>0.48</v>
      </c>
      <c r="I46" s="75">
        <v>0</v>
      </c>
      <c r="J46" s="19">
        <v>9</v>
      </c>
    </row>
    <row r="47" spans="1:10" x14ac:dyDescent="0.35">
      <c r="A47" s="5" t="s">
        <v>226</v>
      </c>
      <c r="B47" s="49">
        <v>20</v>
      </c>
      <c r="C47" s="49">
        <v>20</v>
      </c>
      <c r="D47" s="49">
        <v>15</v>
      </c>
      <c r="E47" s="49">
        <v>5</v>
      </c>
      <c r="F47" s="49">
        <v>0</v>
      </c>
      <c r="G47" s="75">
        <v>0.78</v>
      </c>
      <c r="H47" s="75">
        <v>0.22</v>
      </c>
      <c r="I47" s="75">
        <v>0</v>
      </c>
      <c r="J47" s="19">
        <v>8</v>
      </c>
    </row>
    <row r="48" spans="1:10" x14ac:dyDescent="0.35">
      <c r="A48" s="5" t="s">
        <v>227</v>
      </c>
      <c r="B48" s="49">
        <v>30</v>
      </c>
      <c r="C48" s="49">
        <v>25</v>
      </c>
      <c r="D48" s="49">
        <v>20</v>
      </c>
      <c r="E48" s="49">
        <v>10</v>
      </c>
      <c r="F48" s="49">
        <v>0</v>
      </c>
      <c r="G48" s="75">
        <v>0.69</v>
      </c>
      <c r="H48" s="75">
        <v>0.31</v>
      </c>
      <c r="I48" s="75">
        <v>0</v>
      </c>
      <c r="J48" s="19">
        <v>9</v>
      </c>
    </row>
    <row r="49" spans="1:10" x14ac:dyDescent="0.35">
      <c r="A49" s="5" t="s">
        <v>228</v>
      </c>
      <c r="B49" s="49">
        <v>55</v>
      </c>
      <c r="C49" s="49">
        <v>50</v>
      </c>
      <c r="D49" s="49">
        <v>40</v>
      </c>
      <c r="E49" s="49">
        <v>10</v>
      </c>
      <c r="F49" s="49">
        <v>0</v>
      </c>
      <c r="G49" s="75">
        <v>0.82</v>
      </c>
      <c r="H49" s="75">
        <v>0.18</v>
      </c>
      <c r="I49" s="75">
        <v>0</v>
      </c>
      <c r="J49" s="19">
        <v>7</v>
      </c>
    </row>
    <row r="50" spans="1:10" x14ac:dyDescent="0.35">
      <c r="A50" s="5" t="s">
        <v>229</v>
      </c>
      <c r="B50" s="49">
        <v>35</v>
      </c>
      <c r="C50" s="49">
        <v>35</v>
      </c>
      <c r="D50" s="49">
        <v>20</v>
      </c>
      <c r="E50" s="49">
        <v>15</v>
      </c>
      <c r="F50" s="49">
        <v>0</v>
      </c>
      <c r="G50" s="75">
        <v>0.59</v>
      </c>
      <c r="H50" s="75">
        <v>0.41</v>
      </c>
      <c r="I50" s="75">
        <v>0</v>
      </c>
      <c r="J50" s="19">
        <v>12</v>
      </c>
    </row>
    <row r="51" spans="1:10" x14ac:dyDescent="0.35">
      <c r="A51" s="5" t="s">
        <v>230</v>
      </c>
      <c r="B51" s="49">
        <v>45</v>
      </c>
      <c r="C51" s="49">
        <v>45</v>
      </c>
      <c r="D51" s="49">
        <v>25</v>
      </c>
      <c r="E51" s="49">
        <v>15</v>
      </c>
      <c r="F51" s="49">
        <v>0</v>
      </c>
      <c r="G51" s="75">
        <v>0.6</v>
      </c>
      <c r="H51" s="75">
        <v>0.33</v>
      </c>
      <c r="I51" s="75">
        <v>0</v>
      </c>
      <c r="J51" s="19">
        <v>10</v>
      </c>
    </row>
    <row r="52" spans="1:10" x14ac:dyDescent="0.35">
      <c r="A52" s="5" t="s">
        <v>231</v>
      </c>
      <c r="B52" s="49">
        <v>40</v>
      </c>
      <c r="C52" s="49">
        <v>40</v>
      </c>
      <c r="D52" s="49">
        <v>30</v>
      </c>
      <c r="E52" s="49">
        <v>10</v>
      </c>
      <c r="F52" s="49">
        <v>0</v>
      </c>
      <c r="G52" s="75">
        <v>0.69</v>
      </c>
      <c r="H52" s="75">
        <v>0.24</v>
      </c>
      <c r="I52" s="75">
        <v>0</v>
      </c>
      <c r="J52" s="19">
        <v>12</v>
      </c>
    </row>
    <row r="53" spans="1:10" x14ac:dyDescent="0.35">
      <c r="A53" s="5" t="s">
        <v>232</v>
      </c>
      <c r="B53" s="49">
        <v>30</v>
      </c>
      <c r="C53" s="49">
        <v>40</v>
      </c>
      <c r="D53" s="49">
        <v>20</v>
      </c>
      <c r="E53" s="49">
        <v>20</v>
      </c>
      <c r="F53" s="49">
        <v>0</v>
      </c>
      <c r="G53" s="75">
        <v>0.52</v>
      </c>
      <c r="H53" s="75">
        <v>0.48</v>
      </c>
      <c r="I53" s="75">
        <v>0</v>
      </c>
      <c r="J53" s="19">
        <v>10</v>
      </c>
    </row>
    <row r="54" spans="1:10" x14ac:dyDescent="0.35">
      <c r="A54" s="5" t="s">
        <v>233</v>
      </c>
      <c r="B54" s="49">
        <v>25</v>
      </c>
      <c r="C54" s="49">
        <v>25</v>
      </c>
      <c r="D54" s="49">
        <v>15</v>
      </c>
      <c r="E54" s="49">
        <v>5</v>
      </c>
      <c r="F54" s="49">
        <v>0</v>
      </c>
      <c r="G54" s="75">
        <v>0.65</v>
      </c>
      <c r="H54" s="75">
        <v>0.3</v>
      </c>
      <c r="I54" s="75">
        <v>0</v>
      </c>
      <c r="J54" s="19">
        <v>12</v>
      </c>
    </row>
    <row r="55" spans="1:10" x14ac:dyDescent="0.35">
      <c r="A55" s="5" t="s">
        <v>234</v>
      </c>
      <c r="B55" s="49">
        <v>30</v>
      </c>
      <c r="C55" s="49">
        <v>30</v>
      </c>
      <c r="D55" s="49">
        <v>15</v>
      </c>
      <c r="E55" s="49">
        <v>10</v>
      </c>
      <c r="F55" s="49">
        <v>0</v>
      </c>
      <c r="G55" s="75">
        <v>0.53</v>
      </c>
      <c r="H55" s="75">
        <v>0.37</v>
      </c>
      <c r="I55" s="75">
        <v>0</v>
      </c>
      <c r="J55" s="19">
        <v>9</v>
      </c>
    </row>
    <row r="56" spans="1:10" x14ac:dyDescent="0.35">
      <c r="A56" s="5" t="s">
        <v>235</v>
      </c>
      <c r="B56" s="49">
        <v>30</v>
      </c>
      <c r="C56" s="49">
        <v>35</v>
      </c>
      <c r="D56" s="49">
        <v>20</v>
      </c>
      <c r="E56" s="49">
        <v>15</v>
      </c>
      <c r="F56" s="49">
        <v>0</v>
      </c>
      <c r="G56" s="75">
        <v>0.56000000000000005</v>
      </c>
      <c r="H56" s="75">
        <v>0.36</v>
      </c>
      <c r="I56" s="75">
        <v>0</v>
      </c>
      <c r="J56" s="19">
        <v>14</v>
      </c>
    </row>
    <row r="57" spans="1:10" x14ac:dyDescent="0.35">
      <c r="A57" s="5" t="s">
        <v>236</v>
      </c>
      <c r="B57" s="49">
        <v>20</v>
      </c>
      <c r="C57" s="49">
        <v>20</v>
      </c>
      <c r="D57" s="49">
        <v>10</v>
      </c>
      <c r="E57" s="49">
        <v>10</v>
      </c>
      <c r="F57" s="49">
        <v>0</v>
      </c>
      <c r="G57" s="75">
        <v>0.57999999999999996</v>
      </c>
      <c r="H57" s="75">
        <v>0.42</v>
      </c>
      <c r="I57" s="75">
        <v>0</v>
      </c>
      <c r="J57" s="19">
        <v>14</v>
      </c>
    </row>
    <row r="58" spans="1:10" x14ac:dyDescent="0.35">
      <c r="A58" s="5" t="s">
        <v>237</v>
      </c>
      <c r="B58" s="49">
        <v>15</v>
      </c>
      <c r="C58" s="49">
        <v>15</v>
      </c>
      <c r="D58" s="49">
        <v>5</v>
      </c>
      <c r="E58" s="49">
        <v>10</v>
      </c>
      <c r="F58" s="49">
        <v>0</v>
      </c>
      <c r="G58" s="75">
        <v>0.4</v>
      </c>
      <c r="H58" s="75">
        <v>0.53</v>
      </c>
      <c r="I58" s="75">
        <v>0</v>
      </c>
      <c r="J58" s="19">
        <v>12</v>
      </c>
    </row>
    <row r="59" spans="1:10" x14ac:dyDescent="0.35">
      <c r="A59" s="5" t="s">
        <v>238</v>
      </c>
      <c r="B59" s="49">
        <v>40</v>
      </c>
      <c r="C59" s="49">
        <v>35</v>
      </c>
      <c r="D59" s="49">
        <v>15</v>
      </c>
      <c r="E59" s="49">
        <v>20</v>
      </c>
      <c r="F59" s="49">
        <v>0</v>
      </c>
      <c r="G59" s="75">
        <v>0.4</v>
      </c>
      <c r="H59" s="75">
        <v>0.6</v>
      </c>
      <c r="I59" s="75">
        <v>0</v>
      </c>
      <c r="J59" s="19">
        <v>11</v>
      </c>
    </row>
    <row r="60" spans="1:10" x14ac:dyDescent="0.35">
      <c r="A60" s="5" t="s">
        <v>239</v>
      </c>
      <c r="B60" s="49">
        <v>15</v>
      </c>
      <c r="C60" s="49">
        <v>25</v>
      </c>
      <c r="D60" s="49">
        <v>10</v>
      </c>
      <c r="E60" s="49">
        <v>15</v>
      </c>
      <c r="F60" s="49">
        <v>0</v>
      </c>
      <c r="G60" s="75">
        <v>0.36</v>
      </c>
      <c r="H60" s="75">
        <v>0.6</v>
      </c>
      <c r="I60" s="75">
        <v>0</v>
      </c>
      <c r="J60" s="19">
        <v>15</v>
      </c>
    </row>
    <row r="61" spans="1:10" x14ac:dyDescent="0.35">
      <c r="A61" s="5" t="s">
        <v>240</v>
      </c>
      <c r="B61" s="49">
        <v>15</v>
      </c>
      <c r="C61" s="49">
        <v>10</v>
      </c>
      <c r="D61" s="49">
        <v>5</v>
      </c>
      <c r="E61" s="48" t="s">
        <v>460</v>
      </c>
      <c r="F61" s="49">
        <v>0</v>
      </c>
      <c r="G61" s="76" t="s">
        <v>460</v>
      </c>
      <c r="H61" s="76" t="s">
        <v>460</v>
      </c>
      <c r="I61" s="75">
        <v>0</v>
      </c>
      <c r="J61" s="19">
        <v>16</v>
      </c>
    </row>
    <row r="62" spans="1:10" x14ac:dyDescent="0.35">
      <c r="A62" s="5" t="s">
        <v>241</v>
      </c>
      <c r="B62" s="49">
        <v>30</v>
      </c>
      <c r="C62" s="49">
        <v>15</v>
      </c>
      <c r="D62" s="49">
        <v>5</v>
      </c>
      <c r="E62" s="49">
        <v>10</v>
      </c>
      <c r="F62" s="49">
        <v>0</v>
      </c>
      <c r="G62" s="75">
        <v>0.31</v>
      </c>
      <c r="H62" s="75">
        <v>0.69</v>
      </c>
      <c r="I62" s="75">
        <v>0</v>
      </c>
      <c r="J62" s="19">
        <v>17</v>
      </c>
    </row>
    <row r="63" spans="1:10" x14ac:dyDescent="0.35">
      <c r="A63" s="5" t="s">
        <v>242</v>
      </c>
      <c r="B63" s="49">
        <v>40</v>
      </c>
      <c r="C63" s="49">
        <v>45</v>
      </c>
      <c r="D63" s="49">
        <v>20</v>
      </c>
      <c r="E63" s="49">
        <v>25</v>
      </c>
      <c r="F63" s="49">
        <v>0</v>
      </c>
      <c r="G63" s="75">
        <v>0.47</v>
      </c>
      <c r="H63" s="75">
        <v>0.53</v>
      </c>
      <c r="I63" s="75">
        <v>0</v>
      </c>
      <c r="J63" s="19">
        <v>12</v>
      </c>
    </row>
    <row r="64" spans="1:10" x14ac:dyDescent="0.35">
      <c r="A64" s="5" t="s">
        <v>243</v>
      </c>
      <c r="B64" s="49">
        <v>25</v>
      </c>
      <c r="C64" s="49">
        <v>30</v>
      </c>
      <c r="D64" s="49">
        <v>5</v>
      </c>
      <c r="E64" s="49">
        <v>25</v>
      </c>
      <c r="F64" s="49">
        <v>0</v>
      </c>
      <c r="G64" s="75">
        <v>0.17</v>
      </c>
      <c r="H64" s="75">
        <v>0.83</v>
      </c>
      <c r="I64" s="75">
        <v>0</v>
      </c>
      <c r="J64" s="19">
        <v>11</v>
      </c>
    </row>
    <row r="65" spans="1:10" x14ac:dyDescent="0.35">
      <c r="A65" s="5" t="s">
        <v>244</v>
      </c>
      <c r="B65" s="49">
        <v>25</v>
      </c>
      <c r="C65" s="49">
        <v>20</v>
      </c>
      <c r="D65" s="49">
        <v>5</v>
      </c>
      <c r="E65" s="49">
        <v>15</v>
      </c>
      <c r="F65" s="49">
        <v>0</v>
      </c>
      <c r="G65" s="75">
        <v>0.24</v>
      </c>
      <c r="H65" s="75">
        <v>0.76</v>
      </c>
      <c r="I65" s="75">
        <v>0</v>
      </c>
      <c r="J65" s="19">
        <v>9</v>
      </c>
    </row>
    <row r="66" spans="1:10" x14ac:dyDescent="0.35">
      <c r="A66" s="5" t="s">
        <v>245</v>
      </c>
      <c r="B66" s="49">
        <v>30</v>
      </c>
      <c r="C66" s="49">
        <v>35</v>
      </c>
      <c r="D66" s="49">
        <v>10</v>
      </c>
      <c r="E66" s="49">
        <v>20</v>
      </c>
      <c r="F66" s="49">
        <v>0</v>
      </c>
      <c r="G66" s="75">
        <v>0.33</v>
      </c>
      <c r="H66" s="75">
        <v>0.64</v>
      </c>
      <c r="I66" s="75">
        <v>0</v>
      </c>
      <c r="J66" s="19">
        <v>16</v>
      </c>
    </row>
    <row r="67" spans="1:10" x14ac:dyDescent="0.35">
      <c r="A67" s="5" t="s">
        <v>246</v>
      </c>
      <c r="B67" s="49">
        <v>20</v>
      </c>
      <c r="C67" s="49">
        <v>20</v>
      </c>
      <c r="D67" s="49">
        <v>10</v>
      </c>
      <c r="E67" s="49">
        <v>10</v>
      </c>
      <c r="F67" s="49">
        <v>0</v>
      </c>
      <c r="G67" s="75">
        <v>0.6</v>
      </c>
      <c r="H67" s="75">
        <v>0.4</v>
      </c>
      <c r="I67" s="75">
        <v>0</v>
      </c>
      <c r="J67" s="19">
        <v>16</v>
      </c>
    </row>
    <row r="68" spans="1:10" x14ac:dyDescent="0.35">
      <c r="A68" s="5" t="s">
        <v>247</v>
      </c>
      <c r="B68" s="49">
        <v>35</v>
      </c>
      <c r="C68" s="49">
        <v>30</v>
      </c>
      <c r="D68" s="49">
        <v>10</v>
      </c>
      <c r="E68" s="49">
        <v>20</v>
      </c>
      <c r="F68" s="49">
        <v>0</v>
      </c>
      <c r="G68" s="75">
        <v>0.4</v>
      </c>
      <c r="H68" s="75">
        <v>0.6</v>
      </c>
      <c r="I68" s="75">
        <v>0</v>
      </c>
      <c r="J68" s="19">
        <v>14</v>
      </c>
    </row>
    <row r="69" spans="1:10" x14ac:dyDescent="0.35">
      <c r="A69" s="5" t="s">
        <v>248</v>
      </c>
      <c r="B69" s="49">
        <v>45</v>
      </c>
      <c r="C69" s="49">
        <v>35</v>
      </c>
      <c r="D69" s="49">
        <v>10</v>
      </c>
      <c r="E69" s="49">
        <v>25</v>
      </c>
      <c r="F69" s="49">
        <v>0</v>
      </c>
      <c r="G69" s="75">
        <v>0.26</v>
      </c>
      <c r="H69" s="75">
        <v>0.74</v>
      </c>
      <c r="I69" s="75">
        <v>0</v>
      </c>
      <c r="J69" s="19">
        <v>11</v>
      </c>
    </row>
    <row r="70" spans="1:10" x14ac:dyDescent="0.35">
      <c r="A70" s="5" t="s">
        <v>249</v>
      </c>
      <c r="B70" s="49">
        <v>20</v>
      </c>
      <c r="C70" s="49">
        <v>30</v>
      </c>
      <c r="D70" s="49">
        <v>10</v>
      </c>
      <c r="E70" s="49">
        <v>25</v>
      </c>
      <c r="F70" s="49">
        <v>0</v>
      </c>
      <c r="G70" s="75">
        <v>0.26</v>
      </c>
      <c r="H70" s="75">
        <v>0.74</v>
      </c>
      <c r="I70" s="75">
        <v>0</v>
      </c>
      <c r="J70" s="19">
        <v>14</v>
      </c>
    </row>
    <row r="71" spans="1:10" x14ac:dyDescent="0.35">
      <c r="A71" s="5" t="s">
        <v>250</v>
      </c>
      <c r="B71" s="49">
        <v>30</v>
      </c>
      <c r="C71" s="49">
        <v>30</v>
      </c>
      <c r="D71" s="49">
        <v>5</v>
      </c>
      <c r="E71" s="49">
        <v>20</v>
      </c>
      <c r="F71" s="49">
        <v>0</v>
      </c>
      <c r="G71" s="75">
        <v>0.24</v>
      </c>
      <c r="H71" s="75">
        <v>0.76</v>
      </c>
      <c r="I71" s="75">
        <v>0</v>
      </c>
      <c r="J71" s="19">
        <v>16</v>
      </c>
    </row>
    <row r="72" spans="1:10" x14ac:dyDescent="0.35">
      <c r="A72" s="5" t="s">
        <v>251</v>
      </c>
      <c r="B72" s="49">
        <v>15</v>
      </c>
      <c r="C72" s="49">
        <v>20</v>
      </c>
      <c r="D72" s="49">
        <v>5</v>
      </c>
      <c r="E72" s="49">
        <v>10</v>
      </c>
      <c r="F72" s="49">
        <v>0</v>
      </c>
      <c r="G72" s="75">
        <v>0.37</v>
      </c>
      <c r="H72" s="75">
        <v>0.57999999999999996</v>
      </c>
      <c r="I72" s="75">
        <v>0</v>
      </c>
      <c r="J72" s="19">
        <v>9</v>
      </c>
    </row>
    <row r="73" spans="1:10" x14ac:dyDescent="0.35">
      <c r="A73" s="5" t="s">
        <v>252</v>
      </c>
      <c r="B73" s="49">
        <v>20</v>
      </c>
      <c r="C73" s="49">
        <v>15</v>
      </c>
      <c r="D73" s="49">
        <v>10</v>
      </c>
      <c r="E73" s="48" t="s">
        <v>460</v>
      </c>
      <c r="F73" s="49">
        <v>0</v>
      </c>
      <c r="G73" s="76" t="s">
        <v>460</v>
      </c>
      <c r="H73" s="76" t="s">
        <v>460</v>
      </c>
      <c r="I73" s="75">
        <v>0</v>
      </c>
      <c r="J73" s="19">
        <v>12</v>
      </c>
    </row>
    <row r="74" spans="1:10" x14ac:dyDescent="0.35">
      <c r="A74" s="5" t="s">
        <v>253</v>
      </c>
      <c r="B74" s="49">
        <v>30</v>
      </c>
      <c r="C74" s="49">
        <v>15</v>
      </c>
      <c r="D74" s="49">
        <v>10</v>
      </c>
      <c r="E74" s="49">
        <v>5</v>
      </c>
      <c r="F74" s="49">
        <v>0</v>
      </c>
      <c r="G74" s="75">
        <v>0.6</v>
      </c>
      <c r="H74" s="75">
        <v>0.4</v>
      </c>
      <c r="I74" s="75">
        <v>0</v>
      </c>
      <c r="J74" s="19">
        <v>11</v>
      </c>
    </row>
    <row r="75" spans="1:10" x14ac:dyDescent="0.35">
      <c r="A75" s="5" t="s">
        <v>254</v>
      </c>
      <c r="B75" s="49">
        <v>20</v>
      </c>
      <c r="C75" s="49">
        <v>35</v>
      </c>
      <c r="D75" s="49">
        <v>10</v>
      </c>
      <c r="E75" s="49">
        <v>25</v>
      </c>
      <c r="F75" s="49">
        <v>0</v>
      </c>
      <c r="G75" s="75">
        <v>0.24</v>
      </c>
      <c r="H75" s="75">
        <v>0.76</v>
      </c>
      <c r="I75" s="75">
        <v>0</v>
      </c>
      <c r="J75" s="19">
        <v>14</v>
      </c>
    </row>
    <row r="76" spans="1:10" x14ac:dyDescent="0.35">
      <c r="A76" s="5" t="s">
        <v>255</v>
      </c>
      <c r="B76" s="49">
        <v>20</v>
      </c>
      <c r="C76" s="49">
        <v>25</v>
      </c>
      <c r="D76" s="49">
        <v>10</v>
      </c>
      <c r="E76" s="49">
        <v>15</v>
      </c>
      <c r="F76" s="49">
        <v>0</v>
      </c>
      <c r="G76" s="75">
        <v>0.35</v>
      </c>
      <c r="H76" s="75">
        <v>0.65</v>
      </c>
      <c r="I76" s="75">
        <v>0</v>
      </c>
      <c r="J76" s="19">
        <v>10</v>
      </c>
    </row>
    <row r="77" spans="1:10" x14ac:dyDescent="0.35">
      <c r="A77" s="5" t="s">
        <v>256</v>
      </c>
      <c r="B77" s="49">
        <v>15</v>
      </c>
      <c r="C77" s="49">
        <v>15</v>
      </c>
      <c r="D77" s="49">
        <v>10</v>
      </c>
      <c r="E77" s="49">
        <v>5</v>
      </c>
      <c r="F77" s="49">
        <v>0</v>
      </c>
      <c r="G77" s="75">
        <v>0.65</v>
      </c>
      <c r="H77" s="75">
        <v>0.35</v>
      </c>
      <c r="I77" s="75">
        <v>0</v>
      </c>
      <c r="J77" s="19">
        <v>15</v>
      </c>
    </row>
    <row r="78" spans="1:10" x14ac:dyDescent="0.35">
      <c r="A78" s="5" t="s">
        <v>257</v>
      </c>
      <c r="B78" s="49">
        <v>30</v>
      </c>
      <c r="C78" s="49">
        <v>15</v>
      </c>
      <c r="D78" s="49">
        <v>5</v>
      </c>
      <c r="E78" s="49">
        <v>15</v>
      </c>
      <c r="F78" s="49">
        <v>0</v>
      </c>
      <c r="G78" s="75">
        <v>0.19</v>
      </c>
      <c r="H78" s="75">
        <v>0.81</v>
      </c>
      <c r="I78" s="75">
        <v>0</v>
      </c>
      <c r="J78" s="19">
        <v>14</v>
      </c>
    </row>
    <row r="79" spans="1:10" x14ac:dyDescent="0.35">
      <c r="A79" s="30" t="s">
        <v>258</v>
      </c>
      <c r="B79" s="51">
        <v>25</v>
      </c>
      <c r="C79" s="51">
        <v>30</v>
      </c>
      <c r="D79" s="51">
        <v>10</v>
      </c>
      <c r="E79" s="51">
        <v>20</v>
      </c>
      <c r="F79" s="51">
        <v>0</v>
      </c>
      <c r="G79" s="77">
        <v>0.38</v>
      </c>
      <c r="H79" s="77">
        <v>0.62</v>
      </c>
      <c r="I79" s="77">
        <v>0</v>
      </c>
      <c r="J79" s="72">
        <v>14</v>
      </c>
    </row>
    <row r="80" spans="1:10" x14ac:dyDescent="0.35">
      <c r="A80" s="8" t="s">
        <v>260</v>
      </c>
      <c r="B80" s="34">
        <v>170</v>
      </c>
      <c r="C80" s="34">
        <v>160</v>
      </c>
      <c r="D80" s="34">
        <v>70</v>
      </c>
      <c r="E80" s="34">
        <v>80</v>
      </c>
      <c r="F80" s="34">
        <v>10</v>
      </c>
      <c r="G80" s="78">
        <v>0.43</v>
      </c>
      <c r="H80" s="78">
        <v>0.5</v>
      </c>
      <c r="I80" s="78">
        <v>7.0000000000000007E-2</v>
      </c>
      <c r="J80" s="73">
        <v>14</v>
      </c>
    </row>
    <row r="81" spans="1:10" x14ac:dyDescent="0.35">
      <c r="A81" s="8" t="s">
        <v>261</v>
      </c>
      <c r="B81" s="34">
        <v>375</v>
      </c>
      <c r="C81" s="34">
        <v>365</v>
      </c>
      <c r="D81" s="34">
        <v>145</v>
      </c>
      <c r="E81" s="34">
        <v>140</v>
      </c>
      <c r="F81" s="34">
        <v>80</v>
      </c>
      <c r="G81" s="78">
        <v>0.4</v>
      </c>
      <c r="H81" s="78">
        <v>0.38</v>
      </c>
      <c r="I81" s="78">
        <v>0.22</v>
      </c>
      <c r="J81" s="73">
        <v>13</v>
      </c>
    </row>
    <row r="82" spans="1:10" x14ac:dyDescent="0.35">
      <c r="A82" s="8" t="s">
        <v>262</v>
      </c>
      <c r="B82" s="34">
        <v>265</v>
      </c>
      <c r="C82" s="34">
        <v>270</v>
      </c>
      <c r="D82" s="34">
        <v>105</v>
      </c>
      <c r="E82" s="34">
        <v>120</v>
      </c>
      <c r="F82" s="34">
        <v>45</v>
      </c>
      <c r="G82" s="78">
        <v>0.39</v>
      </c>
      <c r="H82" s="78">
        <v>0.44</v>
      </c>
      <c r="I82" s="78">
        <v>0.17</v>
      </c>
      <c r="J82" s="73">
        <v>9</v>
      </c>
    </row>
    <row r="83" spans="1:10" x14ac:dyDescent="0.35">
      <c r="A83" s="8" t="s">
        <v>263</v>
      </c>
      <c r="B83" s="34">
        <v>320</v>
      </c>
      <c r="C83" s="34">
        <v>310</v>
      </c>
      <c r="D83" s="34">
        <v>220</v>
      </c>
      <c r="E83" s="34">
        <v>85</v>
      </c>
      <c r="F83" s="34">
        <v>0</v>
      </c>
      <c r="G83" s="78">
        <v>0.71</v>
      </c>
      <c r="H83" s="78">
        <v>0.28000000000000003</v>
      </c>
      <c r="I83" s="78">
        <v>0</v>
      </c>
      <c r="J83" s="73">
        <v>8</v>
      </c>
    </row>
    <row r="84" spans="1:10" x14ac:dyDescent="0.35">
      <c r="A84" s="8" t="s">
        <v>264</v>
      </c>
      <c r="B84" s="34">
        <v>345</v>
      </c>
      <c r="C84" s="34">
        <v>355</v>
      </c>
      <c r="D84" s="34">
        <v>195</v>
      </c>
      <c r="E84" s="34">
        <v>145</v>
      </c>
      <c r="F84" s="34">
        <v>0</v>
      </c>
      <c r="G84" s="78">
        <v>0.55000000000000004</v>
      </c>
      <c r="H84" s="78">
        <v>0.41</v>
      </c>
      <c r="I84" s="78">
        <v>0</v>
      </c>
      <c r="J84" s="73">
        <v>12</v>
      </c>
    </row>
    <row r="85" spans="1:10" x14ac:dyDescent="0.35">
      <c r="A85" s="8" t="s">
        <v>265</v>
      </c>
      <c r="B85" s="34">
        <v>325</v>
      </c>
      <c r="C85" s="34">
        <v>325</v>
      </c>
      <c r="D85" s="34">
        <v>115</v>
      </c>
      <c r="E85" s="34">
        <v>210</v>
      </c>
      <c r="F85" s="34">
        <v>0</v>
      </c>
      <c r="G85" s="78">
        <v>0.35</v>
      </c>
      <c r="H85" s="78">
        <v>0.64</v>
      </c>
      <c r="I85" s="78">
        <v>0</v>
      </c>
      <c r="J85" s="73">
        <v>14</v>
      </c>
    </row>
    <row r="86" spans="1:10" x14ac:dyDescent="0.35">
      <c r="A86" s="8" t="s">
        <v>266</v>
      </c>
      <c r="B86" s="34">
        <v>135</v>
      </c>
      <c r="C86" s="34">
        <v>135</v>
      </c>
      <c r="D86" s="34">
        <v>50</v>
      </c>
      <c r="E86" s="34">
        <v>85</v>
      </c>
      <c r="F86" s="34">
        <v>0</v>
      </c>
      <c r="G86" s="78">
        <v>0.38</v>
      </c>
      <c r="H86" s="78">
        <v>0.62</v>
      </c>
      <c r="I86" s="78">
        <v>0</v>
      </c>
      <c r="J86" s="73">
        <v>13</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L54"/>
  <sheetViews>
    <sheetView zoomScale="70" zoomScaleNormal="70" workbookViewId="0"/>
  </sheetViews>
  <sheetFormatPr defaultColWidth="10.58203125" defaultRowHeight="15.5" x14ac:dyDescent="0.35"/>
  <cols>
    <col min="1" max="1" width="32.58203125" customWidth="1"/>
    <col min="2" max="12" width="16.58203125" customWidth="1"/>
  </cols>
  <sheetData>
    <row r="1" spans="1:12" ht="62" x14ac:dyDescent="0.35">
      <c r="A1" s="4" t="s">
        <v>267</v>
      </c>
      <c r="B1" s="4" t="s">
        <v>427</v>
      </c>
      <c r="C1" s="4" t="s">
        <v>167</v>
      </c>
      <c r="D1" s="4" t="s">
        <v>168</v>
      </c>
      <c r="E1" s="4" t="s">
        <v>169</v>
      </c>
      <c r="F1" s="4" t="s">
        <v>268</v>
      </c>
      <c r="G1" s="4" t="s">
        <v>170</v>
      </c>
      <c r="H1" s="4" t="s">
        <v>171</v>
      </c>
      <c r="I1" s="4" t="s">
        <v>172</v>
      </c>
      <c r="J1" s="4" t="s">
        <v>173</v>
      </c>
      <c r="K1" s="4" t="s">
        <v>174</v>
      </c>
      <c r="L1" s="18" t="s">
        <v>175</v>
      </c>
    </row>
    <row r="2" spans="1:12" x14ac:dyDescent="0.35">
      <c r="A2" s="8" t="s">
        <v>176</v>
      </c>
      <c r="B2" s="11" t="s">
        <v>400</v>
      </c>
      <c r="C2" s="9">
        <v>19480</v>
      </c>
      <c r="D2" s="10">
        <v>1</v>
      </c>
      <c r="E2" s="9">
        <v>17935</v>
      </c>
      <c r="F2" s="10">
        <v>1</v>
      </c>
      <c r="G2" s="9">
        <v>11505</v>
      </c>
      <c r="H2" s="9">
        <v>6080</v>
      </c>
      <c r="I2" s="9">
        <v>350</v>
      </c>
      <c r="J2" s="10">
        <v>0.64</v>
      </c>
      <c r="K2" s="10">
        <v>0.34</v>
      </c>
      <c r="L2" s="59">
        <v>0.02</v>
      </c>
    </row>
    <row r="3" spans="1:12" x14ac:dyDescent="0.35">
      <c r="A3" s="8" t="s">
        <v>176</v>
      </c>
      <c r="B3" s="11" t="s">
        <v>401</v>
      </c>
      <c r="C3" s="9">
        <v>128075</v>
      </c>
      <c r="D3" s="10">
        <v>1</v>
      </c>
      <c r="E3" s="9">
        <v>120680</v>
      </c>
      <c r="F3" s="10">
        <v>1</v>
      </c>
      <c r="G3" s="9">
        <v>80095</v>
      </c>
      <c r="H3" s="9">
        <v>35375</v>
      </c>
      <c r="I3" s="9">
        <v>5210</v>
      </c>
      <c r="J3" s="10">
        <v>0.66</v>
      </c>
      <c r="K3" s="10">
        <v>0.28999999999999998</v>
      </c>
      <c r="L3" s="59">
        <v>0.04</v>
      </c>
    </row>
    <row r="4" spans="1:12" x14ac:dyDescent="0.35">
      <c r="A4" s="8" t="s">
        <v>176</v>
      </c>
      <c r="B4" s="11" t="s">
        <v>402</v>
      </c>
      <c r="C4" s="9">
        <v>118605</v>
      </c>
      <c r="D4" s="10">
        <v>1</v>
      </c>
      <c r="E4" s="9">
        <v>112490</v>
      </c>
      <c r="F4" s="10">
        <v>1</v>
      </c>
      <c r="G4" s="9">
        <v>76955</v>
      </c>
      <c r="H4" s="9">
        <v>33480</v>
      </c>
      <c r="I4" s="9">
        <v>2060</v>
      </c>
      <c r="J4" s="10">
        <v>0.68</v>
      </c>
      <c r="K4" s="10">
        <v>0.3</v>
      </c>
      <c r="L4" s="59">
        <v>0.02</v>
      </c>
    </row>
    <row r="5" spans="1:12" x14ac:dyDescent="0.35">
      <c r="A5" s="8" t="s">
        <v>176</v>
      </c>
      <c r="B5" s="11" t="s">
        <v>403</v>
      </c>
      <c r="C5" s="9">
        <v>84240</v>
      </c>
      <c r="D5" s="10">
        <v>1</v>
      </c>
      <c r="E5" s="9">
        <v>83005</v>
      </c>
      <c r="F5" s="10">
        <v>1</v>
      </c>
      <c r="G5" s="9">
        <v>57485</v>
      </c>
      <c r="H5" s="9">
        <v>20010</v>
      </c>
      <c r="I5" s="9">
        <v>5510</v>
      </c>
      <c r="J5" s="10">
        <v>0.69</v>
      </c>
      <c r="K5" s="10">
        <v>0.24</v>
      </c>
      <c r="L5" s="59">
        <v>7.0000000000000007E-2</v>
      </c>
    </row>
    <row r="6" spans="1:12" x14ac:dyDescent="0.35">
      <c r="A6" s="8" t="s">
        <v>176</v>
      </c>
      <c r="B6" s="11" t="s">
        <v>404</v>
      </c>
      <c r="C6" s="9">
        <v>85830</v>
      </c>
      <c r="D6" s="10">
        <v>1</v>
      </c>
      <c r="E6" s="9">
        <v>88990</v>
      </c>
      <c r="F6" s="10">
        <v>1</v>
      </c>
      <c r="G6" s="9">
        <v>58425</v>
      </c>
      <c r="H6" s="9">
        <v>27845</v>
      </c>
      <c r="I6" s="9">
        <v>2720</v>
      </c>
      <c r="J6" s="10">
        <v>0.66</v>
      </c>
      <c r="K6" s="10">
        <v>0.31</v>
      </c>
      <c r="L6" s="59">
        <v>0.03</v>
      </c>
    </row>
    <row r="7" spans="1:12" x14ac:dyDescent="0.35">
      <c r="A7" s="8" t="s">
        <v>176</v>
      </c>
      <c r="B7" s="11" t="s">
        <v>405</v>
      </c>
      <c r="C7" s="9">
        <v>53260</v>
      </c>
      <c r="D7" s="10">
        <v>1</v>
      </c>
      <c r="E7" s="9">
        <v>62395</v>
      </c>
      <c r="F7" s="10">
        <v>1</v>
      </c>
      <c r="G7" s="9">
        <v>36045</v>
      </c>
      <c r="H7" s="9">
        <v>25150</v>
      </c>
      <c r="I7" s="9">
        <v>1200</v>
      </c>
      <c r="J7" s="10">
        <v>0.57999999999999996</v>
      </c>
      <c r="K7" s="10">
        <v>0.4</v>
      </c>
      <c r="L7" s="59">
        <v>0.02</v>
      </c>
    </row>
    <row r="8" spans="1:12" x14ac:dyDescent="0.35">
      <c r="A8" s="8" t="s">
        <v>176</v>
      </c>
      <c r="B8" s="11" t="s">
        <v>406</v>
      </c>
      <c r="C8" s="9">
        <v>47745</v>
      </c>
      <c r="D8" s="10">
        <v>1</v>
      </c>
      <c r="E8" s="9">
        <v>47585</v>
      </c>
      <c r="F8" s="10">
        <v>1</v>
      </c>
      <c r="G8" s="9">
        <v>30825</v>
      </c>
      <c r="H8" s="9">
        <v>16005</v>
      </c>
      <c r="I8" s="9">
        <v>755</v>
      </c>
      <c r="J8" s="10">
        <v>0.65</v>
      </c>
      <c r="K8" s="10">
        <v>0.34</v>
      </c>
      <c r="L8" s="59">
        <v>0.02</v>
      </c>
    </row>
    <row r="9" spans="1:12" x14ac:dyDescent="0.35">
      <c r="A9" s="8" t="s">
        <v>176</v>
      </c>
      <c r="B9" s="11" t="s">
        <v>407</v>
      </c>
      <c r="C9" s="9">
        <v>20860</v>
      </c>
      <c r="D9" s="10">
        <v>1</v>
      </c>
      <c r="E9" s="9">
        <v>20935</v>
      </c>
      <c r="F9" s="10">
        <v>1</v>
      </c>
      <c r="G9" s="9">
        <v>13970</v>
      </c>
      <c r="H9" s="9">
        <v>6520</v>
      </c>
      <c r="I9" s="9">
        <v>445</v>
      </c>
      <c r="J9" s="10">
        <v>0.67</v>
      </c>
      <c r="K9" s="10">
        <v>0.31</v>
      </c>
      <c r="L9" s="59">
        <v>0.02</v>
      </c>
    </row>
    <row r="10" spans="1:12" x14ac:dyDescent="0.35">
      <c r="A10" s="8" t="s">
        <v>176</v>
      </c>
      <c r="B10" s="11" t="s">
        <v>408</v>
      </c>
      <c r="C10" s="9">
        <v>558100</v>
      </c>
      <c r="D10" s="10">
        <v>1</v>
      </c>
      <c r="E10" s="9">
        <v>554015</v>
      </c>
      <c r="F10" s="10">
        <v>1</v>
      </c>
      <c r="G10" s="9">
        <v>365300</v>
      </c>
      <c r="H10" s="9">
        <v>170465</v>
      </c>
      <c r="I10" s="9">
        <v>18250</v>
      </c>
      <c r="J10" s="10">
        <v>0.66</v>
      </c>
      <c r="K10" s="10">
        <v>0.31</v>
      </c>
      <c r="L10" s="59">
        <v>0.03</v>
      </c>
    </row>
    <row r="11" spans="1:12" x14ac:dyDescent="0.35">
      <c r="A11" s="5" t="s">
        <v>481</v>
      </c>
      <c r="B11" t="s">
        <v>400</v>
      </c>
      <c r="C11" s="6">
        <v>18770</v>
      </c>
      <c r="D11" s="7">
        <v>0.96</v>
      </c>
      <c r="E11" s="6">
        <v>17535</v>
      </c>
      <c r="F11" s="7">
        <v>0.98</v>
      </c>
      <c r="G11" s="6">
        <v>11320</v>
      </c>
      <c r="H11" s="6">
        <v>5995</v>
      </c>
      <c r="I11" s="6">
        <v>225</v>
      </c>
      <c r="J11" s="7">
        <v>0.65</v>
      </c>
      <c r="K11" s="7">
        <v>0.34</v>
      </c>
      <c r="L11" s="61">
        <v>0.01</v>
      </c>
    </row>
    <row r="12" spans="1:12" x14ac:dyDescent="0.35">
      <c r="A12" s="5" t="s">
        <v>481</v>
      </c>
      <c r="B12" t="s">
        <v>401</v>
      </c>
      <c r="C12" s="6">
        <v>35225</v>
      </c>
      <c r="D12" s="7">
        <v>0.28000000000000003</v>
      </c>
      <c r="E12" s="6">
        <v>32760</v>
      </c>
      <c r="F12" s="7">
        <v>0.27</v>
      </c>
      <c r="G12" s="6">
        <v>15500</v>
      </c>
      <c r="H12" s="6">
        <v>15300</v>
      </c>
      <c r="I12" s="6">
        <v>1960</v>
      </c>
      <c r="J12" s="7">
        <v>0.47</v>
      </c>
      <c r="K12" s="7">
        <v>0.47</v>
      </c>
      <c r="L12" s="61">
        <v>0.06</v>
      </c>
    </row>
    <row r="13" spans="1:12" x14ac:dyDescent="0.35">
      <c r="A13" s="5" t="s">
        <v>481</v>
      </c>
      <c r="B13" t="s">
        <v>402</v>
      </c>
      <c r="C13" s="6">
        <v>34040</v>
      </c>
      <c r="D13" s="7">
        <v>0.28999999999999998</v>
      </c>
      <c r="E13" s="6">
        <v>32525</v>
      </c>
      <c r="F13" s="7">
        <v>0.28999999999999998</v>
      </c>
      <c r="G13" s="6">
        <v>16390</v>
      </c>
      <c r="H13" s="6">
        <v>15525</v>
      </c>
      <c r="I13" s="6">
        <v>615</v>
      </c>
      <c r="J13" s="7">
        <v>0.5</v>
      </c>
      <c r="K13" s="7">
        <v>0.48</v>
      </c>
      <c r="L13" s="61">
        <v>0.02</v>
      </c>
    </row>
    <row r="14" spans="1:12" x14ac:dyDescent="0.35">
      <c r="A14" s="5" t="s">
        <v>481</v>
      </c>
      <c r="B14" t="s">
        <v>403</v>
      </c>
      <c r="C14" s="6">
        <v>32125</v>
      </c>
      <c r="D14" s="7">
        <v>0.38</v>
      </c>
      <c r="E14" s="6">
        <v>31125</v>
      </c>
      <c r="F14" s="7">
        <v>0.37</v>
      </c>
      <c r="G14" s="6">
        <v>14945</v>
      </c>
      <c r="H14" s="6">
        <v>15465</v>
      </c>
      <c r="I14" s="6">
        <v>715</v>
      </c>
      <c r="J14" s="7">
        <v>0.48</v>
      </c>
      <c r="K14" s="7">
        <v>0.5</v>
      </c>
      <c r="L14" s="61">
        <v>0.02</v>
      </c>
    </row>
    <row r="15" spans="1:12" x14ac:dyDescent="0.35">
      <c r="A15" s="5" t="s">
        <v>481</v>
      </c>
      <c r="B15" t="s">
        <v>404</v>
      </c>
      <c r="C15" s="6">
        <v>34680</v>
      </c>
      <c r="D15" s="7">
        <v>0.4</v>
      </c>
      <c r="E15" s="6">
        <v>34850</v>
      </c>
      <c r="F15" s="7">
        <v>0.39</v>
      </c>
      <c r="G15" s="6">
        <v>15555</v>
      </c>
      <c r="H15" s="6">
        <v>18850</v>
      </c>
      <c r="I15" s="6">
        <v>450</v>
      </c>
      <c r="J15" s="7">
        <v>0.45</v>
      </c>
      <c r="K15" s="7">
        <v>0.54</v>
      </c>
      <c r="L15" s="61">
        <v>0.01</v>
      </c>
    </row>
    <row r="16" spans="1:12" x14ac:dyDescent="0.35">
      <c r="A16" s="5" t="s">
        <v>481</v>
      </c>
      <c r="B16" t="s">
        <v>405</v>
      </c>
      <c r="C16" s="6">
        <v>32885</v>
      </c>
      <c r="D16" s="7">
        <v>0.62</v>
      </c>
      <c r="E16" s="6">
        <v>36695</v>
      </c>
      <c r="F16" s="7">
        <v>0.59</v>
      </c>
      <c r="G16" s="6">
        <v>16640</v>
      </c>
      <c r="H16" s="6">
        <v>19715</v>
      </c>
      <c r="I16" s="6">
        <v>340</v>
      </c>
      <c r="J16" s="7">
        <v>0.45</v>
      </c>
      <c r="K16" s="7">
        <v>0.54</v>
      </c>
      <c r="L16" s="61">
        <v>0.01</v>
      </c>
    </row>
    <row r="17" spans="1:12" x14ac:dyDescent="0.35">
      <c r="A17" s="5" t="s">
        <v>481</v>
      </c>
      <c r="B17" t="s">
        <v>406</v>
      </c>
      <c r="C17" s="6">
        <v>30235</v>
      </c>
      <c r="D17" s="7">
        <v>0.63</v>
      </c>
      <c r="E17" s="6">
        <v>29940</v>
      </c>
      <c r="F17" s="7">
        <v>0.63</v>
      </c>
      <c r="G17" s="6">
        <v>13890</v>
      </c>
      <c r="H17" s="6">
        <v>15755</v>
      </c>
      <c r="I17" s="6">
        <v>300</v>
      </c>
      <c r="J17" s="7">
        <v>0.46</v>
      </c>
      <c r="K17" s="7">
        <v>0.53</v>
      </c>
      <c r="L17" s="61">
        <v>0.01</v>
      </c>
    </row>
    <row r="18" spans="1:12" x14ac:dyDescent="0.35">
      <c r="A18" s="5" t="s">
        <v>481</v>
      </c>
      <c r="B18" t="s">
        <v>407</v>
      </c>
      <c r="C18" s="6">
        <v>13945</v>
      </c>
      <c r="D18" s="7">
        <v>0.67</v>
      </c>
      <c r="E18" s="6">
        <v>13775</v>
      </c>
      <c r="F18" s="7">
        <v>0.66</v>
      </c>
      <c r="G18" s="6">
        <v>6570</v>
      </c>
      <c r="H18" s="6">
        <v>7025</v>
      </c>
      <c r="I18" s="6">
        <v>185</v>
      </c>
      <c r="J18" s="7">
        <v>0.48</v>
      </c>
      <c r="K18" s="7">
        <v>0.51</v>
      </c>
      <c r="L18" s="61">
        <v>0.01</v>
      </c>
    </row>
    <row r="19" spans="1:12" x14ac:dyDescent="0.35">
      <c r="A19" s="5" t="s">
        <v>481</v>
      </c>
      <c r="B19" t="s">
        <v>408</v>
      </c>
      <c r="C19" s="6">
        <v>231900</v>
      </c>
      <c r="D19" s="7">
        <v>0.42</v>
      </c>
      <c r="E19" s="6">
        <v>229205</v>
      </c>
      <c r="F19" s="7">
        <v>0.41</v>
      </c>
      <c r="G19" s="6">
        <v>110800</v>
      </c>
      <c r="H19" s="6">
        <v>113625</v>
      </c>
      <c r="I19" s="6">
        <v>4780</v>
      </c>
      <c r="J19" s="7">
        <v>0.48</v>
      </c>
      <c r="K19" s="7">
        <v>0.5</v>
      </c>
      <c r="L19" s="61">
        <v>0.02</v>
      </c>
    </row>
    <row r="20" spans="1:12" x14ac:dyDescent="0.35">
      <c r="A20" s="5" t="s">
        <v>482</v>
      </c>
      <c r="B20" t="s">
        <v>400</v>
      </c>
      <c r="C20" s="6">
        <v>0</v>
      </c>
      <c r="D20" s="7">
        <v>0</v>
      </c>
      <c r="E20" s="6">
        <v>0</v>
      </c>
      <c r="F20" s="7">
        <v>0</v>
      </c>
      <c r="G20" s="6">
        <v>0</v>
      </c>
      <c r="H20" s="6">
        <v>0</v>
      </c>
      <c r="I20" s="6">
        <v>0</v>
      </c>
      <c r="J20" s="7">
        <v>0</v>
      </c>
      <c r="K20" s="7">
        <v>0</v>
      </c>
      <c r="L20" s="61">
        <v>0</v>
      </c>
    </row>
    <row r="21" spans="1:12" x14ac:dyDescent="0.35">
      <c r="A21" s="5" t="s">
        <v>482</v>
      </c>
      <c r="B21" t="s">
        <v>401</v>
      </c>
      <c r="C21" s="6">
        <v>49035</v>
      </c>
      <c r="D21" s="7">
        <v>0.38</v>
      </c>
      <c r="E21" s="6">
        <v>46335</v>
      </c>
      <c r="F21" s="7">
        <v>0.38</v>
      </c>
      <c r="G21" s="6">
        <v>30800</v>
      </c>
      <c r="H21" s="6">
        <v>13935</v>
      </c>
      <c r="I21" s="6">
        <v>1595</v>
      </c>
      <c r="J21" s="7">
        <v>0.66</v>
      </c>
      <c r="K21" s="7">
        <v>0.3</v>
      </c>
      <c r="L21" s="61">
        <v>0.03</v>
      </c>
    </row>
    <row r="22" spans="1:12" x14ac:dyDescent="0.35">
      <c r="A22" s="5" t="s">
        <v>482</v>
      </c>
      <c r="B22" t="s">
        <v>402</v>
      </c>
      <c r="C22" s="6">
        <v>38495</v>
      </c>
      <c r="D22" s="7">
        <v>0.32</v>
      </c>
      <c r="E22" s="6">
        <v>36345</v>
      </c>
      <c r="F22" s="7">
        <v>0.32</v>
      </c>
      <c r="G22" s="6">
        <v>20490</v>
      </c>
      <c r="H22" s="6">
        <v>15230</v>
      </c>
      <c r="I22" s="6">
        <v>625</v>
      </c>
      <c r="J22" s="7">
        <v>0.56000000000000005</v>
      </c>
      <c r="K22" s="7">
        <v>0.42</v>
      </c>
      <c r="L22" s="61">
        <v>0.02</v>
      </c>
    </row>
    <row r="23" spans="1:12" x14ac:dyDescent="0.35">
      <c r="A23" s="5" t="s">
        <v>482</v>
      </c>
      <c r="B23" t="s">
        <v>403</v>
      </c>
      <c r="C23" s="6">
        <v>26575</v>
      </c>
      <c r="D23" s="7">
        <v>0.32</v>
      </c>
      <c r="E23" s="6">
        <v>26125</v>
      </c>
      <c r="F23" s="7">
        <v>0.31</v>
      </c>
      <c r="G23" s="6">
        <v>14540</v>
      </c>
      <c r="H23" s="6">
        <v>9675</v>
      </c>
      <c r="I23" s="6">
        <v>1910</v>
      </c>
      <c r="J23" s="7">
        <v>0.56000000000000005</v>
      </c>
      <c r="K23" s="7">
        <v>0.37</v>
      </c>
      <c r="L23" s="61">
        <v>7.0000000000000007E-2</v>
      </c>
    </row>
    <row r="24" spans="1:12" x14ac:dyDescent="0.35">
      <c r="A24" s="5" t="s">
        <v>482</v>
      </c>
      <c r="B24" t="s">
        <v>404</v>
      </c>
      <c r="C24" s="6">
        <v>23820</v>
      </c>
      <c r="D24" s="7">
        <v>0.28000000000000003</v>
      </c>
      <c r="E24" s="6">
        <v>26015</v>
      </c>
      <c r="F24" s="7">
        <v>0.28999999999999998</v>
      </c>
      <c r="G24" s="6">
        <v>14830</v>
      </c>
      <c r="H24" s="6">
        <v>10230</v>
      </c>
      <c r="I24" s="6">
        <v>960</v>
      </c>
      <c r="J24" s="7">
        <v>0.56999999999999995</v>
      </c>
      <c r="K24" s="7">
        <v>0.39</v>
      </c>
      <c r="L24" s="61">
        <v>0.04</v>
      </c>
    </row>
    <row r="25" spans="1:12" x14ac:dyDescent="0.35">
      <c r="A25" s="5" t="s">
        <v>482</v>
      </c>
      <c r="B25" t="s">
        <v>405</v>
      </c>
      <c r="C25" s="6">
        <v>11785</v>
      </c>
      <c r="D25" s="7">
        <v>0.22</v>
      </c>
      <c r="E25" s="6">
        <v>14060</v>
      </c>
      <c r="F25" s="7">
        <v>0.23</v>
      </c>
      <c r="G25" s="6">
        <v>4605</v>
      </c>
      <c r="H25" s="6">
        <v>9180</v>
      </c>
      <c r="I25" s="6">
        <v>275</v>
      </c>
      <c r="J25" s="7">
        <v>0.33</v>
      </c>
      <c r="K25" s="7">
        <v>0.65</v>
      </c>
      <c r="L25" s="61">
        <v>0.02</v>
      </c>
    </row>
    <row r="26" spans="1:12" x14ac:dyDescent="0.35">
      <c r="A26" s="5" t="s">
        <v>482</v>
      </c>
      <c r="B26" t="s">
        <v>406</v>
      </c>
      <c r="C26" s="6">
        <v>10235</v>
      </c>
      <c r="D26" s="7">
        <v>0.21</v>
      </c>
      <c r="E26" s="6">
        <v>10225</v>
      </c>
      <c r="F26" s="7">
        <v>0.21</v>
      </c>
      <c r="G26" s="6">
        <v>2295</v>
      </c>
      <c r="H26" s="6">
        <v>7795</v>
      </c>
      <c r="I26" s="6">
        <v>135</v>
      </c>
      <c r="J26" s="7">
        <v>0.22</v>
      </c>
      <c r="K26" s="7">
        <v>0.76</v>
      </c>
      <c r="L26" s="61">
        <v>0.01</v>
      </c>
    </row>
    <row r="27" spans="1:12" x14ac:dyDescent="0.35">
      <c r="A27" s="5" t="s">
        <v>482</v>
      </c>
      <c r="B27" t="s">
        <v>407</v>
      </c>
      <c r="C27" s="6">
        <v>4320</v>
      </c>
      <c r="D27" s="7">
        <v>0.21</v>
      </c>
      <c r="E27" s="6">
        <v>4325</v>
      </c>
      <c r="F27" s="7">
        <v>0.21</v>
      </c>
      <c r="G27" s="6">
        <v>1060</v>
      </c>
      <c r="H27" s="6">
        <v>3180</v>
      </c>
      <c r="I27" s="6">
        <v>85</v>
      </c>
      <c r="J27" s="7">
        <v>0.24</v>
      </c>
      <c r="K27" s="7">
        <v>0.74</v>
      </c>
      <c r="L27" s="61">
        <v>0.02</v>
      </c>
    </row>
    <row r="28" spans="1:12" x14ac:dyDescent="0.35">
      <c r="A28" s="5" t="s">
        <v>482</v>
      </c>
      <c r="B28" t="s">
        <v>408</v>
      </c>
      <c r="C28" s="6">
        <v>164265</v>
      </c>
      <c r="D28" s="7">
        <v>0.28999999999999998</v>
      </c>
      <c r="E28" s="6">
        <v>163430</v>
      </c>
      <c r="F28" s="7">
        <v>0.28999999999999998</v>
      </c>
      <c r="G28" s="6">
        <v>88620</v>
      </c>
      <c r="H28" s="6">
        <v>69220</v>
      </c>
      <c r="I28" s="6">
        <v>5585</v>
      </c>
      <c r="J28" s="7">
        <v>0.54</v>
      </c>
      <c r="K28" s="7">
        <v>0.42</v>
      </c>
      <c r="L28" s="61">
        <v>0.03</v>
      </c>
    </row>
    <row r="29" spans="1:12" x14ac:dyDescent="0.35">
      <c r="A29" s="5" t="s">
        <v>483</v>
      </c>
      <c r="B29" t="s">
        <v>400</v>
      </c>
      <c r="C29" s="6">
        <v>0</v>
      </c>
      <c r="D29" s="7">
        <v>0</v>
      </c>
      <c r="E29" s="6">
        <v>0</v>
      </c>
      <c r="F29" s="7">
        <v>0</v>
      </c>
      <c r="G29" s="6">
        <v>0</v>
      </c>
      <c r="H29" s="6">
        <v>0</v>
      </c>
      <c r="I29" s="6">
        <v>0</v>
      </c>
      <c r="J29" s="7">
        <v>0</v>
      </c>
      <c r="K29" s="7">
        <v>0</v>
      </c>
      <c r="L29" s="61">
        <v>0</v>
      </c>
    </row>
    <row r="30" spans="1:12" x14ac:dyDescent="0.35">
      <c r="A30" s="5" t="s">
        <v>483</v>
      </c>
      <c r="B30" t="s">
        <v>401</v>
      </c>
      <c r="C30" s="6">
        <v>27160</v>
      </c>
      <c r="D30" s="7">
        <v>0.21</v>
      </c>
      <c r="E30" s="6">
        <v>26390</v>
      </c>
      <c r="F30" s="7">
        <v>0.22</v>
      </c>
      <c r="G30" s="6">
        <v>18035</v>
      </c>
      <c r="H30" s="6">
        <v>7570</v>
      </c>
      <c r="I30" s="6">
        <v>785</v>
      </c>
      <c r="J30" s="7">
        <v>0.68</v>
      </c>
      <c r="K30" s="7">
        <v>0.28999999999999998</v>
      </c>
      <c r="L30" s="61">
        <v>0.03</v>
      </c>
    </row>
    <row r="31" spans="1:12" x14ac:dyDescent="0.35">
      <c r="A31" s="5" t="s">
        <v>483</v>
      </c>
      <c r="B31" t="s">
        <v>402</v>
      </c>
      <c r="C31" s="6">
        <v>32985</v>
      </c>
      <c r="D31" s="7">
        <v>0.28000000000000003</v>
      </c>
      <c r="E31" s="6">
        <v>31900</v>
      </c>
      <c r="F31" s="7">
        <v>0.28000000000000003</v>
      </c>
      <c r="G31" s="6">
        <v>21460</v>
      </c>
      <c r="H31" s="6">
        <v>10085</v>
      </c>
      <c r="I31" s="6">
        <v>360</v>
      </c>
      <c r="J31" s="7">
        <v>0.67</v>
      </c>
      <c r="K31" s="7">
        <v>0.32</v>
      </c>
      <c r="L31" s="61">
        <v>0.01</v>
      </c>
    </row>
    <row r="32" spans="1:12" x14ac:dyDescent="0.35">
      <c r="A32" s="5" t="s">
        <v>483</v>
      </c>
      <c r="B32" t="s">
        <v>403</v>
      </c>
      <c r="C32" s="6">
        <v>23985</v>
      </c>
      <c r="D32" s="7">
        <v>0.28000000000000003</v>
      </c>
      <c r="E32" s="6">
        <v>23380</v>
      </c>
      <c r="F32" s="7">
        <v>0.28000000000000003</v>
      </c>
      <c r="G32" s="6">
        <v>16590</v>
      </c>
      <c r="H32" s="6">
        <v>5095</v>
      </c>
      <c r="I32" s="6">
        <v>1700</v>
      </c>
      <c r="J32" s="7">
        <v>0.71</v>
      </c>
      <c r="K32" s="7">
        <v>0.22</v>
      </c>
      <c r="L32" s="61">
        <v>7.0000000000000007E-2</v>
      </c>
    </row>
    <row r="33" spans="1:12" x14ac:dyDescent="0.35">
      <c r="A33" s="5" t="s">
        <v>483</v>
      </c>
      <c r="B33" t="s">
        <v>404</v>
      </c>
      <c r="C33" s="6">
        <v>21885</v>
      </c>
      <c r="D33" s="7">
        <v>0.25</v>
      </c>
      <c r="E33" s="6">
        <v>22430</v>
      </c>
      <c r="F33" s="7">
        <v>0.25</v>
      </c>
      <c r="G33" s="6">
        <v>15915</v>
      </c>
      <c r="H33" s="6">
        <v>6060</v>
      </c>
      <c r="I33" s="6">
        <v>455</v>
      </c>
      <c r="J33" s="7">
        <v>0.71</v>
      </c>
      <c r="K33" s="7">
        <v>0.27</v>
      </c>
      <c r="L33" s="61">
        <v>0.02</v>
      </c>
    </row>
    <row r="34" spans="1:12" x14ac:dyDescent="0.35">
      <c r="A34" s="5" t="s">
        <v>483</v>
      </c>
      <c r="B34" t="s">
        <v>405</v>
      </c>
      <c r="C34" s="6">
        <v>5830</v>
      </c>
      <c r="D34" s="7">
        <v>0.11</v>
      </c>
      <c r="E34" s="6">
        <v>7530</v>
      </c>
      <c r="F34" s="7">
        <v>0.12</v>
      </c>
      <c r="G34" s="6">
        <v>2680</v>
      </c>
      <c r="H34" s="6">
        <v>4630</v>
      </c>
      <c r="I34" s="6">
        <v>220</v>
      </c>
      <c r="J34" s="7">
        <v>0.36</v>
      </c>
      <c r="K34" s="7">
        <v>0.61</v>
      </c>
      <c r="L34" s="61">
        <v>0.03</v>
      </c>
    </row>
    <row r="35" spans="1:12" x14ac:dyDescent="0.35">
      <c r="A35" s="5" t="s">
        <v>483</v>
      </c>
      <c r="B35" t="s">
        <v>406</v>
      </c>
      <c r="C35" s="6">
        <v>4765</v>
      </c>
      <c r="D35" s="7">
        <v>0.1</v>
      </c>
      <c r="E35" s="6">
        <v>4745</v>
      </c>
      <c r="F35" s="7">
        <v>0.1</v>
      </c>
      <c r="G35" s="6">
        <v>1275</v>
      </c>
      <c r="H35" s="6">
        <v>3390</v>
      </c>
      <c r="I35" s="6">
        <v>80</v>
      </c>
      <c r="J35" s="7">
        <v>0.27</v>
      </c>
      <c r="K35" s="7">
        <v>0.71</v>
      </c>
      <c r="L35" s="61">
        <v>0.02</v>
      </c>
    </row>
    <row r="36" spans="1:12" x14ac:dyDescent="0.35">
      <c r="A36" s="5" t="s">
        <v>483</v>
      </c>
      <c r="B36" t="s">
        <v>407</v>
      </c>
      <c r="C36" s="6">
        <v>2025</v>
      </c>
      <c r="D36" s="7">
        <v>0.1</v>
      </c>
      <c r="E36" s="6">
        <v>1805</v>
      </c>
      <c r="F36" s="7">
        <v>0.09</v>
      </c>
      <c r="G36" s="6">
        <v>710</v>
      </c>
      <c r="H36" s="6">
        <v>1045</v>
      </c>
      <c r="I36" s="6">
        <v>55</v>
      </c>
      <c r="J36" s="7">
        <v>0.39</v>
      </c>
      <c r="K36" s="7">
        <v>0.57999999999999996</v>
      </c>
      <c r="L36" s="61">
        <v>0.03</v>
      </c>
    </row>
    <row r="37" spans="1:12" x14ac:dyDescent="0.35">
      <c r="A37" s="5" t="s">
        <v>483</v>
      </c>
      <c r="B37" t="s">
        <v>408</v>
      </c>
      <c r="C37" s="6">
        <v>118640</v>
      </c>
      <c r="D37" s="7">
        <v>0.21</v>
      </c>
      <c r="E37" s="6">
        <v>118190</v>
      </c>
      <c r="F37" s="7">
        <v>0.21</v>
      </c>
      <c r="G37" s="6">
        <v>76665</v>
      </c>
      <c r="H37" s="6">
        <v>37870</v>
      </c>
      <c r="I37" s="6">
        <v>3655</v>
      </c>
      <c r="J37" s="7">
        <v>0.65</v>
      </c>
      <c r="K37" s="7">
        <v>0.32</v>
      </c>
      <c r="L37" s="61">
        <v>0.03</v>
      </c>
    </row>
    <row r="38" spans="1:12" x14ac:dyDescent="0.35">
      <c r="A38" s="5" t="s">
        <v>269</v>
      </c>
      <c r="B38" t="s">
        <v>401</v>
      </c>
      <c r="C38" s="6">
        <v>54950</v>
      </c>
      <c r="D38" s="7">
        <v>0.43</v>
      </c>
      <c r="E38" s="6">
        <v>47515</v>
      </c>
      <c r="F38" s="7">
        <v>0.39</v>
      </c>
      <c r="G38" s="6">
        <v>30255</v>
      </c>
      <c r="H38" s="6">
        <v>15080</v>
      </c>
      <c r="I38" s="6">
        <v>2180</v>
      </c>
      <c r="J38" s="7">
        <v>0.64</v>
      </c>
      <c r="K38" s="7">
        <v>0.32</v>
      </c>
      <c r="L38" s="61">
        <v>0.05</v>
      </c>
    </row>
    <row r="39" spans="1:12" x14ac:dyDescent="0.35">
      <c r="A39" s="5" t="s">
        <v>269</v>
      </c>
      <c r="B39" t="s">
        <v>402</v>
      </c>
      <c r="C39" s="6">
        <v>79715</v>
      </c>
      <c r="D39" s="7">
        <v>0.67</v>
      </c>
      <c r="E39" s="6">
        <v>76100</v>
      </c>
      <c r="F39" s="7">
        <v>0.68</v>
      </c>
      <c r="G39" s="6">
        <v>46605</v>
      </c>
      <c r="H39" s="6">
        <v>28070</v>
      </c>
      <c r="I39" s="6">
        <v>1425</v>
      </c>
      <c r="J39" s="7">
        <v>0.61</v>
      </c>
      <c r="K39" s="7">
        <v>0.37</v>
      </c>
      <c r="L39" s="61">
        <v>0.02</v>
      </c>
    </row>
    <row r="40" spans="1:12" x14ac:dyDescent="0.35">
      <c r="A40" s="5" t="s">
        <v>269</v>
      </c>
      <c r="B40" t="s">
        <v>403</v>
      </c>
      <c r="C40" s="6">
        <v>60170</v>
      </c>
      <c r="D40" s="7">
        <v>0.71</v>
      </c>
      <c r="E40" s="6">
        <v>59890</v>
      </c>
      <c r="F40" s="7">
        <v>0.72</v>
      </c>
      <c r="G40" s="6">
        <v>36265</v>
      </c>
      <c r="H40" s="6">
        <v>20380</v>
      </c>
      <c r="I40" s="6">
        <v>3240</v>
      </c>
      <c r="J40" s="7">
        <v>0.61</v>
      </c>
      <c r="K40" s="7">
        <v>0.34</v>
      </c>
      <c r="L40" s="61">
        <v>0.05</v>
      </c>
    </row>
    <row r="41" spans="1:12" x14ac:dyDescent="0.35">
      <c r="A41" s="5" t="s">
        <v>269</v>
      </c>
      <c r="B41" t="s">
        <v>404</v>
      </c>
      <c r="C41" s="6">
        <v>59800</v>
      </c>
      <c r="D41" s="7">
        <v>0.7</v>
      </c>
      <c r="E41" s="6">
        <v>61635</v>
      </c>
      <c r="F41" s="7">
        <v>0.69</v>
      </c>
      <c r="G41" s="6">
        <v>35750</v>
      </c>
      <c r="H41" s="6">
        <v>24235</v>
      </c>
      <c r="I41" s="6">
        <v>1650</v>
      </c>
      <c r="J41" s="7">
        <v>0.57999999999999996</v>
      </c>
      <c r="K41" s="7">
        <v>0.39</v>
      </c>
      <c r="L41" s="61">
        <v>0.03</v>
      </c>
    </row>
    <row r="42" spans="1:12" x14ac:dyDescent="0.35">
      <c r="A42" s="5" t="s">
        <v>269</v>
      </c>
      <c r="B42" t="s">
        <v>405</v>
      </c>
      <c r="C42" s="6">
        <v>44980</v>
      </c>
      <c r="D42" s="7">
        <v>0.84</v>
      </c>
      <c r="E42" s="6">
        <v>51035</v>
      </c>
      <c r="F42" s="7">
        <v>0.82</v>
      </c>
      <c r="G42" s="6">
        <v>25270</v>
      </c>
      <c r="H42" s="6">
        <v>25085</v>
      </c>
      <c r="I42" s="6">
        <v>675</v>
      </c>
      <c r="J42" s="7">
        <v>0.5</v>
      </c>
      <c r="K42" s="7">
        <v>0.49</v>
      </c>
      <c r="L42" s="61">
        <v>0.01</v>
      </c>
    </row>
    <row r="43" spans="1:12" x14ac:dyDescent="0.35">
      <c r="A43" s="5" t="s">
        <v>269</v>
      </c>
      <c r="B43" t="s">
        <v>406</v>
      </c>
      <c r="C43" s="6">
        <v>40220</v>
      </c>
      <c r="D43" s="7">
        <v>0.84</v>
      </c>
      <c r="E43" s="6">
        <v>40035</v>
      </c>
      <c r="F43" s="7">
        <v>0.84</v>
      </c>
      <c r="G43" s="6">
        <v>29250</v>
      </c>
      <c r="H43" s="6">
        <v>10270</v>
      </c>
      <c r="I43" s="6">
        <v>515</v>
      </c>
      <c r="J43" s="7">
        <v>0.73</v>
      </c>
      <c r="K43" s="7">
        <v>0.26</v>
      </c>
      <c r="L43" s="61">
        <v>0.01</v>
      </c>
    </row>
    <row r="44" spans="1:12" x14ac:dyDescent="0.35">
      <c r="A44" s="5" t="s">
        <v>269</v>
      </c>
      <c r="B44" t="s">
        <v>407</v>
      </c>
      <c r="C44" s="6">
        <v>17775</v>
      </c>
      <c r="D44" s="7">
        <v>0.85</v>
      </c>
      <c r="E44" s="6">
        <v>17750</v>
      </c>
      <c r="F44" s="7">
        <v>0.85</v>
      </c>
      <c r="G44" s="6">
        <v>13130</v>
      </c>
      <c r="H44" s="6">
        <v>4295</v>
      </c>
      <c r="I44" s="6">
        <v>325</v>
      </c>
      <c r="J44" s="7">
        <v>0.74</v>
      </c>
      <c r="K44" s="7">
        <v>0.24</v>
      </c>
      <c r="L44" s="61">
        <v>0.02</v>
      </c>
    </row>
    <row r="45" spans="1:12" x14ac:dyDescent="0.35">
      <c r="A45" s="5" t="s">
        <v>269</v>
      </c>
      <c r="B45" t="s">
        <v>408</v>
      </c>
      <c r="C45" s="6">
        <v>357605</v>
      </c>
      <c r="D45" s="7">
        <v>0.64</v>
      </c>
      <c r="E45" s="6">
        <v>353960</v>
      </c>
      <c r="F45" s="7">
        <v>0.64</v>
      </c>
      <c r="G45" s="6">
        <v>216530</v>
      </c>
      <c r="H45" s="6">
        <v>127415</v>
      </c>
      <c r="I45" s="6">
        <v>10015</v>
      </c>
      <c r="J45" s="7">
        <v>0.61</v>
      </c>
      <c r="K45" s="7">
        <v>0.36</v>
      </c>
      <c r="L45" s="61">
        <v>0.03</v>
      </c>
    </row>
    <row r="46" spans="1:12" x14ac:dyDescent="0.35">
      <c r="A46" s="5" t="s">
        <v>270</v>
      </c>
      <c r="B46" t="s">
        <v>400</v>
      </c>
      <c r="C46" s="6">
        <v>705</v>
      </c>
      <c r="D46" s="7">
        <v>0.04</v>
      </c>
      <c r="E46" s="6">
        <v>400</v>
      </c>
      <c r="F46" s="7">
        <v>0.02</v>
      </c>
      <c r="G46" s="6">
        <v>20</v>
      </c>
      <c r="H46" s="6">
        <v>250</v>
      </c>
      <c r="I46" s="6">
        <v>130</v>
      </c>
      <c r="J46" s="7">
        <v>0.05</v>
      </c>
      <c r="K46" s="7">
        <v>0.63</v>
      </c>
      <c r="L46" s="61">
        <v>0.32</v>
      </c>
    </row>
    <row r="47" spans="1:12" x14ac:dyDescent="0.35">
      <c r="A47" s="5" t="s">
        <v>270</v>
      </c>
      <c r="B47" t="s">
        <v>401</v>
      </c>
      <c r="C47" s="6">
        <v>16420</v>
      </c>
      <c r="D47" s="7">
        <v>0.13</v>
      </c>
      <c r="E47" s="6">
        <v>15890</v>
      </c>
      <c r="F47" s="7">
        <v>0.13</v>
      </c>
      <c r="G47" s="6">
        <v>660</v>
      </c>
      <c r="H47" s="6">
        <v>14330</v>
      </c>
      <c r="I47" s="6">
        <v>900</v>
      </c>
      <c r="J47" s="7">
        <v>0.04</v>
      </c>
      <c r="K47" s="7">
        <v>0.9</v>
      </c>
      <c r="L47" s="61">
        <v>0.06</v>
      </c>
    </row>
    <row r="48" spans="1:12" x14ac:dyDescent="0.35">
      <c r="A48" s="5" t="s">
        <v>270</v>
      </c>
      <c r="B48" t="s">
        <v>402</v>
      </c>
      <c r="C48" s="6">
        <v>14280</v>
      </c>
      <c r="D48" s="7">
        <v>0.12</v>
      </c>
      <c r="E48" s="6">
        <v>12815</v>
      </c>
      <c r="F48" s="7">
        <v>0.11</v>
      </c>
      <c r="G48" s="6">
        <v>1105</v>
      </c>
      <c r="H48" s="6">
        <v>11380</v>
      </c>
      <c r="I48" s="6">
        <v>330</v>
      </c>
      <c r="J48" s="7">
        <v>0.09</v>
      </c>
      <c r="K48" s="7">
        <v>0.89</v>
      </c>
      <c r="L48" s="61">
        <v>0.03</v>
      </c>
    </row>
    <row r="49" spans="1:12" x14ac:dyDescent="0.35">
      <c r="A49" s="5" t="s">
        <v>270</v>
      </c>
      <c r="B49" t="s">
        <v>403</v>
      </c>
      <c r="C49" s="6">
        <v>7790</v>
      </c>
      <c r="D49" s="7">
        <v>0.09</v>
      </c>
      <c r="E49" s="6">
        <v>7310</v>
      </c>
      <c r="F49" s="7">
        <v>0.09</v>
      </c>
      <c r="G49" s="6">
        <v>600</v>
      </c>
      <c r="H49" s="6">
        <v>5910</v>
      </c>
      <c r="I49" s="6">
        <v>805</v>
      </c>
      <c r="J49" s="7">
        <v>0.08</v>
      </c>
      <c r="K49" s="7">
        <v>0.81</v>
      </c>
      <c r="L49" s="61">
        <v>0.11</v>
      </c>
    </row>
    <row r="50" spans="1:12" x14ac:dyDescent="0.35">
      <c r="A50" s="5" t="s">
        <v>270</v>
      </c>
      <c r="B50" t="s">
        <v>404</v>
      </c>
      <c r="C50" s="6">
        <v>10155</v>
      </c>
      <c r="D50" s="7">
        <v>0.12</v>
      </c>
      <c r="E50" s="6">
        <v>10915</v>
      </c>
      <c r="F50" s="7">
        <v>0.12</v>
      </c>
      <c r="G50" s="6">
        <v>620</v>
      </c>
      <c r="H50" s="6">
        <v>9685</v>
      </c>
      <c r="I50" s="6">
        <v>610</v>
      </c>
      <c r="J50" s="7">
        <v>0.06</v>
      </c>
      <c r="K50" s="7">
        <v>0.89</v>
      </c>
      <c r="L50" s="61">
        <v>0.06</v>
      </c>
    </row>
    <row r="51" spans="1:12" x14ac:dyDescent="0.35">
      <c r="A51" s="5" t="s">
        <v>270</v>
      </c>
      <c r="B51" t="s">
        <v>405</v>
      </c>
      <c r="C51" s="6">
        <v>4435</v>
      </c>
      <c r="D51" s="7">
        <v>0.08</v>
      </c>
      <c r="E51" s="6">
        <v>5995</v>
      </c>
      <c r="F51" s="7">
        <v>0.1</v>
      </c>
      <c r="G51" s="6">
        <v>195</v>
      </c>
      <c r="H51" s="6">
        <v>5515</v>
      </c>
      <c r="I51" s="6">
        <v>285</v>
      </c>
      <c r="J51" s="7">
        <v>0.03</v>
      </c>
      <c r="K51" s="7">
        <v>0.92</v>
      </c>
      <c r="L51" s="61">
        <v>0.05</v>
      </c>
    </row>
    <row r="52" spans="1:12" x14ac:dyDescent="0.35">
      <c r="A52" s="5" t="s">
        <v>270</v>
      </c>
      <c r="B52" t="s">
        <v>406</v>
      </c>
      <c r="C52" s="6">
        <v>4165</v>
      </c>
      <c r="D52" s="7">
        <v>0.09</v>
      </c>
      <c r="E52" s="6">
        <v>4170</v>
      </c>
      <c r="F52" s="7">
        <v>0.09</v>
      </c>
      <c r="G52" s="6">
        <v>195</v>
      </c>
      <c r="H52" s="6">
        <v>3820</v>
      </c>
      <c r="I52" s="6">
        <v>155</v>
      </c>
      <c r="J52" s="7">
        <v>0.05</v>
      </c>
      <c r="K52" s="7">
        <v>0.92</v>
      </c>
      <c r="L52" s="61">
        <v>0.04</v>
      </c>
    </row>
    <row r="53" spans="1:12" x14ac:dyDescent="0.35">
      <c r="A53" s="5" t="s">
        <v>270</v>
      </c>
      <c r="B53" t="s">
        <v>407</v>
      </c>
      <c r="C53" s="6">
        <v>1500</v>
      </c>
      <c r="D53" s="7">
        <v>7.0000000000000007E-2</v>
      </c>
      <c r="E53" s="6">
        <v>1645</v>
      </c>
      <c r="F53" s="7">
        <v>0.08</v>
      </c>
      <c r="G53" s="6">
        <v>90</v>
      </c>
      <c r="H53" s="6">
        <v>1485</v>
      </c>
      <c r="I53" s="6">
        <v>70</v>
      </c>
      <c r="J53" s="7">
        <v>0.06</v>
      </c>
      <c r="K53" s="7">
        <v>0.9</v>
      </c>
      <c r="L53" s="61">
        <v>0.04</v>
      </c>
    </row>
    <row r="54" spans="1:12" x14ac:dyDescent="0.35">
      <c r="A54" s="5" t="s">
        <v>270</v>
      </c>
      <c r="B54" t="s">
        <v>408</v>
      </c>
      <c r="C54" s="6">
        <v>59450</v>
      </c>
      <c r="D54" s="7">
        <v>0.11</v>
      </c>
      <c r="E54" s="6">
        <v>59135</v>
      </c>
      <c r="F54" s="7">
        <v>0.11</v>
      </c>
      <c r="G54" s="6">
        <v>3485</v>
      </c>
      <c r="H54" s="6">
        <v>52375</v>
      </c>
      <c r="I54" s="6">
        <v>3280</v>
      </c>
      <c r="J54" s="7">
        <v>0.06</v>
      </c>
      <c r="K54" s="7">
        <v>0.89</v>
      </c>
      <c r="L54" s="61">
        <v>0.06</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K118"/>
  <sheetViews>
    <sheetView zoomScale="85" zoomScaleNormal="85" workbookViewId="0"/>
  </sheetViews>
  <sheetFormatPr defaultColWidth="10.58203125" defaultRowHeight="15.5" x14ac:dyDescent="0.35"/>
  <cols>
    <col min="1" max="1" width="32.58203125" customWidth="1"/>
    <col min="2" max="11" width="16.58203125" customWidth="1"/>
  </cols>
  <sheetData>
    <row r="1" spans="1:11" ht="62" x14ac:dyDescent="0.35">
      <c r="A1" s="4" t="s">
        <v>278</v>
      </c>
      <c r="B1" s="4" t="s">
        <v>427</v>
      </c>
      <c r="C1" s="4" t="s">
        <v>167</v>
      </c>
      <c r="D1" s="4" t="s">
        <v>168</v>
      </c>
      <c r="E1" s="4" t="s">
        <v>169</v>
      </c>
      <c r="F1" s="4" t="s">
        <v>170</v>
      </c>
      <c r="G1" s="4" t="s">
        <v>171</v>
      </c>
      <c r="H1" s="4" t="s">
        <v>172</v>
      </c>
      <c r="I1" s="4" t="s">
        <v>173</v>
      </c>
      <c r="J1" s="4" t="s">
        <v>174</v>
      </c>
      <c r="K1" s="18" t="s">
        <v>175</v>
      </c>
    </row>
    <row r="2" spans="1:11" x14ac:dyDescent="0.35">
      <c r="A2" s="8" t="s">
        <v>176</v>
      </c>
      <c r="B2" s="11" t="s">
        <v>400</v>
      </c>
      <c r="C2" s="9">
        <v>19480</v>
      </c>
      <c r="D2" s="10">
        <v>1</v>
      </c>
      <c r="E2" s="9">
        <v>17935</v>
      </c>
      <c r="F2" s="9">
        <v>11505</v>
      </c>
      <c r="G2" s="9">
        <v>6080</v>
      </c>
      <c r="H2" s="9">
        <v>350</v>
      </c>
      <c r="I2" s="10">
        <v>0.64</v>
      </c>
      <c r="J2" s="10">
        <v>0.34</v>
      </c>
      <c r="K2" s="59">
        <v>0.02</v>
      </c>
    </row>
    <row r="3" spans="1:11" x14ac:dyDescent="0.35">
      <c r="A3" s="8" t="s">
        <v>176</v>
      </c>
      <c r="B3" s="11" t="s">
        <v>401</v>
      </c>
      <c r="C3" s="9">
        <v>128075</v>
      </c>
      <c r="D3" s="10">
        <v>1</v>
      </c>
      <c r="E3" s="9">
        <v>120680</v>
      </c>
      <c r="F3" s="9">
        <v>80095</v>
      </c>
      <c r="G3" s="9">
        <v>35375</v>
      </c>
      <c r="H3" s="9">
        <v>5210</v>
      </c>
      <c r="I3" s="10">
        <v>0.66</v>
      </c>
      <c r="J3" s="10">
        <v>0.28999999999999998</v>
      </c>
      <c r="K3" s="59">
        <v>0.04</v>
      </c>
    </row>
    <row r="4" spans="1:11" x14ac:dyDescent="0.35">
      <c r="A4" s="8" t="s">
        <v>176</v>
      </c>
      <c r="B4" s="11" t="s">
        <v>402</v>
      </c>
      <c r="C4" s="9">
        <v>118605</v>
      </c>
      <c r="D4" s="10">
        <v>1</v>
      </c>
      <c r="E4" s="9">
        <v>112490</v>
      </c>
      <c r="F4" s="9">
        <v>76955</v>
      </c>
      <c r="G4" s="9">
        <v>33480</v>
      </c>
      <c r="H4" s="9">
        <v>2060</v>
      </c>
      <c r="I4" s="10">
        <v>0.68</v>
      </c>
      <c r="J4" s="10">
        <v>0.3</v>
      </c>
      <c r="K4" s="59">
        <v>0.02</v>
      </c>
    </row>
    <row r="5" spans="1:11" x14ac:dyDescent="0.35">
      <c r="A5" s="8" t="s">
        <v>176</v>
      </c>
      <c r="B5" s="11" t="s">
        <v>403</v>
      </c>
      <c r="C5" s="9">
        <v>84240</v>
      </c>
      <c r="D5" s="10">
        <v>1</v>
      </c>
      <c r="E5" s="9">
        <v>83005</v>
      </c>
      <c r="F5" s="9">
        <v>57485</v>
      </c>
      <c r="G5" s="9">
        <v>20010</v>
      </c>
      <c r="H5" s="9">
        <v>5510</v>
      </c>
      <c r="I5" s="10">
        <v>0.69</v>
      </c>
      <c r="J5" s="10">
        <v>0.24</v>
      </c>
      <c r="K5" s="59">
        <v>7.0000000000000007E-2</v>
      </c>
    </row>
    <row r="6" spans="1:11" x14ac:dyDescent="0.35">
      <c r="A6" s="8" t="s">
        <v>176</v>
      </c>
      <c r="B6" s="11" t="s">
        <v>404</v>
      </c>
      <c r="C6" s="9">
        <v>85830</v>
      </c>
      <c r="D6" s="10">
        <v>1</v>
      </c>
      <c r="E6" s="9">
        <v>88990</v>
      </c>
      <c r="F6" s="9">
        <v>58425</v>
      </c>
      <c r="G6" s="9">
        <v>27845</v>
      </c>
      <c r="H6" s="9">
        <v>2720</v>
      </c>
      <c r="I6" s="10">
        <v>0.66</v>
      </c>
      <c r="J6" s="10">
        <v>0.31</v>
      </c>
      <c r="K6" s="59">
        <v>0.03</v>
      </c>
    </row>
    <row r="7" spans="1:11" x14ac:dyDescent="0.35">
      <c r="A7" s="8" t="s">
        <v>176</v>
      </c>
      <c r="B7" s="11" t="s">
        <v>405</v>
      </c>
      <c r="C7" s="9">
        <v>53260</v>
      </c>
      <c r="D7" s="10">
        <v>1</v>
      </c>
      <c r="E7" s="9">
        <v>62395</v>
      </c>
      <c r="F7" s="9">
        <v>36045</v>
      </c>
      <c r="G7" s="9">
        <v>25150</v>
      </c>
      <c r="H7" s="9">
        <v>1200</v>
      </c>
      <c r="I7" s="10">
        <v>0.57999999999999996</v>
      </c>
      <c r="J7" s="10">
        <v>0.4</v>
      </c>
      <c r="K7" s="59">
        <v>0.02</v>
      </c>
    </row>
    <row r="8" spans="1:11" x14ac:dyDescent="0.35">
      <c r="A8" s="8" t="s">
        <v>176</v>
      </c>
      <c r="B8" s="11" t="s">
        <v>406</v>
      </c>
      <c r="C8" s="9">
        <v>47745</v>
      </c>
      <c r="D8" s="10">
        <v>1</v>
      </c>
      <c r="E8" s="9">
        <v>47585</v>
      </c>
      <c r="F8" s="9">
        <v>30825</v>
      </c>
      <c r="G8" s="9">
        <v>16005</v>
      </c>
      <c r="H8" s="9">
        <v>755</v>
      </c>
      <c r="I8" s="10">
        <v>0.65</v>
      </c>
      <c r="J8" s="10">
        <v>0.34</v>
      </c>
      <c r="K8" s="59">
        <v>0.02</v>
      </c>
    </row>
    <row r="9" spans="1:11" x14ac:dyDescent="0.35">
      <c r="A9" s="8" t="s">
        <v>176</v>
      </c>
      <c r="B9" s="11" t="s">
        <v>407</v>
      </c>
      <c r="C9" s="9">
        <v>20860</v>
      </c>
      <c r="D9" s="10">
        <v>1</v>
      </c>
      <c r="E9" s="9">
        <v>20935</v>
      </c>
      <c r="F9" s="9">
        <v>13970</v>
      </c>
      <c r="G9" s="9">
        <v>6520</v>
      </c>
      <c r="H9" s="9">
        <v>445</v>
      </c>
      <c r="I9" s="10">
        <v>0.67</v>
      </c>
      <c r="J9" s="10">
        <v>0.31</v>
      </c>
      <c r="K9" s="59">
        <v>0.02</v>
      </c>
    </row>
    <row r="10" spans="1:11" x14ac:dyDescent="0.35">
      <c r="A10" s="8" t="s">
        <v>176</v>
      </c>
      <c r="B10" s="11" t="s">
        <v>408</v>
      </c>
      <c r="C10" s="9">
        <v>558100</v>
      </c>
      <c r="D10" s="10">
        <v>1</v>
      </c>
      <c r="E10" s="9">
        <v>554070</v>
      </c>
      <c r="F10" s="9">
        <v>365340</v>
      </c>
      <c r="G10" s="9">
        <v>170480</v>
      </c>
      <c r="H10" s="9">
        <v>18250</v>
      </c>
      <c r="I10" s="10">
        <v>0.66</v>
      </c>
      <c r="J10" s="10">
        <v>0.31</v>
      </c>
      <c r="K10" s="59">
        <v>0.03</v>
      </c>
    </row>
    <row r="11" spans="1:11" x14ac:dyDescent="0.35">
      <c r="A11" s="5" t="s">
        <v>279</v>
      </c>
      <c r="B11" t="s">
        <v>400</v>
      </c>
      <c r="C11" s="6">
        <v>310</v>
      </c>
      <c r="D11" s="7">
        <v>0.02</v>
      </c>
      <c r="E11" s="6">
        <v>275</v>
      </c>
      <c r="F11" s="6">
        <v>190</v>
      </c>
      <c r="G11" s="6">
        <v>80</v>
      </c>
      <c r="H11" s="6">
        <v>5</v>
      </c>
      <c r="I11" s="7">
        <v>0.69</v>
      </c>
      <c r="J11" s="7">
        <v>0.28999999999999998</v>
      </c>
      <c r="K11" s="61">
        <v>0.02</v>
      </c>
    </row>
    <row r="12" spans="1:11" x14ac:dyDescent="0.35">
      <c r="A12" s="5" t="s">
        <v>279</v>
      </c>
      <c r="B12" t="s">
        <v>401</v>
      </c>
      <c r="C12" s="6">
        <v>780</v>
      </c>
      <c r="D12" s="7">
        <v>0.01</v>
      </c>
      <c r="E12" s="6">
        <v>705</v>
      </c>
      <c r="F12" s="6">
        <v>540</v>
      </c>
      <c r="G12" s="6">
        <v>80</v>
      </c>
      <c r="H12" s="6">
        <v>85</v>
      </c>
      <c r="I12" s="7">
        <v>0.77</v>
      </c>
      <c r="J12" s="7">
        <v>0.11</v>
      </c>
      <c r="K12" s="61">
        <v>0.12</v>
      </c>
    </row>
    <row r="13" spans="1:11" x14ac:dyDescent="0.35">
      <c r="A13" s="5" t="s">
        <v>279</v>
      </c>
      <c r="B13" t="s">
        <v>402</v>
      </c>
      <c r="C13" s="6">
        <v>560</v>
      </c>
      <c r="D13" s="7">
        <v>0</v>
      </c>
      <c r="E13" s="6">
        <v>545</v>
      </c>
      <c r="F13" s="6">
        <v>470</v>
      </c>
      <c r="G13" s="6">
        <v>55</v>
      </c>
      <c r="H13" s="6">
        <v>20</v>
      </c>
      <c r="I13" s="7">
        <v>0.86</v>
      </c>
      <c r="J13" s="7">
        <v>0.1</v>
      </c>
      <c r="K13" s="61">
        <v>0.04</v>
      </c>
    </row>
    <row r="14" spans="1:11" x14ac:dyDescent="0.35">
      <c r="A14" s="5" t="s">
        <v>279</v>
      </c>
      <c r="B14" t="s">
        <v>403</v>
      </c>
      <c r="C14" s="6">
        <v>530</v>
      </c>
      <c r="D14" s="7">
        <v>0.01</v>
      </c>
      <c r="E14" s="6">
        <v>565</v>
      </c>
      <c r="F14" s="6">
        <v>495</v>
      </c>
      <c r="G14" s="6">
        <v>40</v>
      </c>
      <c r="H14" s="6">
        <v>30</v>
      </c>
      <c r="I14" s="7">
        <v>0.88</v>
      </c>
      <c r="J14" s="7">
        <v>7.0000000000000007E-2</v>
      </c>
      <c r="K14" s="61">
        <v>0.05</v>
      </c>
    </row>
    <row r="15" spans="1:11" x14ac:dyDescent="0.35">
      <c r="A15" s="5" t="s">
        <v>279</v>
      </c>
      <c r="B15" t="s">
        <v>404</v>
      </c>
      <c r="C15" s="6">
        <v>645</v>
      </c>
      <c r="D15" s="7">
        <v>0.01</v>
      </c>
      <c r="E15" s="6">
        <v>560</v>
      </c>
      <c r="F15" s="6">
        <v>485</v>
      </c>
      <c r="G15" s="6">
        <v>60</v>
      </c>
      <c r="H15" s="6">
        <v>15</v>
      </c>
      <c r="I15" s="7">
        <v>0.87</v>
      </c>
      <c r="J15" s="7">
        <v>0.11</v>
      </c>
      <c r="K15" s="61">
        <v>0.03</v>
      </c>
    </row>
    <row r="16" spans="1:11" x14ac:dyDescent="0.35">
      <c r="A16" s="5" t="s">
        <v>279</v>
      </c>
      <c r="B16" t="s">
        <v>405</v>
      </c>
      <c r="C16" s="6">
        <v>640</v>
      </c>
      <c r="D16" s="7">
        <v>0.01</v>
      </c>
      <c r="E16" s="6">
        <v>750</v>
      </c>
      <c r="F16" s="6">
        <v>575</v>
      </c>
      <c r="G16" s="6">
        <v>150</v>
      </c>
      <c r="H16" s="6">
        <v>25</v>
      </c>
      <c r="I16" s="7">
        <v>0.77</v>
      </c>
      <c r="J16" s="7">
        <v>0.2</v>
      </c>
      <c r="K16" s="61">
        <v>0.03</v>
      </c>
    </row>
    <row r="17" spans="1:11" x14ac:dyDescent="0.35">
      <c r="A17" s="5" t="s">
        <v>279</v>
      </c>
      <c r="B17" t="s">
        <v>406</v>
      </c>
      <c r="C17" s="6">
        <v>610</v>
      </c>
      <c r="D17" s="7">
        <v>0.01</v>
      </c>
      <c r="E17" s="6">
        <v>600</v>
      </c>
      <c r="F17" s="6">
        <v>455</v>
      </c>
      <c r="G17" s="6">
        <v>135</v>
      </c>
      <c r="H17" s="6">
        <v>10</v>
      </c>
      <c r="I17" s="7">
        <v>0.76</v>
      </c>
      <c r="J17" s="7">
        <v>0.23</v>
      </c>
      <c r="K17" s="61">
        <v>0.01</v>
      </c>
    </row>
    <row r="18" spans="1:11" x14ac:dyDescent="0.35">
      <c r="A18" s="5" t="s">
        <v>279</v>
      </c>
      <c r="B18" t="s">
        <v>407</v>
      </c>
      <c r="C18" s="6">
        <v>280</v>
      </c>
      <c r="D18" s="7">
        <v>0.01</v>
      </c>
      <c r="E18" s="6">
        <v>300</v>
      </c>
      <c r="F18" s="6">
        <v>235</v>
      </c>
      <c r="G18" s="6">
        <v>65</v>
      </c>
      <c r="H18" s="6">
        <v>5</v>
      </c>
      <c r="I18" s="7">
        <v>0.78</v>
      </c>
      <c r="J18" s="7">
        <v>0.21</v>
      </c>
      <c r="K18" s="61">
        <v>0.01</v>
      </c>
    </row>
    <row r="19" spans="1:11" x14ac:dyDescent="0.35">
      <c r="A19" s="5" t="s">
        <v>279</v>
      </c>
      <c r="B19" t="s">
        <v>408</v>
      </c>
      <c r="C19" s="6">
        <v>4355</v>
      </c>
      <c r="D19" s="7">
        <v>0.01</v>
      </c>
      <c r="E19" s="6">
        <v>4300</v>
      </c>
      <c r="F19" s="6">
        <v>3445</v>
      </c>
      <c r="G19" s="6">
        <v>670</v>
      </c>
      <c r="H19" s="6">
        <v>190</v>
      </c>
      <c r="I19" s="7">
        <v>0.8</v>
      </c>
      <c r="J19" s="7">
        <v>0.16</v>
      </c>
      <c r="K19" s="61">
        <v>0.04</v>
      </c>
    </row>
    <row r="20" spans="1:11" x14ac:dyDescent="0.35">
      <c r="A20" s="5" t="s">
        <v>280</v>
      </c>
      <c r="B20" t="s">
        <v>400</v>
      </c>
      <c r="C20" s="6">
        <v>5775</v>
      </c>
      <c r="D20" s="7">
        <v>0.3</v>
      </c>
      <c r="E20" s="6">
        <v>5285</v>
      </c>
      <c r="F20" s="6">
        <v>3175</v>
      </c>
      <c r="G20" s="6">
        <v>2000</v>
      </c>
      <c r="H20" s="6">
        <v>110</v>
      </c>
      <c r="I20" s="7">
        <v>0.6</v>
      </c>
      <c r="J20" s="7">
        <v>0.38</v>
      </c>
      <c r="K20" s="61">
        <v>0.02</v>
      </c>
    </row>
    <row r="21" spans="1:11" x14ac:dyDescent="0.35">
      <c r="A21" s="5" t="s">
        <v>280</v>
      </c>
      <c r="B21" t="s">
        <v>401</v>
      </c>
      <c r="C21" s="6">
        <v>28065</v>
      </c>
      <c r="D21" s="7">
        <v>0.22</v>
      </c>
      <c r="E21" s="6">
        <v>26220</v>
      </c>
      <c r="F21" s="6">
        <v>17415</v>
      </c>
      <c r="G21" s="6">
        <v>7410</v>
      </c>
      <c r="H21" s="6">
        <v>1400</v>
      </c>
      <c r="I21" s="7">
        <v>0.66</v>
      </c>
      <c r="J21" s="7">
        <v>0.28000000000000003</v>
      </c>
      <c r="K21" s="61">
        <v>0.05</v>
      </c>
    </row>
    <row r="22" spans="1:11" x14ac:dyDescent="0.35">
      <c r="A22" s="5" t="s">
        <v>280</v>
      </c>
      <c r="B22" t="s">
        <v>402</v>
      </c>
      <c r="C22" s="6">
        <v>20295</v>
      </c>
      <c r="D22" s="7">
        <v>0.17</v>
      </c>
      <c r="E22" s="6">
        <v>19740</v>
      </c>
      <c r="F22" s="6">
        <v>14555</v>
      </c>
      <c r="G22" s="6">
        <v>4715</v>
      </c>
      <c r="H22" s="6">
        <v>465</v>
      </c>
      <c r="I22" s="7">
        <v>0.74</v>
      </c>
      <c r="J22" s="7">
        <v>0.24</v>
      </c>
      <c r="K22" s="61">
        <v>0.02</v>
      </c>
    </row>
    <row r="23" spans="1:11" x14ac:dyDescent="0.35">
      <c r="A23" s="5" t="s">
        <v>280</v>
      </c>
      <c r="B23" t="s">
        <v>403</v>
      </c>
      <c r="C23" s="6">
        <v>15535</v>
      </c>
      <c r="D23" s="7">
        <v>0.18</v>
      </c>
      <c r="E23" s="6">
        <v>15440</v>
      </c>
      <c r="F23" s="6">
        <v>11105</v>
      </c>
      <c r="G23" s="6">
        <v>3225</v>
      </c>
      <c r="H23" s="6">
        <v>1115</v>
      </c>
      <c r="I23" s="7">
        <v>0.72</v>
      </c>
      <c r="J23" s="7">
        <v>0.21</v>
      </c>
      <c r="K23" s="61">
        <v>7.0000000000000007E-2</v>
      </c>
    </row>
    <row r="24" spans="1:11" x14ac:dyDescent="0.35">
      <c r="A24" s="5" t="s">
        <v>280</v>
      </c>
      <c r="B24" t="s">
        <v>404</v>
      </c>
      <c r="C24" s="6">
        <v>14510</v>
      </c>
      <c r="D24" s="7">
        <v>0.17</v>
      </c>
      <c r="E24" s="6">
        <v>15105</v>
      </c>
      <c r="F24" s="6">
        <v>10635</v>
      </c>
      <c r="G24" s="6">
        <v>3945</v>
      </c>
      <c r="H24" s="6">
        <v>525</v>
      </c>
      <c r="I24" s="7">
        <v>0.7</v>
      </c>
      <c r="J24" s="7">
        <v>0.26</v>
      </c>
      <c r="K24" s="61">
        <v>0.03</v>
      </c>
    </row>
    <row r="25" spans="1:11" x14ac:dyDescent="0.35">
      <c r="A25" s="5" t="s">
        <v>280</v>
      </c>
      <c r="B25" t="s">
        <v>405</v>
      </c>
      <c r="C25" s="6">
        <v>11275</v>
      </c>
      <c r="D25" s="7">
        <v>0.21</v>
      </c>
      <c r="E25" s="6">
        <v>12850</v>
      </c>
      <c r="F25" s="6">
        <v>8190</v>
      </c>
      <c r="G25" s="6">
        <v>4475</v>
      </c>
      <c r="H25" s="6">
        <v>185</v>
      </c>
      <c r="I25" s="7">
        <v>0.64</v>
      </c>
      <c r="J25" s="7">
        <v>0.35</v>
      </c>
      <c r="K25" s="61">
        <v>0.01</v>
      </c>
    </row>
    <row r="26" spans="1:11" x14ac:dyDescent="0.35">
      <c r="A26" s="5" t="s">
        <v>280</v>
      </c>
      <c r="B26" t="s">
        <v>406</v>
      </c>
      <c r="C26" s="6">
        <v>10085</v>
      </c>
      <c r="D26" s="7">
        <v>0.21</v>
      </c>
      <c r="E26" s="6">
        <v>9995</v>
      </c>
      <c r="F26" s="6">
        <v>6695</v>
      </c>
      <c r="G26" s="6">
        <v>3200</v>
      </c>
      <c r="H26" s="6">
        <v>100</v>
      </c>
      <c r="I26" s="7">
        <v>0.67</v>
      </c>
      <c r="J26" s="7">
        <v>0.32</v>
      </c>
      <c r="K26" s="61">
        <v>0.01</v>
      </c>
    </row>
    <row r="27" spans="1:11" x14ac:dyDescent="0.35">
      <c r="A27" s="5" t="s">
        <v>280</v>
      </c>
      <c r="B27" t="s">
        <v>407</v>
      </c>
      <c r="C27" s="6">
        <v>4425</v>
      </c>
      <c r="D27" s="7">
        <v>0.21</v>
      </c>
      <c r="E27" s="6">
        <v>4470</v>
      </c>
      <c r="F27" s="6">
        <v>3085</v>
      </c>
      <c r="G27" s="6">
        <v>1325</v>
      </c>
      <c r="H27" s="6">
        <v>60</v>
      </c>
      <c r="I27" s="7">
        <v>0.69</v>
      </c>
      <c r="J27" s="7">
        <v>0.3</v>
      </c>
      <c r="K27" s="61">
        <v>0.01</v>
      </c>
    </row>
    <row r="28" spans="1:11" x14ac:dyDescent="0.35">
      <c r="A28" s="5" t="s">
        <v>280</v>
      </c>
      <c r="B28" t="s">
        <v>408</v>
      </c>
      <c r="C28" s="6">
        <v>109965</v>
      </c>
      <c r="D28" s="7">
        <v>0.2</v>
      </c>
      <c r="E28" s="6">
        <v>109115</v>
      </c>
      <c r="F28" s="6">
        <v>74865</v>
      </c>
      <c r="G28" s="6">
        <v>30295</v>
      </c>
      <c r="H28" s="6">
        <v>3955</v>
      </c>
      <c r="I28" s="7">
        <v>0.69</v>
      </c>
      <c r="J28" s="7">
        <v>0.28000000000000003</v>
      </c>
      <c r="K28" s="61">
        <v>0.04</v>
      </c>
    </row>
    <row r="29" spans="1:11" x14ac:dyDescent="0.35">
      <c r="A29" s="5" t="s">
        <v>281</v>
      </c>
      <c r="B29" t="s">
        <v>400</v>
      </c>
      <c r="C29" s="6">
        <v>6120</v>
      </c>
      <c r="D29" s="7">
        <v>0.31</v>
      </c>
      <c r="E29" s="6">
        <v>5665</v>
      </c>
      <c r="F29" s="6">
        <v>3650</v>
      </c>
      <c r="G29" s="6">
        <v>1925</v>
      </c>
      <c r="H29" s="6">
        <v>90</v>
      </c>
      <c r="I29" s="7">
        <v>0.64</v>
      </c>
      <c r="J29" s="7">
        <v>0.34</v>
      </c>
      <c r="K29" s="61">
        <v>0.02</v>
      </c>
    </row>
    <row r="30" spans="1:11" x14ac:dyDescent="0.35">
      <c r="A30" s="5" t="s">
        <v>281</v>
      </c>
      <c r="B30" t="s">
        <v>401</v>
      </c>
      <c r="C30" s="6">
        <v>37690</v>
      </c>
      <c r="D30" s="7">
        <v>0.28999999999999998</v>
      </c>
      <c r="E30" s="6">
        <v>35650</v>
      </c>
      <c r="F30" s="6">
        <v>23655</v>
      </c>
      <c r="G30" s="6">
        <v>10470</v>
      </c>
      <c r="H30" s="6">
        <v>1525</v>
      </c>
      <c r="I30" s="7">
        <v>0.66</v>
      </c>
      <c r="J30" s="7">
        <v>0.28999999999999998</v>
      </c>
      <c r="K30" s="61">
        <v>0.04</v>
      </c>
    </row>
    <row r="31" spans="1:11" x14ac:dyDescent="0.35">
      <c r="A31" s="5" t="s">
        <v>281</v>
      </c>
      <c r="B31" t="s">
        <v>402</v>
      </c>
      <c r="C31" s="6">
        <v>32115</v>
      </c>
      <c r="D31" s="7">
        <v>0.27</v>
      </c>
      <c r="E31" s="6">
        <v>30700</v>
      </c>
      <c r="F31" s="6">
        <v>21490</v>
      </c>
      <c r="G31" s="6">
        <v>8680</v>
      </c>
      <c r="H31" s="6">
        <v>535</v>
      </c>
      <c r="I31" s="7">
        <v>0.7</v>
      </c>
      <c r="J31" s="7">
        <v>0.28000000000000003</v>
      </c>
      <c r="K31" s="61">
        <v>0.02</v>
      </c>
    </row>
    <row r="32" spans="1:11" x14ac:dyDescent="0.35">
      <c r="A32" s="5" t="s">
        <v>281</v>
      </c>
      <c r="B32" t="s">
        <v>403</v>
      </c>
      <c r="C32" s="6">
        <v>23160</v>
      </c>
      <c r="D32" s="7">
        <v>0.27</v>
      </c>
      <c r="E32" s="6">
        <v>22790</v>
      </c>
      <c r="F32" s="6">
        <v>16030</v>
      </c>
      <c r="G32" s="6">
        <v>5185</v>
      </c>
      <c r="H32" s="6">
        <v>1575</v>
      </c>
      <c r="I32" s="7">
        <v>0.7</v>
      </c>
      <c r="J32" s="7">
        <v>0.23</v>
      </c>
      <c r="K32" s="61">
        <v>7.0000000000000007E-2</v>
      </c>
    </row>
    <row r="33" spans="1:11" x14ac:dyDescent="0.35">
      <c r="A33" s="5" t="s">
        <v>281</v>
      </c>
      <c r="B33" t="s">
        <v>404</v>
      </c>
      <c r="C33" s="6">
        <v>21985</v>
      </c>
      <c r="D33" s="7">
        <v>0.26</v>
      </c>
      <c r="E33" s="6">
        <v>23120</v>
      </c>
      <c r="F33" s="6">
        <v>15880</v>
      </c>
      <c r="G33" s="6">
        <v>6470</v>
      </c>
      <c r="H33" s="6">
        <v>775</v>
      </c>
      <c r="I33" s="7">
        <v>0.69</v>
      </c>
      <c r="J33" s="7">
        <v>0.28000000000000003</v>
      </c>
      <c r="K33" s="61">
        <v>0.03</v>
      </c>
    </row>
    <row r="34" spans="1:11" x14ac:dyDescent="0.35">
      <c r="A34" s="5" t="s">
        <v>281</v>
      </c>
      <c r="B34" t="s">
        <v>405</v>
      </c>
      <c r="C34" s="6">
        <v>14145</v>
      </c>
      <c r="D34" s="7">
        <v>0.27</v>
      </c>
      <c r="E34" s="6">
        <v>16345</v>
      </c>
      <c r="F34" s="6">
        <v>9740</v>
      </c>
      <c r="G34" s="6">
        <v>6325</v>
      </c>
      <c r="H34" s="6">
        <v>280</v>
      </c>
      <c r="I34" s="7">
        <v>0.6</v>
      </c>
      <c r="J34" s="7">
        <v>0.39</v>
      </c>
      <c r="K34" s="61">
        <v>0.02</v>
      </c>
    </row>
    <row r="35" spans="1:11" x14ac:dyDescent="0.35">
      <c r="A35" s="5" t="s">
        <v>281</v>
      </c>
      <c r="B35" t="s">
        <v>406</v>
      </c>
      <c r="C35" s="6">
        <v>12350</v>
      </c>
      <c r="D35" s="7">
        <v>0.26</v>
      </c>
      <c r="E35" s="6">
        <v>12260</v>
      </c>
      <c r="F35" s="6">
        <v>8205</v>
      </c>
      <c r="G35" s="6">
        <v>3885</v>
      </c>
      <c r="H35" s="6">
        <v>175</v>
      </c>
      <c r="I35" s="7">
        <v>0.67</v>
      </c>
      <c r="J35" s="7">
        <v>0.32</v>
      </c>
      <c r="K35" s="61">
        <v>0.01</v>
      </c>
    </row>
    <row r="36" spans="1:11" x14ac:dyDescent="0.35">
      <c r="A36" s="5" t="s">
        <v>281</v>
      </c>
      <c r="B36" t="s">
        <v>407</v>
      </c>
      <c r="C36" s="6">
        <v>5455</v>
      </c>
      <c r="D36" s="7">
        <v>0.26</v>
      </c>
      <c r="E36" s="6">
        <v>5505</v>
      </c>
      <c r="F36" s="6">
        <v>3795</v>
      </c>
      <c r="G36" s="6">
        <v>1610</v>
      </c>
      <c r="H36" s="6">
        <v>95</v>
      </c>
      <c r="I36" s="7">
        <v>0.69</v>
      </c>
      <c r="J36" s="7">
        <v>0.28999999999999998</v>
      </c>
      <c r="K36" s="61">
        <v>0.02</v>
      </c>
    </row>
    <row r="37" spans="1:11" x14ac:dyDescent="0.35">
      <c r="A37" s="5" t="s">
        <v>281</v>
      </c>
      <c r="B37" t="s">
        <v>408</v>
      </c>
      <c r="C37" s="6">
        <v>153015</v>
      </c>
      <c r="D37" s="7">
        <v>0.27</v>
      </c>
      <c r="E37" s="6">
        <v>152055</v>
      </c>
      <c r="F37" s="6">
        <v>102455</v>
      </c>
      <c r="G37" s="6">
        <v>44555</v>
      </c>
      <c r="H37" s="6">
        <v>5045</v>
      </c>
      <c r="I37" s="7">
        <v>0.67</v>
      </c>
      <c r="J37" s="7">
        <v>0.28999999999999998</v>
      </c>
      <c r="K37" s="61">
        <v>0.03</v>
      </c>
    </row>
    <row r="38" spans="1:11" x14ac:dyDescent="0.35">
      <c r="A38" s="5" t="s">
        <v>282</v>
      </c>
      <c r="B38" t="s">
        <v>400</v>
      </c>
      <c r="C38" s="6">
        <v>4580</v>
      </c>
      <c r="D38" s="7">
        <v>0.24</v>
      </c>
      <c r="E38" s="6">
        <v>4245</v>
      </c>
      <c r="F38" s="6">
        <v>2795</v>
      </c>
      <c r="G38" s="6">
        <v>1385</v>
      </c>
      <c r="H38" s="6">
        <v>65</v>
      </c>
      <c r="I38" s="7">
        <v>0.66</v>
      </c>
      <c r="J38" s="7">
        <v>0.33</v>
      </c>
      <c r="K38" s="61">
        <v>0.02</v>
      </c>
    </row>
    <row r="39" spans="1:11" x14ac:dyDescent="0.35">
      <c r="A39" s="5" t="s">
        <v>282</v>
      </c>
      <c r="B39" t="s">
        <v>401</v>
      </c>
      <c r="C39" s="6">
        <v>32685</v>
      </c>
      <c r="D39" s="7">
        <v>0.26</v>
      </c>
      <c r="E39" s="6">
        <v>30875</v>
      </c>
      <c r="F39" s="6">
        <v>20400</v>
      </c>
      <c r="G39" s="6">
        <v>9360</v>
      </c>
      <c r="H39" s="6">
        <v>1115</v>
      </c>
      <c r="I39" s="7">
        <v>0.66</v>
      </c>
      <c r="J39" s="7">
        <v>0.3</v>
      </c>
      <c r="K39" s="61">
        <v>0.04</v>
      </c>
    </row>
    <row r="40" spans="1:11" x14ac:dyDescent="0.35">
      <c r="A40" s="5" t="s">
        <v>282</v>
      </c>
      <c r="B40" t="s">
        <v>402</v>
      </c>
      <c r="C40" s="6">
        <v>32105</v>
      </c>
      <c r="D40" s="7">
        <v>0.27</v>
      </c>
      <c r="E40" s="6">
        <v>30295</v>
      </c>
      <c r="F40" s="6">
        <v>20240</v>
      </c>
      <c r="G40" s="6">
        <v>9535</v>
      </c>
      <c r="H40" s="6">
        <v>520</v>
      </c>
      <c r="I40" s="7">
        <v>0.67</v>
      </c>
      <c r="J40" s="7">
        <v>0.31</v>
      </c>
      <c r="K40" s="61">
        <v>0.02</v>
      </c>
    </row>
    <row r="41" spans="1:11" x14ac:dyDescent="0.35">
      <c r="A41" s="5" t="s">
        <v>282</v>
      </c>
      <c r="B41" t="s">
        <v>403</v>
      </c>
      <c r="C41" s="6">
        <v>22600</v>
      </c>
      <c r="D41" s="7">
        <v>0.27</v>
      </c>
      <c r="E41" s="6">
        <v>22200</v>
      </c>
      <c r="F41" s="6">
        <v>15265</v>
      </c>
      <c r="G41" s="6">
        <v>5545</v>
      </c>
      <c r="H41" s="6">
        <v>1385</v>
      </c>
      <c r="I41" s="7">
        <v>0.69</v>
      </c>
      <c r="J41" s="7">
        <v>0.25</v>
      </c>
      <c r="K41" s="61">
        <v>0.06</v>
      </c>
    </row>
    <row r="42" spans="1:11" x14ac:dyDescent="0.35">
      <c r="A42" s="5" t="s">
        <v>282</v>
      </c>
      <c r="B42" t="s">
        <v>404</v>
      </c>
      <c r="C42" s="6">
        <v>23335</v>
      </c>
      <c r="D42" s="7">
        <v>0.27</v>
      </c>
      <c r="E42" s="6">
        <v>24400</v>
      </c>
      <c r="F42" s="6">
        <v>15910</v>
      </c>
      <c r="G42" s="6">
        <v>7790</v>
      </c>
      <c r="H42" s="6">
        <v>700</v>
      </c>
      <c r="I42" s="7">
        <v>0.65</v>
      </c>
      <c r="J42" s="7">
        <v>0.32</v>
      </c>
      <c r="K42" s="61">
        <v>0.03</v>
      </c>
    </row>
    <row r="43" spans="1:11" x14ac:dyDescent="0.35">
      <c r="A43" s="5" t="s">
        <v>282</v>
      </c>
      <c r="B43" t="s">
        <v>405</v>
      </c>
      <c r="C43" s="6">
        <v>13940</v>
      </c>
      <c r="D43" s="7">
        <v>0.26</v>
      </c>
      <c r="E43" s="6">
        <v>16175</v>
      </c>
      <c r="F43" s="6">
        <v>9125</v>
      </c>
      <c r="G43" s="6">
        <v>6770</v>
      </c>
      <c r="H43" s="6">
        <v>275</v>
      </c>
      <c r="I43" s="7">
        <v>0.56000000000000005</v>
      </c>
      <c r="J43" s="7">
        <v>0.42</v>
      </c>
      <c r="K43" s="61">
        <v>0.02</v>
      </c>
    </row>
    <row r="44" spans="1:11" x14ac:dyDescent="0.35">
      <c r="A44" s="5" t="s">
        <v>282</v>
      </c>
      <c r="B44" t="s">
        <v>406</v>
      </c>
      <c r="C44" s="6">
        <v>12310</v>
      </c>
      <c r="D44" s="7">
        <v>0.26</v>
      </c>
      <c r="E44" s="6">
        <v>12365</v>
      </c>
      <c r="F44" s="6">
        <v>8060</v>
      </c>
      <c r="G44" s="6">
        <v>4140</v>
      </c>
      <c r="H44" s="6">
        <v>165</v>
      </c>
      <c r="I44" s="7">
        <v>0.65</v>
      </c>
      <c r="J44" s="7">
        <v>0.33</v>
      </c>
      <c r="K44" s="61">
        <v>0.01</v>
      </c>
    </row>
    <row r="45" spans="1:11" x14ac:dyDescent="0.35">
      <c r="A45" s="5" t="s">
        <v>282</v>
      </c>
      <c r="B45" t="s">
        <v>407</v>
      </c>
      <c r="C45" s="6">
        <v>5510</v>
      </c>
      <c r="D45" s="7">
        <v>0.26</v>
      </c>
      <c r="E45" s="6">
        <v>5505</v>
      </c>
      <c r="F45" s="6">
        <v>3695</v>
      </c>
      <c r="G45" s="6">
        <v>1675</v>
      </c>
      <c r="H45" s="6">
        <v>135</v>
      </c>
      <c r="I45" s="7">
        <v>0.67</v>
      </c>
      <c r="J45" s="7">
        <v>0.3</v>
      </c>
      <c r="K45" s="61">
        <v>0.02</v>
      </c>
    </row>
    <row r="46" spans="1:11" x14ac:dyDescent="0.35">
      <c r="A46" s="5" t="s">
        <v>282</v>
      </c>
      <c r="B46" t="s">
        <v>408</v>
      </c>
      <c r="C46" s="6">
        <v>147060</v>
      </c>
      <c r="D46" s="7">
        <v>0.26</v>
      </c>
      <c r="E46" s="6">
        <v>146070</v>
      </c>
      <c r="F46" s="6">
        <v>95500</v>
      </c>
      <c r="G46" s="6">
        <v>46210</v>
      </c>
      <c r="H46" s="6">
        <v>4360</v>
      </c>
      <c r="I46" s="7">
        <v>0.65</v>
      </c>
      <c r="J46" s="7">
        <v>0.32</v>
      </c>
      <c r="K46" s="61">
        <v>0.03</v>
      </c>
    </row>
    <row r="47" spans="1:11" x14ac:dyDescent="0.35">
      <c r="A47" s="5" t="s">
        <v>283</v>
      </c>
      <c r="B47" t="s">
        <v>400</v>
      </c>
      <c r="C47" s="6">
        <v>2075</v>
      </c>
      <c r="D47" s="7">
        <v>0.11</v>
      </c>
      <c r="E47" s="6">
        <v>1900</v>
      </c>
      <c r="F47" s="6">
        <v>1330</v>
      </c>
      <c r="G47" s="6">
        <v>540</v>
      </c>
      <c r="H47" s="6">
        <v>35</v>
      </c>
      <c r="I47" s="7">
        <v>0.7</v>
      </c>
      <c r="J47" s="7">
        <v>0.28000000000000003</v>
      </c>
      <c r="K47" s="61">
        <v>0.02</v>
      </c>
    </row>
    <row r="48" spans="1:11" x14ac:dyDescent="0.35">
      <c r="A48" s="5" t="s">
        <v>283</v>
      </c>
      <c r="B48" t="s">
        <v>401</v>
      </c>
      <c r="C48" s="6">
        <v>19050</v>
      </c>
      <c r="D48" s="7">
        <v>0.15</v>
      </c>
      <c r="E48" s="6">
        <v>18020</v>
      </c>
      <c r="F48" s="6">
        <v>12115</v>
      </c>
      <c r="G48" s="6">
        <v>5325</v>
      </c>
      <c r="H48" s="6">
        <v>580</v>
      </c>
      <c r="I48" s="7">
        <v>0.67</v>
      </c>
      <c r="J48" s="7">
        <v>0.3</v>
      </c>
      <c r="K48" s="61">
        <v>0.03</v>
      </c>
    </row>
    <row r="49" spans="1:11" x14ac:dyDescent="0.35">
      <c r="A49" s="5" t="s">
        <v>283</v>
      </c>
      <c r="B49" t="s">
        <v>402</v>
      </c>
      <c r="C49" s="6">
        <v>21020</v>
      </c>
      <c r="D49" s="7">
        <v>0.18</v>
      </c>
      <c r="E49" s="6">
        <v>19655</v>
      </c>
      <c r="F49" s="6">
        <v>12900</v>
      </c>
      <c r="G49" s="6">
        <v>6490</v>
      </c>
      <c r="H49" s="6">
        <v>265</v>
      </c>
      <c r="I49" s="7">
        <v>0.66</v>
      </c>
      <c r="J49" s="7">
        <v>0.33</v>
      </c>
      <c r="K49" s="61">
        <v>0.01</v>
      </c>
    </row>
    <row r="50" spans="1:11" x14ac:dyDescent="0.35">
      <c r="A50" s="5" t="s">
        <v>283</v>
      </c>
      <c r="B50" t="s">
        <v>403</v>
      </c>
      <c r="C50" s="6">
        <v>14340</v>
      </c>
      <c r="D50" s="7">
        <v>0.17</v>
      </c>
      <c r="E50" s="6">
        <v>14040</v>
      </c>
      <c r="F50" s="6">
        <v>9475</v>
      </c>
      <c r="G50" s="6">
        <v>3695</v>
      </c>
      <c r="H50" s="6">
        <v>870</v>
      </c>
      <c r="I50" s="7">
        <v>0.67</v>
      </c>
      <c r="J50" s="7">
        <v>0.26</v>
      </c>
      <c r="K50" s="61">
        <v>0.06</v>
      </c>
    </row>
    <row r="51" spans="1:11" x14ac:dyDescent="0.35">
      <c r="A51" s="5" t="s">
        <v>283</v>
      </c>
      <c r="B51" t="s">
        <v>404</v>
      </c>
      <c r="C51" s="6">
        <v>15670</v>
      </c>
      <c r="D51" s="7">
        <v>0.18</v>
      </c>
      <c r="E51" s="6">
        <v>16145</v>
      </c>
      <c r="F51" s="6">
        <v>10085</v>
      </c>
      <c r="G51" s="6">
        <v>5625</v>
      </c>
      <c r="H51" s="6">
        <v>435</v>
      </c>
      <c r="I51" s="7">
        <v>0.62</v>
      </c>
      <c r="J51" s="7">
        <v>0.35</v>
      </c>
      <c r="K51" s="61">
        <v>0.03</v>
      </c>
    </row>
    <row r="52" spans="1:11" x14ac:dyDescent="0.35">
      <c r="A52" s="5" t="s">
        <v>283</v>
      </c>
      <c r="B52" t="s">
        <v>405</v>
      </c>
      <c r="C52" s="6">
        <v>8640</v>
      </c>
      <c r="D52" s="7">
        <v>0.16</v>
      </c>
      <c r="E52" s="6">
        <v>10425</v>
      </c>
      <c r="F52" s="6">
        <v>5735</v>
      </c>
      <c r="G52" s="6">
        <v>4480</v>
      </c>
      <c r="H52" s="6">
        <v>210</v>
      </c>
      <c r="I52" s="7">
        <v>0.55000000000000004</v>
      </c>
      <c r="J52" s="7">
        <v>0.43</v>
      </c>
      <c r="K52" s="61">
        <v>0.02</v>
      </c>
    </row>
    <row r="53" spans="1:11" x14ac:dyDescent="0.35">
      <c r="A53" s="5" t="s">
        <v>283</v>
      </c>
      <c r="B53" t="s">
        <v>406</v>
      </c>
      <c r="C53" s="6">
        <v>7875</v>
      </c>
      <c r="D53" s="7">
        <v>0.16</v>
      </c>
      <c r="E53" s="6">
        <v>7855</v>
      </c>
      <c r="F53" s="6">
        <v>5040</v>
      </c>
      <c r="G53" s="6">
        <v>2715</v>
      </c>
      <c r="H53" s="6">
        <v>100</v>
      </c>
      <c r="I53" s="7">
        <v>0.64</v>
      </c>
      <c r="J53" s="7">
        <v>0.35</v>
      </c>
      <c r="K53" s="61">
        <v>0.01</v>
      </c>
    </row>
    <row r="54" spans="1:11" x14ac:dyDescent="0.35">
      <c r="A54" s="5" t="s">
        <v>283</v>
      </c>
      <c r="B54" t="s">
        <v>407</v>
      </c>
      <c r="C54" s="6">
        <v>3320</v>
      </c>
      <c r="D54" s="7">
        <v>0.16</v>
      </c>
      <c r="E54" s="6">
        <v>3295</v>
      </c>
      <c r="F54" s="6">
        <v>2145</v>
      </c>
      <c r="G54" s="6">
        <v>1075</v>
      </c>
      <c r="H54" s="6">
        <v>70</v>
      </c>
      <c r="I54" s="7">
        <v>0.65</v>
      </c>
      <c r="J54" s="7">
        <v>0.33</v>
      </c>
      <c r="K54" s="61">
        <v>0.02</v>
      </c>
    </row>
    <row r="55" spans="1:11" x14ac:dyDescent="0.35">
      <c r="A55" s="5" t="s">
        <v>283</v>
      </c>
      <c r="B55" t="s">
        <v>408</v>
      </c>
      <c r="C55" s="6">
        <v>91990</v>
      </c>
      <c r="D55" s="7">
        <v>0.16</v>
      </c>
      <c r="E55" s="6">
        <v>91350</v>
      </c>
      <c r="F55" s="6">
        <v>58830</v>
      </c>
      <c r="G55" s="6">
        <v>29950</v>
      </c>
      <c r="H55" s="6">
        <v>2570</v>
      </c>
      <c r="I55" s="7">
        <v>0.64</v>
      </c>
      <c r="J55" s="7">
        <v>0.33</v>
      </c>
      <c r="K55" s="61">
        <v>0.03</v>
      </c>
    </row>
    <row r="56" spans="1:11" x14ac:dyDescent="0.35">
      <c r="A56" s="5" t="s">
        <v>284</v>
      </c>
      <c r="B56" t="s">
        <v>400</v>
      </c>
      <c r="C56" s="6">
        <v>480</v>
      </c>
      <c r="D56" s="7">
        <v>0.02</v>
      </c>
      <c r="E56" s="6">
        <v>440</v>
      </c>
      <c r="F56" s="6">
        <v>305</v>
      </c>
      <c r="G56" s="6">
        <v>120</v>
      </c>
      <c r="H56" s="6">
        <v>10</v>
      </c>
      <c r="I56" s="7">
        <v>0.7</v>
      </c>
      <c r="J56" s="7">
        <v>0.28000000000000003</v>
      </c>
      <c r="K56" s="61">
        <v>0.03</v>
      </c>
    </row>
    <row r="57" spans="1:11" x14ac:dyDescent="0.35">
      <c r="A57" s="5" t="s">
        <v>284</v>
      </c>
      <c r="B57" t="s">
        <v>401</v>
      </c>
      <c r="C57" s="6">
        <v>7115</v>
      </c>
      <c r="D57" s="7">
        <v>0.06</v>
      </c>
      <c r="E57" s="6">
        <v>6700</v>
      </c>
      <c r="F57" s="6">
        <v>4510</v>
      </c>
      <c r="G57" s="6">
        <v>1965</v>
      </c>
      <c r="H57" s="6">
        <v>230</v>
      </c>
      <c r="I57" s="7">
        <v>0.67</v>
      </c>
      <c r="J57" s="7">
        <v>0.28999999999999998</v>
      </c>
      <c r="K57" s="61">
        <v>0.03</v>
      </c>
    </row>
    <row r="58" spans="1:11" x14ac:dyDescent="0.35">
      <c r="A58" s="5" t="s">
        <v>284</v>
      </c>
      <c r="B58" t="s">
        <v>402</v>
      </c>
      <c r="C58" s="6">
        <v>8990</v>
      </c>
      <c r="D58" s="7">
        <v>0.08</v>
      </c>
      <c r="E58" s="6">
        <v>8390</v>
      </c>
      <c r="F58" s="6">
        <v>5405</v>
      </c>
      <c r="G58" s="6">
        <v>2865</v>
      </c>
      <c r="H58" s="6">
        <v>120</v>
      </c>
      <c r="I58" s="7">
        <v>0.64</v>
      </c>
      <c r="J58" s="7">
        <v>0.34</v>
      </c>
      <c r="K58" s="61">
        <v>0.01</v>
      </c>
    </row>
    <row r="59" spans="1:11" x14ac:dyDescent="0.35">
      <c r="A59" s="5" t="s">
        <v>284</v>
      </c>
      <c r="B59" t="s">
        <v>403</v>
      </c>
      <c r="C59" s="6">
        <v>5920</v>
      </c>
      <c r="D59" s="7">
        <v>7.0000000000000007E-2</v>
      </c>
      <c r="E59" s="6">
        <v>5785</v>
      </c>
      <c r="F59" s="6">
        <v>3795</v>
      </c>
      <c r="G59" s="6">
        <v>1635</v>
      </c>
      <c r="H59" s="6">
        <v>355</v>
      </c>
      <c r="I59" s="7">
        <v>0.66</v>
      </c>
      <c r="J59" s="7">
        <v>0.28000000000000003</v>
      </c>
      <c r="K59" s="61">
        <v>0.06</v>
      </c>
    </row>
    <row r="60" spans="1:11" x14ac:dyDescent="0.35">
      <c r="A60" s="5" t="s">
        <v>284</v>
      </c>
      <c r="B60" t="s">
        <v>404</v>
      </c>
      <c r="C60" s="6">
        <v>6825</v>
      </c>
      <c r="D60" s="7">
        <v>0.08</v>
      </c>
      <c r="E60" s="6">
        <v>6935</v>
      </c>
      <c r="F60" s="6">
        <v>4085</v>
      </c>
      <c r="G60" s="6">
        <v>2685</v>
      </c>
      <c r="H60" s="6">
        <v>165</v>
      </c>
      <c r="I60" s="7">
        <v>0.59</v>
      </c>
      <c r="J60" s="7">
        <v>0.39</v>
      </c>
      <c r="K60" s="61">
        <v>0.02</v>
      </c>
    </row>
    <row r="61" spans="1:11" x14ac:dyDescent="0.35">
      <c r="A61" s="5" t="s">
        <v>284</v>
      </c>
      <c r="B61" t="s">
        <v>405</v>
      </c>
      <c r="C61" s="6">
        <v>3290</v>
      </c>
      <c r="D61" s="7">
        <v>0.06</v>
      </c>
      <c r="E61" s="6">
        <v>4080</v>
      </c>
      <c r="F61" s="6">
        <v>2010</v>
      </c>
      <c r="G61" s="6">
        <v>1990</v>
      </c>
      <c r="H61" s="6">
        <v>80</v>
      </c>
      <c r="I61" s="7">
        <v>0.49</v>
      </c>
      <c r="J61" s="7">
        <v>0.49</v>
      </c>
      <c r="K61" s="61">
        <v>0.02</v>
      </c>
    </row>
    <row r="62" spans="1:11" x14ac:dyDescent="0.35">
      <c r="A62" s="5" t="s">
        <v>284</v>
      </c>
      <c r="B62" t="s">
        <v>406</v>
      </c>
      <c r="C62" s="6">
        <v>3200</v>
      </c>
      <c r="D62" s="7">
        <v>7.0000000000000007E-2</v>
      </c>
      <c r="E62" s="6">
        <v>3185</v>
      </c>
      <c r="F62" s="6">
        <v>1800</v>
      </c>
      <c r="G62" s="6">
        <v>1325</v>
      </c>
      <c r="H62" s="6">
        <v>60</v>
      </c>
      <c r="I62" s="7">
        <v>0.56999999999999995</v>
      </c>
      <c r="J62" s="7">
        <v>0.42</v>
      </c>
      <c r="K62" s="61">
        <v>0.02</v>
      </c>
    </row>
    <row r="63" spans="1:11" x14ac:dyDescent="0.35">
      <c r="A63" s="5" t="s">
        <v>284</v>
      </c>
      <c r="B63" t="s">
        <v>407</v>
      </c>
      <c r="C63" s="6">
        <v>1295</v>
      </c>
      <c r="D63" s="7">
        <v>0.06</v>
      </c>
      <c r="E63" s="6">
        <v>1325</v>
      </c>
      <c r="F63" s="6">
        <v>770</v>
      </c>
      <c r="G63" s="6">
        <v>525</v>
      </c>
      <c r="H63" s="6">
        <v>30</v>
      </c>
      <c r="I63" s="7">
        <v>0.57999999999999996</v>
      </c>
      <c r="J63" s="7">
        <v>0.4</v>
      </c>
      <c r="K63" s="61">
        <v>0.02</v>
      </c>
    </row>
    <row r="64" spans="1:11" x14ac:dyDescent="0.35">
      <c r="A64" s="5" t="s">
        <v>284</v>
      </c>
      <c r="B64" t="s">
        <v>408</v>
      </c>
      <c r="C64" s="6">
        <v>37120</v>
      </c>
      <c r="D64" s="7">
        <v>7.0000000000000007E-2</v>
      </c>
      <c r="E64" s="6">
        <v>36845</v>
      </c>
      <c r="F64" s="6">
        <v>22685</v>
      </c>
      <c r="G64" s="6">
        <v>13110</v>
      </c>
      <c r="H64" s="6">
        <v>1050</v>
      </c>
      <c r="I64" s="7">
        <v>0.62</v>
      </c>
      <c r="J64" s="7">
        <v>0.36</v>
      </c>
      <c r="K64" s="61">
        <v>0.03</v>
      </c>
    </row>
    <row r="65" spans="1:11" x14ac:dyDescent="0.35">
      <c r="A65" s="5" t="s">
        <v>285</v>
      </c>
      <c r="B65" t="s">
        <v>400</v>
      </c>
      <c r="C65" s="6">
        <v>70</v>
      </c>
      <c r="D65" s="7">
        <v>0</v>
      </c>
      <c r="E65" s="6">
        <v>65</v>
      </c>
      <c r="F65" s="6">
        <v>50</v>
      </c>
      <c r="G65" s="6">
        <v>15</v>
      </c>
      <c r="H65" s="6" t="s">
        <v>460</v>
      </c>
      <c r="I65" s="7">
        <v>0.76</v>
      </c>
      <c r="J65" s="6" t="s">
        <v>460</v>
      </c>
      <c r="K65" s="19" t="s">
        <v>460</v>
      </c>
    </row>
    <row r="66" spans="1:11" x14ac:dyDescent="0.35">
      <c r="A66" s="5" t="s">
        <v>285</v>
      </c>
      <c r="B66" t="s">
        <v>401</v>
      </c>
      <c r="C66" s="6">
        <v>1640</v>
      </c>
      <c r="D66" s="7">
        <v>0.01</v>
      </c>
      <c r="E66" s="6">
        <v>1555</v>
      </c>
      <c r="F66" s="6">
        <v>995</v>
      </c>
      <c r="G66" s="6">
        <v>500</v>
      </c>
      <c r="H66" s="6">
        <v>60</v>
      </c>
      <c r="I66" s="7">
        <v>0.64</v>
      </c>
      <c r="J66" s="7">
        <v>0.32</v>
      </c>
      <c r="K66" s="61">
        <v>0.04</v>
      </c>
    </row>
    <row r="67" spans="1:11" x14ac:dyDescent="0.35">
      <c r="A67" s="5" t="s">
        <v>285</v>
      </c>
      <c r="B67" t="s">
        <v>402</v>
      </c>
      <c r="C67" s="6">
        <v>2305</v>
      </c>
      <c r="D67" s="7">
        <v>0.02</v>
      </c>
      <c r="E67" s="6">
        <v>2105</v>
      </c>
      <c r="F67" s="6">
        <v>1320</v>
      </c>
      <c r="G67" s="6">
        <v>765</v>
      </c>
      <c r="H67" s="6">
        <v>20</v>
      </c>
      <c r="I67" s="7">
        <v>0.63</v>
      </c>
      <c r="J67" s="7">
        <v>0.36</v>
      </c>
      <c r="K67" s="61">
        <v>0.01</v>
      </c>
    </row>
    <row r="68" spans="1:11" x14ac:dyDescent="0.35">
      <c r="A68" s="5" t="s">
        <v>285</v>
      </c>
      <c r="B68" t="s">
        <v>403</v>
      </c>
      <c r="C68" s="6">
        <v>1420</v>
      </c>
      <c r="D68" s="7">
        <v>0.02</v>
      </c>
      <c r="E68" s="6">
        <v>1430</v>
      </c>
      <c r="F68" s="6">
        <v>920</v>
      </c>
      <c r="G68" s="6">
        <v>425</v>
      </c>
      <c r="H68" s="6">
        <v>85</v>
      </c>
      <c r="I68" s="7">
        <v>0.64</v>
      </c>
      <c r="J68" s="7">
        <v>0.3</v>
      </c>
      <c r="K68" s="61">
        <v>0.06</v>
      </c>
    </row>
    <row r="69" spans="1:11" x14ac:dyDescent="0.35">
      <c r="A69" s="5" t="s">
        <v>285</v>
      </c>
      <c r="B69" t="s">
        <v>404</v>
      </c>
      <c r="C69" s="6">
        <v>1800</v>
      </c>
      <c r="D69" s="7">
        <v>0.02</v>
      </c>
      <c r="E69" s="6">
        <v>1770</v>
      </c>
      <c r="F69" s="6">
        <v>890</v>
      </c>
      <c r="G69" s="6">
        <v>835</v>
      </c>
      <c r="H69" s="6">
        <v>45</v>
      </c>
      <c r="I69" s="7">
        <v>0.5</v>
      </c>
      <c r="J69" s="7">
        <v>0.47</v>
      </c>
      <c r="K69" s="61">
        <v>0.03</v>
      </c>
    </row>
    <row r="70" spans="1:11" x14ac:dyDescent="0.35">
      <c r="A70" s="5" t="s">
        <v>285</v>
      </c>
      <c r="B70" t="s">
        <v>405</v>
      </c>
      <c r="C70" s="6">
        <v>765</v>
      </c>
      <c r="D70" s="7">
        <v>0.01</v>
      </c>
      <c r="E70" s="6">
        <v>990</v>
      </c>
      <c r="F70" s="6">
        <v>410</v>
      </c>
      <c r="G70" s="6">
        <v>555</v>
      </c>
      <c r="H70" s="6">
        <v>25</v>
      </c>
      <c r="I70" s="7">
        <v>0.42</v>
      </c>
      <c r="J70" s="7">
        <v>0.56000000000000005</v>
      </c>
      <c r="K70" s="61">
        <v>0.02</v>
      </c>
    </row>
    <row r="71" spans="1:11" x14ac:dyDescent="0.35">
      <c r="A71" s="5" t="s">
        <v>285</v>
      </c>
      <c r="B71" t="s">
        <v>406</v>
      </c>
      <c r="C71" s="6">
        <v>765</v>
      </c>
      <c r="D71" s="7">
        <v>0.02</v>
      </c>
      <c r="E71" s="6">
        <v>780</v>
      </c>
      <c r="F71" s="6">
        <v>370</v>
      </c>
      <c r="G71" s="6">
        <v>395</v>
      </c>
      <c r="H71" s="6">
        <v>15</v>
      </c>
      <c r="I71" s="7">
        <v>0.47</v>
      </c>
      <c r="J71" s="7">
        <v>0.5</v>
      </c>
      <c r="K71" s="61">
        <v>0.02</v>
      </c>
    </row>
    <row r="72" spans="1:11" x14ac:dyDescent="0.35">
      <c r="A72" s="5" t="s">
        <v>285</v>
      </c>
      <c r="B72" t="s">
        <v>407</v>
      </c>
      <c r="C72" s="6">
        <v>290</v>
      </c>
      <c r="D72" s="7">
        <v>0.01</v>
      </c>
      <c r="E72" s="6">
        <v>285</v>
      </c>
      <c r="F72" s="6">
        <v>140</v>
      </c>
      <c r="G72" s="6">
        <v>135</v>
      </c>
      <c r="H72" s="6">
        <v>10</v>
      </c>
      <c r="I72" s="7">
        <v>0.48</v>
      </c>
      <c r="J72" s="7">
        <v>0.48</v>
      </c>
      <c r="K72" s="61">
        <v>0.04</v>
      </c>
    </row>
    <row r="73" spans="1:11" x14ac:dyDescent="0.35">
      <c r="A73" s="5" t="s">
        <v>285</v>
      </c>
      <c r="B73" t="s">
        <v>408</v>
      </c>
      <c r="C73" s="6">
        <v>9060</v>
      </c>
      <c r="D73" s="7">
        <v>0.02</v>
      </c>
      <c r="E73" s="6">
        <v>8980</v>
      </c>
      <c r="F73" s="6">
        <v>5100</v>
      </c>
      <c r="G73" s="6">
        <v>3620</v>
      </c>
      <c r="H73" s="6">
        <v>265</v>
      </c>
      <c r="I73" s="7">
        <v>0.56999999999999995</v>
      </c>
      <c r="J73" s="7">
        <v>0.4</v>
      </c>
      <c r="K73" s="61">
        <v>0.03</v>
      </c>
    </row>
    <row r="74" spans="1:11" x14ac:dyDescent="0.35">
      <c r="A74" s="5" t="s">
        <v>286</v>
      </c>
      <c r="B74" t="s">
        <v>400</v>
      </c>
      <c r="C74" s="6">
        <v>15</v>
      </c>
      <c r="D74" s="7">
        <v>0</v>
      </c>
      <c r="E74" s="6">
        <v>15</v>
      </c>
      <c r="F74" s="6">
        <v>5</v>
      </c>
      <c r="G74" s="6">
        <v>5</v>
      </c>
      <c r="H74" s="6" t="s">
        <v>460</v>
      </c>
      <c r="I74" s="7">
        <v>0.54</v>
      </c>
      <c r="J74" s="6" t="s">
        <v>460</v>
      </c>
      <c r="K74" s="19" t="s">
        <v>460</v>
      </c>
    </row>
    <row r="75" spans="1:11" x14ac:dyDescent="0.35">
      <c r="A75" s="5" t="s">
        <v>286</v>
      </c>
      <c r="B75" t="s">
        <v>401</v>
      </c>
      <c r="C75" s="6">
        <v>415</v>
      </c>
      <c r="D75" s="7">
        <v>0</v>
      </c>
      <c r="E75" s="6">
        <v>385</v>
      </c>
      <c r="F75" s="6">
        <v>240</v>
      </c>
      <c r="G75" s="6">
        <v>120</v>
      </c>
      <c r="H75" s="6">
        <v>20</v>
      </c>
      <c r="I75" s="7">
        <v>0.63</v>
      </c>
      <c r="J75" s="7">
        <v>0.31</v>
      </c>
      <c r="K75" s="61">
        <v>0.06</v>
      </c>
    </row>
    <row r="76" spans="1:11" x14ac:dyDescent="0.35">
      <c r="A76" s="5" t="s">
        <v>286</v>
      </c>
      <c r="B76" t="s">
        <v>402</v>
      </c>
      <c r="C76" s="6">
        <v>620</v>
      </c>
      <c r="D76" s="7">
        <v>0.01</v>
      </c>
      <c r="E76" s="6">
        <v>560</v>
      </c>
      <c r="F76" s="6">
        <v>340</v>
      </c>
      <c r="G76" s="6">
        <v>205</v>
      </c>
      <c r="H76" s="6">
        <v>15</v>
      </c>
      <c r="I76" s="7">
        <v>0.61</v>
      </c>
      <c r="J76" s="7">
        <v>0.37</v>
      </c>
      <c r="K76" s="61">
        <v>0.02</v>
      </c>
    </row>
    <row r="77" spans="1:11" x14ac:dyDescent="0.35">
      <c r="A77" s="5" t="s">
        <v>286</v>
      </c>
      <c r="B77" t="s">
        <v>403</v>
      </c>
      <c r="C77" s="6">
        <v>360</v>
      </c>
      <c r="D77" s="7">
        <v>0</v>
      </c>
      <c r="E77" s="6">
        <v>380</v>
      </c>
      <c r="F77" s="6">
        <v>230</v>
      </c>
      <c r="G77" s="6">
        <v>140</v>
      </c>
      <c r="H77" s="6">
        <v>10</v>
      </c>
      <c r="I77" s="7">
        <v>0.6</v>
      </c>
      <c r="J77" s="7">
        <v>0.37</v>
      </c>
      <c r="K77" s="61">
        <v>0.03</v>
      </c>
    </row>
    <row r="78" spans="1:11" x14ac:dyDescent="0.35">
      <c r="A78" s="5" t="s">
        <v>286</v>
      </c>
      <c r="B78" t="s">
        <v>404</v>
      </c>
      <c r="C78" s="6">
        <v>570</v>
      </c>
      <c r="D78" s="7">
        <v>0.01</v>
      </c>
      <c r="E78" s="6">
        <v>535</v>
      </c>
      <c r="F78" s="6">
        <v>275</v>
      </c>
      <c r="G78" s="6">
        <v>250</v>
      </c>
      <c r="H78" s="6">
        <v>10</v>
      </c>
      <c r="I78" s="7">
        <v>0.51</v>
      </c>
      <c r="J78" s="7">
        <v>0.47</v>
      </c>
      <c r="K78" s="61">
        <v>0.02</v>
      </c>
    </row>
    <row r="79" spans="1:11" x14ac:dyDescent="0.35">
      <c r="A79" s="5" t="s">
        <v>286</v>
      </c>
      <c r="B79" t="s">
        <v>405</v>
      </c>
      <c r="C79" s="6">
        <v>280</v>
      </c>
      <c r="D79" s="7">
        <v>0.01</v>
      </c>
      <c r="E79" s="6">
        <v>365</v>
      </c>
      <c r="F79" s="6">
        <v>145</v>
      </c>
      <c r="G79" s="6">
        <v>215</v>
      </c>
      <c r="H79" s="6">
        <v>5</v>
      </c>
      <c r="I79" s="7">
        <v>0.39</v>
      </c>
      <c r="J79" s="7">
        <v>0.59</v>
      </c>
      <c r="K79" s="61">
        <v>0.01</v>
      </c>
    </row>
    <row r="80" spans="1:11" x14ac:dyDescent="0.35">
      <c r="A80" s="5" t="s">
        <v>286</v>
      </c>
      <c r="B80" t="s">
        <v>406</v>
      </c>
      <c r="C80" s="6">
        <v>225</v>
      </c>
      <c r="D80" s="7">
        <v>0</v>
      </c>
      <c r="E80" s="6">
        <v>220</v>
      </c>
      <c r="F80" s="6">
        <v>110</v>
      </c>
      <c r="G80" s="6">
        <v>105</v>
      </c>
      <c r="H80" s="6">
        <v>5</v>
      </c>
      <c r="I80" s="7">
        <v>0.5</v>
      </c>
      <c r="J80" s="7">
        <v>0.47</v>
      </c>
      <c r="K80" s="61">
        <v>0.02</v>
      </c>
    </row>
    <row r="81" spans="1:11" x14ac:dyDescent="0.35">
      <c r="A81" s="5" t="s">
        <v>286</v>
      </c>
      <c r="B81" t="s">
        <v>407</v>
      </c>
      <c r="C81" s="6">
        <v>100</v>
      </c>
      <c r="D81" s="7">
        <v>0</v>
      </c>
      <c r="E81" s="6">
        <v>95</v>
      </c>
      <c r="F81" s="6">
        <v>45</v>
      </c>
      <c r="G81" s="6">
        <v>50</v>
      </c>
      <c r="H81" s="6">
        <v>0</v>
      </c>
      <c r="I81" s="7">
        <v>0.48</v>
      </c>
      <c r="J81" s="7">
        <v>0.52</v>
      </c>
      <c r="K81" s="61">
        <v>0</v>
      </c>
    </row>
    <row r="82" spans="1:11" x14ac:dyDescent="0.35">
      <c r="A82" s="5" t="s">
        <v>286</v>
      </c>
      <c r="B82" t="s">
        <v>408</v>
      </c>
      <c r="C82" s="6">
        <v>2580</v>
      </c>
      <c r="D82" s="7">
        <v>0</v>
      </c>
      <c r="E82" s="6">
        <v>2560</v>
      </c>
      <c r="F82" s="6">
        <v>1395</v>
      </c>
      <c r="G82" s="6">
        <v>1095</v>
      </c>
      <c r="H82" s="6">
        <v>70</v>
      </c>
      <c r="I82" s="7">
        <v>0.55000000000000004</v>
      </c>
      <c r="J82" s="7">
        <v>0.43</v>
      </c>
      <c r="K82" s="61">
        <v>0.03</v>
      </c>
    </row>
    <row r="83" spans="1:11" x14ac:dyDescent="0.35">
      <c r="A83" s="5" t="s">
        <v>287</v>
      </c>
      <c r="B83" t="s">
        <v>400</v>
      </c>
      <c r="C83" s="6">
        <v>5</v>
      </c>
      <c r="D83" s="7">
        <v>0</v>
      </c>
      <c r="E83" s="6">
        <v>5</v>
      </c>
      <c r="F83" s="6">
        <v>5</v>
      </c>
      <c r="G83" s="6" t="s">
        <v>460</v>
      </c>
      <c r="H83" s="6">
        <v>0</v>
      </c>
      <c r="I83" s="6" t="s">
        <v>460</v>
      </c>
      <c r="J83" s="6" t="s">
        <v>460</v>
      </c>
      <c r="K83" s="61">
        <v>0</v>
      </c>
    </row>
    <row r="84" spans="1:11" x14ac:dyDescent="0.35">
      <c r="A84" s="5" t="s">
        <v>287</v>
      </c>
      <c r="B84" t="s">
        <v>401</v>
      </c>
      <c r="C84" s="6">
        <v>225</v>
      </c>
      <c r="D84" s="7">
        <v>0</v>
      </c>
      <c r="E84" s="6">
        <v>210</v>
      </c>
      <c r="F84" s="6">
        <v>130</v>
      </c>
      <c r="G84" s="6">
        <v>65</v>
      </c>
      <c r="H84" s="6">
        <v>15</v>
      </c>
      <c r="I84" s="7">
        <v>0.63</v>
      </c>
      <c r="J84" s="7">
        <v>0.31</v>
      </c>
      <c r="K84" s="61">
        <v>0.06</v>
      </c>
    </row>
    <row r="85" spans="1:11" x14ac:dyDescent="0.35">
      <c r="A85" s="5" t="s">
        <v>287</v>
      </c>
      <c r="B85" t="s">
        <v>402</v>
      </c>
      <c r="C85" s="6">
        <v>275</v>
      </c>
      <c r="D85" s="7">
        <v>0</v>
      </c>
      <c r="E85" s="6">
        <v>245</v>
      </c>
      <c r="F85" s="6">
        <v>135</v>
      </c>
      <c r="G85" s="6">
        <v>105</v>
      </c>
      <c r="H85" s="6">
        <v>5</v>
      </c>
      <c r="I85" s="7">
        <v>0.55000000000000004</v>
      </c>
      <c r="J85" s="7">
        <v>0.42</v>
      </c>
      <c r="K85" s="61">
        <v>0.02</v>
      </c>
    </row>
    <row r="86" spans="1:11" x14ac:dyDescent="0.35">
      <c r="A86" s="5" t="s">
        <v>287</v>
      </c>
      <c r="B86" t="s">
        <v>403</v>
      </c>
      <c r="C86" s="6">
        <v>170</v>
      </c>
      <c r="D86" s="7">
        <v>0</v>
      </c>
      <c r="E86" s="6">
        <v>185</v>
      </c>
      <c r="F86" s="6">
        <v>115</v>
      </c>
      <c r="G86" s="6">
        <v>60</v>
      </c>
      <c r="H86" s="6">
        <v>5</v>
      </c>
      <c r="I86" s="7">
        <v>0.64</v>
      </c>
      <c r="J86" s="7">
        <v>0.33</v>
      </c>
      <c r="K86" s="61">
        <v>0.03</v>
      </c>
    </row>
    <row r="87" spans="1:11" x14ac:dyDescent="0.35">
      <c r="A87" s="5" t="s">
        <v>287</v>
      </c>
      <c r="B87" t="s">
        <v>404</v>
      </c>
      <c r="C87" s="6">
        <v>215</v>
      </c>
      <c r="D87" s="7">
        <v>0</v>
      </c>
      <c r="E87" s="6">
        <v>195</v>
      </c>
      <c r="F87" s="6">
        <v>95</v>
      </c>
      <c r="G87" s="6">
        <v>100</v>
      </c>
      <c r="H87" s="6">
        <v>5</v>
      </c>
      <c r="I87" s="7">
        <v>0.48</v>
      </c>
      <c r="J87" s="7">
        <v>0.5</v>
      </c>
      <c r="K87" s="61">
        <v>0.02</v>
      </c>
    </row>
    <row r="88" spans="1:11" x14ac:dyDescent="0.35">
      <c r="A88" s="5" t="s">
        <v>287</v>
      </c>
      <c r="B88" t="s">
        <v>405</v>
      </c>
      <c r="C88" s="6">
        <v>110</v>
      </c>
      <c r="D88" s="7">
        <v>0</v>
      </c>
      <c r="E88" s="6">
        <v>150</v>
      </c>
      <c r="F88" s="6">
        <v>65</v>
      </c>
      <c r="G88" s="6">
        <v>80</v>
      </c>
      <c r="H88" s="6">
        <v>10</v>
      </c>
      <c r="I88" s="7">
        <v>0.42</v>
      </c>
      <c r="J88" s="7">
        <v>0.53</v>
      </c>
      <c r="K88" s="61">
        <v>0.05</v>
      </c>
    </row>
    <row r="89" spans="1:11" x14ac:dyDescent="0.35">
      <c r="A89" s="5" t="s">
        <v>287</v>
      </c>
      <c r="B89" t="s">
        <v>406</v>
      </c>
      <c r="C89" s="6">
        <v>110</v>
      </c>
      <c r="D89" s="7">
        <v>0</v>
      </c>
      <c r="E89" s="6">
        <v>110</v>
      </c>
      <c r="F89" s="6">
        <v>50</v>
      </c>
      <c r="G89" s="6">
        <v>55</v>
      </c>
      <c r="H89" s="6">
        <v>5</v>
      </c>
      <c r="I89" s="7">
        <v>0.43</v>
      </c>
      <c r="J89" s="7">
        <v>0.51</v>
      </c>
      <c r="K89" s="61">
        <v>0.05</v>
      </c>
    </row>
    <row r="90" spans="1:11" x14ac:dyDescent="0.35">
      <c r="A90" s="5" t="s">
        <v>287</v>
      </c>
      <c r="B90" t="s">
        <v>407</v>
      </c>
      <c r="C90" s="6">
        <v>55</v>
      </c>
      <c r="D90" s="7">
        <v>0</v>
      </c>
      <c r="E90" s="6">
        <v>55</v>
      </c>
      <c r="F90" s="6">
        <v>25</v>
      </c>
      <c r="G90" s="6">
        <v>30</v>
      </c>
      <c r="H90" s="6">
        <v>0</v>
      </c>
      <c r="I90" s="7">
        <v>0.47</v>
      </c>
      <c r="J90" s="7">
        <v>0.53</v>
      </c>
      <c r="K90" s="61">
        <v>0</v>
      </c>
    </row>
    <row r="91" spans="1:11" x14ac:dyDescent="0.35">
      <c r="A91" s="5" t="s">
        <v>287</v>
      </c>
      <c r="B91" t="s">
        <v>408</v>
      </c>
      <c r="C91" s="6">
        <v>1170</v>
      </c>
      <c r="D91" s="7">
        <v>0</v>
      </c>
      <c r="E91" s="6">
        <v>1155</v>
      </c>
      <c r="F91" s="6">
        <v>620</v>
      </c>
      <c r="G91" s="6">
        <v>495</v>
      </c>
      <c r="H91" s="6">
        <v>45</v>
      </c>
      <c r="I91" s="7">
        <v>0.54</v>
      </c>
      <c r="J91" s="7">
        <v>0.43</v>
      </c>
      <c r="K91" s="61">
        <v>0.04</v>
      </c>
    </row>
    <row r="92" spans="1:11" x14ac:dyDescent="0.35">
      <c r="A92" s="5" t="s">
        <v>288</v>
      </c>
      <c r="B92" t="s">
        <v>400</v>
      </c>
      <c r="C92" s="6" t="s">
        <v>460</v>
      </c>
      <c r="D92" s="7">
        <v>0</v>
      </c>
      <c r="E92" s="6" t="s">
        <v>460</v>
      </c>
      <c r="F92" s="6">
        <v>0</v>
      </c>
      <c r="G92" s="6" t="s">
        <v>460</v>
      </c>
      <c r="H92" s="6">
        <v>0</v>
      </c>
      <c r="I92" s="7">
        <v>0</v>
      </c>
      <c r="J92" s="79">
        <v>1</v>
      </c>
      <c r="K92" s="61">
        <v>0</v>
      </c>
    </row>
    <row r="93" spans="1:11" x14ac:dyDescent="0.35">
      <c r="A93" s="5" t="s">
        <v>288</v>
      </c>
      <c r="B93" t="s">
        <v>401</v>
      </c>
      <c r="C93" s="6">
        <v>115</v>
      </c>
      <c r="D93" s="7">
        <v>0</v>
      </c>
      <c r="E93" s="6">
        <v>110</v>
      </c>
      <c r="F93" s="6">
        <v>65</v>
      </c>
      <c r="G93" s="6">
        <v>30</v>
      </c>
      <c r="H93" s="6">
        <v>10</v>
      </c>
      <c r="I93" s="7">
        <v>0.61</v>
      </c>
      <c r="J93" s="7">
        <v>0.28999999999999998</v>
      </c>
      <c r="K93" s="61">
        <v>0.09</v>
      </c>
    </row>
    <row r="94" spans="1:11" x14ac:dyDescent="0.35">
      <c r="A94" s="5" t="s">
        <v>288</v>
      </c>
      <c r="B94" t="s">
        <v>402</v>
      </c>
      <c r="C94" s="6">
        <v>115</v>
      </c>
      <c r="D94" s="7">
        <v>0</v>
      </c>
      <c r="E94" s="6">
        <v>105</v>
      </c>
      <c r="F94" s="6">
        <v>70</v>
      </c>
      <c r="G94" s="6">
        <v>35</v>
      </c>
      <c r="H94" s="6">
        <v>0</v>
      </c>
      <c r="I94" s="7">
        <v>0.65</v>
      </c>
      <c r="J94" s="7">
        <v>0.35</v>
      </c>
      <c r="K94" s="61">
        <v>0</v>
      </c>
    </row>
    <row r="95" spans="1:11" x14ac:dyDescent="0.35">
      <c r="A95" s="5" t="s">
        <v>288</v>
      </c>
      <c r="B95" t="s">
        <v>403</v>
      </c>
      <c r="C95" s="6">
        <v>75</v>
      </c>
      <c r="D95" s="7">
        <v>0</v>
      </c>
      <c r="E95" s="6">
        <v>75</v>
      </c>
      <c r="F95" s="6">
        <v>35</v>
      </c>
      <c r="G95" s="6">
        <v>35</v>
      </c>
      <c r="H95" s="6">
        <v>5</v>
      </c>
      <c r="I95" s="7">
        <v>0.47</v>
      </c>
      <c r="J95" s="7">
        <v>0.46</v>
      </c>
      <c r="K95" s="61">
        <v>7.0000000000000007E-2</v>
      </c>
    </row>
    <row r="96" spans="1:11" x14ac:dyDescent="0.35">
      <c r="A96" s="5" t="s">
        <v>288</v>
      </c>
      <c r="B96" t="s">
        <v>404</v>
      </c>
      <c r="C96" s="6">
        <v>130</v>
      </c>
      <c r="D96" s="7">
        <v>0</v>
      </c>
      <c r="E96" s="6">
        <v>125</v>
      </c>
      <c r="F96" s="6">
        <v>60</v>
      </c>
      <c r="G96" s="6">
        <v>55</v>
      </c>
      <c r="H96" s="6">
        <v>10</v>
      </c>
      <c r="I96" s="7">
        <v>0.49</v>
      </c>
      <c r="J96" s="7">
        <v>0.44</v>
      </c>
      <c r="K96" s="61">
        <v>7.0000000000000007E-2</v>
      </c>
    </row>
    <row r="97" spans="1:11" x14ac:dyDescent="0.35">
      <c r="A97" s="5" t="s">
        <v>288</v>
      </c>
      <c r="B97" t="s">
        <v>405</v>
      </c>
      <c r="C97" s="6">
        <v>75</v>
      </c>
      <c r="D97" s="7">
        <v>0</v>
      </c>
      <c r="E97" s="6">
        <v>95</v>
      </c>
      <c r="F97" s="6">
        <v>30</v>
      </c>
      <c r="G97" s="6">
        <v>60</v>
      </c>
      <c r="H97" s="6" t="s">
        <v>460</v>
      </c>
      <c r="I97" s="6" t="s">
        <v>460</v>
      </c>
      <c r="J97" s="7">
        <v>0.64</v>
      </c>
      <c r="K97" s="19" t="s">
        <v>460</v>
      </c>
    </row>
    <row r="98" spans="1:11" x14ac:dyDescent="0.35">
      <c r="A98" s="5" t="s">
        <v>288</v>
      </c>
      <c r="B98" t="s">
        <v>406</v>
      </c>
      <c r="C98" s="6">
        <v>70</v>
      </c>
      <c r="D98" s="7">
        <v>0</v>
      </c>
      <c r="E98" s="6">
        <v>65</v>
      </c>
      <c r="F98" s="6">
        <v>30</v>
      </c>
      <c r="G98" s="6">
        <v>30</v>
      </c>
      <c r="H98" s="6" t="s">
        <v>460</v>
      </c>
      <c r="I98" s="6" t="s">
        <v>460</v>
      </c>
      <c r="J98" s="7">
        <v>0.49</v>
      </c>
      <c r="K98" s="19" t="s">
        <v>460</v>
      </c>
    </row>
    <row r="99" spans="1:11" x14ac:dyDescent="0.35">
      <c r="A99" s="5" t="s">
        <v>288</v>
      </c>
      <c r="B99" t="s">
        <v>407</v>
      </c>
      <c r="C99" s="6">
        <v>30</v>
      </c>
      <c r="D99" s="7">
        <v>0</v>
      </c>
      <c r="E99" s="6">
        <v>40</v>
      </c>
      <c r="F99" s="6">
        <v>25</v>
      </c>
      <c r="G99" s="6">
        <v>20</v>
      </c>
      <c r="H99" s="6">
        <v>0</v>
      </c>
      <c r="I99" s="7">
        <v>0.56999999999999995</v>
      </c>
      <c r="J99" s="7">
        <v>0.43</v>
      </c>
      <c r="K99" s="61">
        <v>0</v>
      </c>
    </row>
    <row r="100" spans="1:11" x14ac:dyDescent="0.35">
      <c r="A100" s="5" t="s">
        <v>288</v>
      </c>
      <c r="B100" t="s">
        <v>408</v>
      </c>
      <c r="C100" s="6">
        <v>620</v>
      </c>
      <c r="D100" s="7">
        <v>0</v>
      </c>
      <c r="E100" s="6">
        <v>615</v>
      </c>
      <c r="F100" s="6">
        <v>320</v>
      </c>
      <c r="G100" s="6">
        <v>270</v>
      </c>
      <c r="H100" s="6">
        <v>30</v>
      </c>
      <c r="I100" s="7">
        <v>0.52</v>
      </c>
      <c r="J100" s="7">
        <v>0.44</v>
      </c>
      <c r="K100" s="61">
        <v>0.05</v>
      </c>
    </row>
    <row r="101" spans="1:11" x14ac:dyDescent="0.35">
      <c r="A101" s="5" t="s">
        <v>289</v>
      </c>
      <c r="B101" t="s">
        <v>400</v>
      </c>
      <c r="C101" s="6" t="s">
        <v>460</v>
      </c>
      <c r="D101" s="7">
        <v>0</v>
      </c>
      <c r="E101" s="6" t="s">
        <v>460</v>
      </c>
      <c r="F101" s="6" t="s">
        <v>460</v>
      </c>
      <c r="G101" s="6">
        <v>0</v>
      </c>
      <c r="H101" s="6">
        <v>0</v>
      </c>
      <c r="I101" s="79">
        <v>1</v>
      </c>
      <c r="J101" s="7">
        <v>0</v>
      </c>
      <c r="K101" s="61">
        <v>0</v>
      </c>
    </row>
    <row r="102" spans="1:11" x14ac:dyDescent="0.35">
      <c r="A102" s="5" t="s">
        <v>289</v>
      </c>
      <c r="B102" t="s">
        <v>401</v>
      </c>
      <c r="C102" s="6">
        <v>50</v>
      </c>
      <c r="D102" s="7">
        <v>0</v>
      </c>
      <c r="E102" s="6">
        <v>45</v>
      </c>
      <c r="F102" s="6">
        <v>25</v>
      </c>
      <c r="G102" s="6">
        <v>20</v>
      </c>
      <c r="H102" s="6" t="s">
        <v>460</v>
      </c>
      <c r="I102" s="7">
        <v>0.5</v>
      </c>
      <c r="J102" s="6" t="s">
        <v>460</v>
      </c>
      <c r="K102" s="19" t="s">
        <v>460</v>
      </c>
    </row>
    <row r="103" spans="1:11" x14ac:dyDescent="0.35">
      <c r="A103" s="5" t="s">
        <v>289</v>
      </c>
      <c r="B103" t="s">
        <v>402</v>
      </c>
      <c r="C103" s="6">
        <v>60</v>
      </c>
      <c r="D103" s="7">
        <v>0</v>
      </c>
      <c r="E103" s="6">
        <v>55</v>
      </c>
      <c r="F103" s="6">
        <v>30</v>
      </c>
      <c r="G103" s="6">
        <v>20</v>
      </c>
      <c r="H103" s="6">
        <v>5</v>
      </c>
      <c r="I103" s="7">
        <v>0.56999999999999995</v>
      </c>
      <c r="J103" s="7">
        <v>0.36</v>
      </c>
      <c r="K103" s="61">
        <v>0.08</v>
      </c>
    </row>
    <row r="104" spans="1:11" x14ac:dyDescent="0.35">
      <c r="A104" s="5" t="s">
        <v>289</v>
      </c>
      <c r="B104" t="s">
        <v>403</v>
      </c>
      <c r="C104" s="6">
        <v>40</v>
      </c>
      <c r="D104" s="7">
        <v>0</v>
      </c>
      <c r="E104" s="6">
        <v>40</v>
      </c>
      <c r="F104" s="6">
        <v>20</v>
      </c>
      <c r="G104" s="6">
        <v>20</v>
      </c>
      <c r="H104" s="6" t="s">
        <v>460</v>
      </c>
      <c r="I104" s="6" t="s">
        <v>460</v>
      </c>
      <c r="J104" s="7">
        <v>0.5</v>
      </c>
      <c r="K104" s="19" t="s">
        <v>460</v>
      </c>
    </row>
    <row r="105" spans="1:11" x14ac:dyDescent="0.35">
      <c r="A105" s="5" t="s">
        <v>289</v>
      </c>
      <c r="B105" t="s">
        <v>404</v>
      </c>
      <c r="C105" s="6">
        <v>60</v>
      </c>
      <c r="D105" s="7">
        <v>0</v>
      </c>
      <c r="E105" s="6">
        <v>50</v>
      </c>
      <c r="F105" s="6">
        <v>20</v>
      </c>
      <c r="G105" s="6">
        <v>30</v>
      </c>
      <c r="H105" s="6">
        <v>0</v>
      </c>
      <c r="I105" s="7">
        <v>0.4</v>
      </c>
      <c r="J105" s="7">
        <v>0.6</v>
      </c>
      <c r="K105" s="61">
        <v>0</v>
      </c>
    </row>
    <row r="106" spans="1:11" x14ac:dyDescent="0.35">
      <c r="A106" s="5" t="s">
        <v>289</v>
      </c>
      <c r="B106" t="s">
        <v>405</v>
      </c>
      <c r="C106" s="6">
        <v>40</v>
      </c>
      <c r="D106" s="7">
        <v>0</v>
      </c>
      <c r="E106" s="6">
        <v>55</v>
      </c>
      <c r="F106" s="6">
        <v>15</v>
      </c>
      <c r="G106" s="6">
        <v>40</v>
      </c>
      <c r="H106" s="6" t="s">
        <v>460</v>
      </c>
      <c r="I106" s="6" t="s">
        <v>460</v>
      </c>
      <c r="J106" s="7">
        <v>0.73</v>
      </c>
      <c r="K106" s="19" t="s">
        <v>460</v>
      </c>
    </row>
    <row r="107" spans="1:11" x14ac:dyDescent="0.35">
      <c r="A107" s="5" t="s">
        <v>289</v>
      </c>
      <c r="B107" t="s">
        <v>406</v>
      </c>
      <c r="C107" s="6">
        <v>30</v>
      </c>
      <c r="D107" s="7">
        <v>0</v>
      </c>
      <c r="E107" s="6">
        <v>20</v>
      </c>
      <c r="F107" s="6">
        <v>5</v>
      </c>
      <c r="G107" s="6">
        <v>15</v>
      </c>
      <c r="H107" s="6" t="s">
        <v>460</v>
      </c>
      <c r="I107" s="6" t="s">
        <v>460</v>
      </c>
      <c r="J107" s="7">
        <v>0.71</v>
      </c>
      <c r="K107" s="19" t="s">
        <v>460</v>
      </c>
    </row>
    <row r="108" spans="1:11" x14ac:dyDescent="0.35">
      <c r="A108" s="5" t="s">
        <v>289</v>
      </c>
      <c r="B108" t="s">
        <v>407</v>
      </c>
      <c r="C108" s="6">
        <v>20</v>
      </c>
      <c r="D108" s="7">
        <v>0</v>
      </c>
      <c r="E108" s="6">
        <v>20</v>
      </c>
      <c r="F108" s="6">
        <v>10</v>
      </c>
      <c r="G108" s="6">
        <v>10</v>
      </c>
      <c r="H108" s="6">
        <v>0</v>
      </c>
      <c r="I108" s="7">
        <v>0.42</v>
      </c>
      <c r="J108" s="7">
        <v>0.57999999999999996</v>
      </c>
      <c r="K108" s="61">
        <v>0</v>
      </c>
    </row>
    <row r="109" spans="1:11" x14ac:dyDescent="0.35">
      <c r="A109" s="5" t="s">
        <v>289</v>
      </c>
      <c r="B109" t="s">
        <v>408</v>
      </c>
      <c r="C109" s="6">
        <v>300</v>
      </c>
      <c r="D109" s="7">
        <v>0</v>
      </c>
      <c r="E109" s="6">
        <v>290</v>
      </c>
      <c r="F109" s="6">
        <v>120</v>
      </c>
      <c r="G109" s="6">
        <v>160</v>
      </c>
      <c r="H109" s="6">
        <v>10</v>
      </c>
      <c r="I109" s="7">
        <v>0.42</v>
      </c>
      <c r="J109" s="7">
        <v>0.55000000000000004</v>
      </c>
      <c r="K109" s="61">
        <v>0.03</v>
      </c>
    </row>
    <row r="110" spans="1:11" x14ac:dyDescent="0.35">
      <c r="A110" s="5" t="s">
        <v>270</v>
      </c>
      <c r="B110" t="s">
        <v>400</v>
      </c>
      <c r="C110" s="6">
        <v>50</v>
      </c>
      <c r="D110" s="7">
        <v>0</v>
      </c>
      <c r="E110" s="6">
        <v>40</v>
      </c>
      <c r="F110" s="6">
        <v>0</v>
      </c>
      <c r="G110" s="6">
        <v>5</v>
      </c>
      <c r="H110" s="6">
        <v>35</v>
      </c>
      <c r="I110" s="7">
        <v>0</v>
      </c>
      <c r="J110" s="7">
        <v>0.15</v>
      </c>
      <c r="K110" s="61">
        <v>0.85</v>
      </c>
    </row>
    <row r="111" spans="1:11" x14ac:dyDescent="0.35">
      <c r="A111" s="5" t="s">
        <v>270</v>
      </c>
      <c r="B111" t="s">
        <v>401</v>
      </c>
      <c r="C111" s="6">
        <v>240</v>
      </c>
      <c r="D111" s="7">
        <v>0</v>
      </c>
      <c r="E111" s="6">
        <v>210</v>
      </c>
      <c r="F111" s="6">
        <v>0</v>
      </c>
      <c r="G111" s="6">
        <v>35</v>
      </c>
      <c r="H111" s="6">
        <v>175</v>
      </c>
      <c r="I111" s="7">
        <v>0</v>
      </c>
      <c r="J111" s="7">
        <v>0.16</v>
      </c>
      <c r="K111" s="61">
        <v>0.84</v>
      </c>
    </row>
    <row r="112" spans="1:11" x14ac:dyDescent="0.35">
      <c r="A112" s="5" t="s">
        <v>270</v>
      </c>
      <c r="B112" t="s">
        <v>402</v>
      </c>
      <c r="C112" s="6">
        <v>145</v>
      </c>
      <c r="D112" s="7">
        <v>0</v>
      </c>
      <c r="E112" s="6">
        <v>95</v>
      </c>
      <c r="F112" s="6">
        <v>0</v>
      </c>
      <c r="G112" s="6">
        <v>10</v>
      </c>
      <c r="H112" s="6">
        <v>85</v>
      </c>
      <c r="I112" s="7">
        <v>0</v>
      </c>
      <c r="J112" s="7">
        <v>0.1</v>
      </c>
      <c r="K112" s="61">
        <v>0.9</v>
      </c>
    </row>
    <row r="113" spans="1:11" x14ac:dyDescent="0.35">
      <c r="A113" s="5" t="s">
        <v>270</v>
      </c>
      <c r="B113" t="s">
        <v>403</v>
      </c>
      <c r="C113" s="6">
        <v>90</v>
      </c>
      <c r="D113" s="7">
        <v>0</v>
      </c>
      <c r="E113" s="6">
        <v>75</v>
      </c>
      <c r="F113" s="6">
        <v>0</v>
      </c>
      <c r="G113" s="6" t="s">
        <v>460</v>
      </c>
      <c r="H113" s="6">
        <v>75</v>
      </c>
      <c r="I113" s="7">
        <v>0</v>
      </c>
      <c r="J113" s="6" t="s">
        <v>460</v>
      </c>
      <c r="K113" s="19" t="s">
        <v>460</v>
      </c>
    </row>
    <row r="114" spans="1:11" x14ac:dyDescent="0.35">
      <c r="A114" s="5" t="s">
        <v>270</v>
      </c>
      <c r="B114" t="s">
        <v>404</v>
      </c>
      <c r="C114" s="6">
        <v>80</v>
      </c>
      <c r="D114" s="7">
        <v>0</v>
      </c>
      <c r="E114" s="6">
        <v>45</v>
      </c>
      <c r="F114" s="6">
        <v>5</v>
      </c>
      <c r="G114" s="6" t="s">
        <v>460</v>
      </c>
      <c r="H114" s="6">
        <v>40</v>
      </c>
      <c r="I114" s="6" t="s">
        <v>460</v>
      </c>
      <c r="J114" s="6" t="s">
        <v>460</v>
      </c>
      <c r="K114" s="61">
        <v>0.89</v>
      </c>
    </row>
    <row r="115" spans="1:11" x14ac:dyDescent="0.35">
      <c r="A115" s="5" t="s">
        <v>270</v>
      </c>
      <c r="B115" t="s">
        <v>405</v>
      </c>
      <c r="C115" s="6">
        <v>70</v>
      </c>
      <c r="D115" s="7">
        <v>0</v>
      </c>
      <c r="E115" s="6">
        <v>115</v>
      </c>
      <c r="F115" s="6">
        <v>5</v>
      </c>
      <c r="G115" s="6">
        <v>10</v>
      </c>
      <c r="H115" s="6">
        <v>105</v>
      </c>
      <c r="I115" s="7">
        <v>0.03</v>
      </c>
      <c r="J115" s="7">
        <v>7.0000000000000007E-2</v>
      </c>
      <c r="K115" s="61">
        <v>0.91</v>
      </c>
    </row>
    <row r="116" spans="1:11" x14ac:dyDescent="0.35">
      <c r="A116" s="5" t="s">
        <v>270</v>
      </c>
      <c r="B116" t="s">
        <v>406</v>
      </c>
      <c r="C116" s="6">
        <v>115</v>
      </c>
      <c r="D116" s="7">
        <v>0</v>
      </c>
      <c r="E116" s="6">
        <v>120</v>
      </c>
      <c r="F116" s="6" t="s">
        <v>460</v>
      </c>
      <c r="G116" s="6">
        <v>5</v>
      </c>
      <c r="H116" s="6">
        <v>120</v>
      </c>
      <c r="I116" s="6" t="s">
        <v>460</v>
      </c>
      <c r="J116" s="6" t="s">
        <v>460</v>
      </c>
      <c r="K116" s="61">
        <v>0.97</v>
      </c>
    </row>
    <row r="117" spans="1:11" x14ac:dyDescent="0.35">
      <c r="A117" s="5" t="s">
        <v>270</v>
      </c>
      <c r="B117" t="s">
        <v>407</v>
      </c>
      <c r="C117" s="6">
        <v>80</v>
      </c>
      <c r="D117" s="7">
        <v>0</v>
      </c>
      <c r="E117" s="6">
        <v>40</v>
      </c>
      <c r="F117" s="6">
        <v>0</v>
      </c>
      <c r="G117" s="6" t="s">
        <v>460</v>
      </c>
      <c r="H117" s="6">
        <v>40</v>
      </c>
      <c r="I117" s="7">
        <v>0</v>
      </c>
      <c r="J117" s="6" t="s">
        <v>460</v>
      </c>
      <c r="K117" s="19" t="s">
        <v>460</v>
      </c>
    </row>
    <row r="118" spans="1:11" x14ac:dyDescent="0.35">
      <c r="A118" s="5" t="s">
        <v>270</v>
      </c>
      <c r="B118" t="s">
        <v>408</v>
      </c>
      <c r="C118" s="6">
        <v>865</v>
      </c>
      <c r="D118" s="7">
        <v>0</v>
      </c>
      <c r="E118" s="6">
        <v>745</v>
      </c>
      <c r="F118" s="6">
        <v>10</v>
      </c>
      <c r="G118" s="6">
        <v>65</v>
      </c>
      <c r="H118" s="6">
        <v>675</v>
      </c>
      <c r="I118" s="7">
        <v>0.01</v>
      </c>
      <c r="J118" s="7">
        <v>0.09</v>
      </c>
      <c r="K118" s="61">
        <v>0.9</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K325"/>
  <sheetViews>
    <sheetView workbookViewId="0"/>
  </sheetViews>
  <sheetFormatPr defaultColWidth="10.58203125" defaultRowHeight="15.5" x14ac:dyDescent="0.35"/>
  <cols>
    <col min="1" max="1" width="32.58203125" customWidth="1"/>
    <col min="2" max="11" width="16.58203125" customWidth="1"/>
  </cols>
  <sheetData>
    <row r="1" spans="1:11" ht="62" x14ac:dyDescent="0.35">
      <c r="A1" s="4" t="s">
        <v>290</v>
      </c>
      <c r="B1" s="4" t="s">
        <v>427</v>
      </c>
      <c r="C1" s="4" t="s">
        <v>167</v>
      </c>
      <c r="D1" s="4" t="s">
        <v>168</v>
      </c>
      <c r="E1" s="4" t="s">
        <v>169</v>
      </c>
      <c r="F1" s="4" t="s">
        <v>170</v>
      </c>
      <c r="G1" s="4" t="s">
        <v>171</v>
      </c>
      <c r="H1" s="4" t="s">
        <v>172</v>
      </c>
      <c r="I1" s="4" t="s">
        <v>173</v>
      </c>
      <c r="J1" s="4" t="s">
        <v>174</v>
      </c>
      <c r="K1" s="18" t="s">
        <v>175</v>
      </c>
    </row>
    <row r="2" spans="1:11" x14ac:dyDescent="0.35">
      <c r="A2" s="8" t="s">
        <v>176</v>
      </c>
      <c r="B2" s="11" t="s">
        <v>400</v>
      </c>
      <c r="C2" s="9">
        <v>19480</v>
      </c>
      <c r="D2" s="10">
        <v>1</v>
      </c>
      <c r="E2" s="9">
        <v>17935</v>
      </c>
      <c r="F2" s="9">
        <v>11505</v>
      </c>
      <c r="G2" s="9">
        <v>6080</v>
      </c>
      <c r="H2" s="9">
        <v>350</v>
      </c>
      <c r="I2" s="10">
        <v>0.64</v>
      </c>
      <c r="J2" s="10">
        <v>0.34</v>
      </c>
      <c r="K2" s="59">
        <v>0.02</v>
      </c>
    </row>
    <row r="3" spans="1:11" x14ac:dyDescent="0.35">
      <c r="A3" s="8" t="s">
        <v>176</v>
      </c>
      <c r="B3" s="11" t="s">
        <v>401</v>
      </c>
      <c r="C3" s="9">
        <v>128075</v>
      </c>
      <c r="D3" s="10">
        <v>1</v>
      </c>
      <c r="E3" s="9">
        <v>120680</v>
      </c>
      <c r="F3" s="9">
        <v>80095</v>
      </c>
      <c r="G3" s="9">
        <v>35375</v>
      </c>
      <c r="H3" s="9">
        <v>5210</v>
      </c>
      <c r="I3" s="10">
        <v>0.66</v>
      </c>
      <c r="J3" s="10">
        <v>0.28999999999999998</v>
      </c>
      <c r="K3" s="59">
        <v>0.04</v>
      </c>
    </row>
    <row r="4" spans="1:11" x14ac:dyDescent="0.35">
      <c r="A4" s="8" t="s">
        <v>176</v>
      </c>
      <c r="B4" s="11" t="s">
        <v>402</v>
      </c>
      <c r="C4" s="9">
        <v>118605</v>
      </c>
      <c r="D4" s="10">
        <v>1</v>
      </c>
      <c r="E4" s="9">
        <v>112490</v>
      </c>
      <c r="F4" s="9">
        <v>76955</v>
      </c>
      <c r="G4" s="9">
        <v>33480</v>
      </c>
      <c r="H4" s="9">
        <v>2060</v>
      </c>
      <c r="I4" s="10">
        <v>0.68</v>
      </c>
      <c r="J4" s="10">
        <v>0.3</v>
      </c>
      <c r="K4" s="59">
        <v>0.02</v>
      </c>
    </row>
    <row r="5" spans="1:11" x14ac:dyDescent="0.35">
      <c r="A5" s="8" t="s">
        <v>176</v>
      </c>
      <c r="B5" s="11" t="s">
        <v>403</v>
      </c>
      <c r="C5" s="9">
        <v>84240</v>
      </c>
      <c r="D5" s="10">
        <v>1</v>
      </c>
      <c r="E5" s="9">
        <v>83005</v>
      </c>
      <c r="F5" s="9">
        <v>57485</v>
      </c>
      <c r="G5" s="9">
        <v>20010</v>
      </c>
      <c r="H5" s="9">
        <v>5510</v>
      </c>
      <c r="I5" s="10">
        <v>0.69</v>
      </c>
      <c r="J5" s="10">
        <v>0.24</v>
      </c>
      <c r="K5" s="59">
        <v>7.0000000000000007E-2</v>
      </c>
    </row>
    <row r="6" spans="1:11" x14ac:dyDescent="0.35">
      <c r="A6" s="8" t="s">
        <v>176</v>
      </c>
      <c r="B6" s="11" t="s">
        <v>404</v>
      </c>
      <c r="C6" s="9">
        <v>85830</v>
      </c>
      <c r="D6" s="10">
        <v>1</v>
      </c>
      <c r="E6" s="9">
        <v>88990</v>
      </c>
      <c r="F6" s="9">
        <v>58425</v>
      </c>
      <c r="G6" s="9">
        <v>27845</v>
      </c>
      <c r="H6" s="9">
        <v>2720</v>
      </c>
      <c r="I6" s="10">
        <v>0.66</v>
      </c>
      <c r="J6" s="10">
        <v>0.31</v>
      </c>
      <c r="K6" s="59">
        <v>0.03</v>
      </c>
    </row>
    <row r="7" spans="1:11" x14ac:dyDescent="0.35">
      <c r="A7" s="8" t="s">
        <v>176</v>
      </c>
      <c r="B7" s="11" t="s">
        <v>405</v>
      </c>
      <c r="C7" s="9">
        <v>53260</v>
      </c>
      <c r="D7" s="10">
        <v>1</v>
      </c>
      <c r="E7" s="9">
        <v>62395</v>
      </c>
      <c r="F7" s="9">
        <v>36045</v>
      </c>
      <c r="G7" s="9">
        <v>25150</v>
      </c>
      <c r="H7" s="9">
        <v>1200</v>
      </c>
      <c r="I7" s="10">
        <v>0.57999999999999996</v>
      </c>
      <c r="J7" s="10">
        <v>0.4</v>
      </c>
      <c r="K7" s="59">
        <v>0.02</v>
      </c>
    </row>
    <row r="8" spans="1:11" x14ac:dyDescent="0.35">
      <c r="A8" s="8" t="s">
        <v>176</v>
      </c>
      <c r="B8" s="11" t="s">
        <v>406</v>
      </c>
      <c r="C8" s="9">
        <v>47745</v>
      </c>
      <c r="D8" s="10">
        <v>1</v>
      </c>
      <c r="E8" s="9">
        <v>47585</v>
      </c>
      <c r="F8" s="9">
        <v>30825</v>
      </c>
      <c r="G8" s="9">
        <v>16005</v>
      </c>
      <c r="H8" s="9">
        <v>755</v>
      </c>
      <c r="I8" s="10">
        <v>0.65</v>
      </c>
      <c r="J8" s="10">
        <v>0.34</v>
      </c>
      <c r="K8" s="59">
        <v>0.02</v>
      </c>
    </row>
    <row r="9" spans="1:11" x14ac:dyDescent="0.35">
      <c r="A9" s="8" t="s">
        <v>176</v>
      </c>
      <c r="B9" s="11" t="s">
        <v>407</v>
      </c>
      <c r="C9" s="9">
        <v>20860</v>
      </c>
      <c r="D9" s="10">
        <v>1</v>
      </c>
      <c r="E9" s="9">
        <v>20935</v>
      </c>
      <c r="F9" s="9">
        <v>13970</v>
      </c>
      <c r="G9" s="9">
        <v>6520</v>
      </c>
      <c r="H9" s="9">
        <v>445</v>
      </c>
      <c r="I9" s="10">
        <v>0.67</v>
      </c>
      <c r="J9" s="10">
        <v>0.31</v>
      </c>
      <c r="K9" s="59">
        <v>0.02</v>
      </c>
    </row>
    <row r="10" spans="1:11" x14ac:dyDescent="0.35">
      <c r="A10" s="8" t="s">
        <v>176</v>
      </c>
      <c r="B10" s="11" t="s">
        <v>408</v>
      </c>
      <c r="C10" s="9">
        <v>558100</v>
      </c>
      <c r="D10" s="10">
        <v>1</v>
      </c>
      <c r="E10" s="9">
        <v>554070</v>
      </c>
      <c r="F10" s="9">
        <v>365340</v>
      </c>
      <c r="G10" s="9">
        <v>170480</v>
      </c>
      <c r="H10" s="9">
        <v>18250</v>
      </c>
      <c r="I10" s="10">
        <v>0.66</v>
      </c>
      <c r="J10" s="10">
        <v>0.31</v>
      </c>
      <c r="K10" s="59">
        <v>0.03</v>
      </c>
    </row>
    <row r="11" spans="1:11" x14ac:dyDescent="0.35">
      <c r="A11" s="5" t="s">
        <v>291</v>
      </c>
      <c r="B11" t="s">
        <v>400</v>
      </c>
      <c r="C11" s="6">
        <v>570</v>
      </c>
      <c r="D11" s="7">
        <v>0.03</v>
      </c>
      <c r="E11" s="6">
        <v>505</v>
      </c>
      <c r="F11" s="6">
        <v>325</v>
      </c>
      <c r="G11" s="6">
        <v>175</v>
      </c>
      <c r="H11" s="6">
        <v>5</v>
      </c>
      <c r="I11" s="7">
        <v>0.64</v>
      </c>
      <c r="J11" s="7">
        <v>0.35</v>
      </c>
      <c r="K11" s="61">
        <v>0.01</v>
      </c>
    </row>
    <row r="12" spans="1:11" x14ac:dyDescent="0.35">
      <c r="A12" s="5" t="s">
        <v>291</v>
      </c>
      <c r="B12" t="s">
        <v>401</v>
      </c>
      <c r="C12" s="6">
        <v>3355</v>
      </c>
      <c r="D12" s="7">
        <v>0.03</v>
      </c>
      <c r="E12" s="6">
        <v>3145</v>
      </c>
      <c r="F12" s="6">
        <v>2195</v>
      </c>
      <c r="G12" s="6">
        <v>810</v>
      </c>
      <c r="H12" s="6">
        <v>145</v>
      </c>
      <c r="I12" s="7">
        <v>0.7</v>
      </c>
      <c r="J12" s="7">
        <v>0.26</v>
      </c>
      <c r="K12" s="61">
        <v>0.05</v>
      </c>
    </row>
    <row r="13" spans="1:11" x14ac:dyDescent="0.35">
      <c r="A13" s="5" t="s">
        <v>291</v>
      </c>
      <c r="B13" t="s">
        <v>402</v>
      </c>
      <c r="C13" s="6">
        <v>3730</v>
      </c>
      <c r="D13" s="7">
        <v>0.03</v>
      </c>
      <c r="E13" s="6">
        <v>3455</v>
      </c>
      <c r="F13" s="6">
        <v>2395</v>
      </c>
      <c r="G13" s="6">
        <v>985</v>
      </c>
      <c r="H13" s="6">
        <v>75</v>
      </c>
      <c r="I13" s="7">
        <v>0.69</v>
      </c>
      <c r="J13" s="7">
        <v>0.28000000000000003</v>
      </c>
      <c r="K13" s="61">
        <v>0.02</v>
      </c>
    </row>
    <row r="14" spans="1:11" x14ac:dyDescent="0.35">
      <c r="A14" s="5" t="s">
        <v>291</v>
      </c>
      <c r="B14" t="s">
        <v>403</v>
      </c>
      <c r="C14" s="6">
        <v>2650</v>
      </c>
      <c r="D14" s="7">
        <v>0.03</v>
      </c>
      <c r="E14" s="6">
        <v>2660</v>
      </c>
      <c r="F14" s="6">
        <v>1795</v>
      </c>
      <c r="G14" s="6">
        <v>690</v>
      </c>
      <c r="H14" s="6">
        <v>175</v>
      </c>
      <c r="I14" s="7">
        <v>0.67</v>
      </c>
      <c r="J14" s="7">
        <v>0.26</v>
      </c>
      <c r="K14" s="61">
        <v>7.0000000000000007E-2</v>
      </c>
    </row>
    <row r="15" spans="1:11" x14ac:dyDescent="0.35">
      <c r="A15" s="5" t="s">
        <v>291</v>
      </c>
      <c r="B15" t="s">
        <v>404</v>
      </c>
      <c r="C15" s="6">
        <v>3065</v>
      </c>
      <c r="D15" s="7">
        <v>0.04</v>
      </c>
      <c r="E15" s="6">
        <v>3125</v>
      </c>
      <c r="F15" s="6">
        <v>1875</v>
      </c>
      <c r="G15" s="6">
        <v>1155</v>
      </c>
      <c r="H15" s="6">
        <v>90</v>
      </c>
      <c r="I15" s="7">
        <v>0.6</v>
      </c>
      <c r="J15" s="7">
        <v>0.37</v>
      </c>
      <c r="K15" s="61">
        <v>0.03</v>
      </c>
    </row>
    <row r="16" spans="1:11" x14ac:dyDescent="0.35">
      <c r="A16" s="5" t="s">
        <v>291</v>
      </c>
      <c r="B16" t="s">
        <v>405</v>
      </c>
      <c r="C16" s="6">
        <v>1675</v>
      </c>
      <c r="D16" s="7">
        <v>0.03</v>
      </c>
      <c r="E16" s="6">
        <v>2035</v>
      </c>
      <c r="F16" s="6">
        <v>1075</v>
      </c>
      <c r="G16" s="6">
        <v>930</v>
      </c>
      <c r="H16" s="6">
        <v>30</v>
      </c>
      <c r="I16" s="7">
        <v>0.53</v>
      </c>
      <c r="J16" s="7">
        <v>0.46</v>
      </c>
      <c r="K16" s="61">
        <v>0.02</v>
      </c>
    </row>
    <row r="17" spans="1:11" x14ac:dyDescent="0.35">
      <c r="A17" s="5" t="s">
        <v>291</v>
      </c>
      <c r="B17" t="s">
        <v>406</v>
      </c>
      <c r="C17" s="6">
        <v>1630</v>
      </c>
      <c r="D17" s="7">
        <v>0.03</v>
      </c>
      <c r="E17" s="6">
        <v>1605</v>
      </c>
      <c r="F17" s="6">
        <v>1020</v>
      </c>
      <c r="G17" s="6">
        <v>560</v>
      </c>
      <c r="H17" s="6">
        <v>30</v>
      </c>
      <c r="I17" s="7">
        <v>0.63</v>
      </c>
      <c r="J17" s="7">
        <v>0.35</v>
      </c>
      <c r="K17" s="61">
        <v>0.02</v>
      </c>
    </row>
    <row r="18" spans="1:11" x14ac:dyDescent="0.35">
      <c r="A18" s="5" t="s">
        <v>291</v>
      </c>
      <c r="B18" t="s">
        <v>407</v>
      </c>
      <c r="C18" s="6">
        <v>670</v>
      </c>
      <c r="D18" s="7">
        <v>0.03</v>
      </c>
      <c r="E18" s="6">
        <v>665</v>
      </c>
      <c r="F18" s="6">
        <v>425</v>
      </c>
      <c r="G18" s="6">
        <v>220</v>
      </c>
      <c r="H18" s="6">
        <v>20</v>
      </c>
      <c r="I18" s="7">
        <v>0.64</v>
      </c>
      <c r="J18" s="7">
        <v>0.33</v>
      </c>
      <c r="K18" s="61">
        <v>0.03</v>
      </c>
    </row>
    <row r="19" spans="1:11" x14ac:dyDescent="0.35">
      <c r="A19" s="5" t="s">
        <v>291</v>
      </c>
      <c r="B19" t="s">
        <v>408</v>
      </c>
      <c r="C19" s="6">
        <v>17335</v>
      </c>
      <c r="D19" s="7">
        <v>0.03</v>
      </c>
      <c r="E19" s="6">
        <v>17195</v>
      </c>
      <c r="F19" s="6">
        <v>11100</v>
      </c>
      <c r="G19" s="6">
        <v>5520</v>
      </c>
      <c r="H19" s="6">
        <v>575</v>
      </c>
      <c r="I19" s="7">
        <v>0.65</v>
      </c>
      <c r="J19" s="7">
        <v>0.32</v>
      </c>
      <c r="K19" s="61">
        <v>0.03</v>
      </c>
    </row>
    <row r="20" spans="1:11" x14ac:dyDescent="0.35">
      <c r="A20" s="5" t="s">
        <v>292</v>
      </c>
      <c r="B20" t="s">
        <v>400</v>
      </c>
      <c r="C20" s="6">
        <v>580</v>
      </c>
      <c r="D20" s="7">
        <v>0.03</v>
      </c>
      <c r="E20" s="6">
        <v>535</v>
      </c>
      <c r="F20" s="6">
        <v>310</v>
      </c>
      <c r="G20" s="6">
        <v>210</v>
      </c>
      <c r="H20" s="6">
        <v>10</v>
      </c>
      <c r="I20" s="7">
        <v>0.57999999999999996</v>
      </c>
      <c r="J20" s="7">
        <v>0.4</v>
      </c>
      <c r="K20" s="61">
        <v>0.02</v>
      </c>
    </row>
    <row r="21" spans="1:11" x14ac:dyDescent="0.35">
      <c r="A21" s="5" t="s">
        <v>292</v>
      </c>
      <c r="B21" t="s">
        <v>401</v>
      </c>
      <c r="C21" s="6">
        <v>2905</v>
      </c>
      <c r="D21" s="7">
        <v>0.02</v>
      </c>
      <c r="E21" s="6">
        <v>2730</v>
      </c>
      <c r="F21" s="6">
        <v>1920</v>
      </c>
      <c r="G21" s="6">
        <v>700</v>
      </c>
      <c r="H21" s="6">
        <v>110</v>
      </c>
      <c r="I21" s="7">
        <v>0.7</v>
      </c>
      <c r="J21" s="7">
        <v>0.26</v>
      </c>
      <c r="K21" s="61">
        <v>0.04</v>
      </c>
    </row>
    <row r="22" spans="1:11" x14ac:dyDescent="0.35">
      <c r="A22" s="5" t="s">
        <v>292</v>
      </c>
      <c r="B22" t="s">
        <v>402</v>
      </c>
      <c r="C22" s="6">
        <v>3530</v>
      </c>
      <c r="D22" s="7">
        <v>0.03</v>
      </c>
      <c r="E22" s="6">
        <v>3280</v>
      </c>
      <c r="F22" s="6">
        <v>2220</v>
      </c>
      <c r="G22" s="6">
        <v>1010</v>
      </c>
      <c r="H22" s="6">
        <v>50</v>
      </c>
      <c r="I22" s="7">
        <v>0.68</v>
      </c>
      <c r="J22" s="7">
        <v>0.31</v>
      </c>
      <c r="K22" s="61">
        <v>0.02</v>
      </c>
    </row>
    <row r="23" spans="1:11" x14ac:dyDescent="0.35">
      <c r="A23" s="5" t="s">
        <v>292</v>
      </c>
      <c r="B23" t="s">
        <v>403</v>
      </c>
      <c r="C23" s="6">
        <v>2455</v>
      </c>
      <c r="D23" s="7">
        <v>0.03</v>
      </c>
      <c r="E23" s="6">
        <v>2475</v>
      </c>
      <c r="F23" s="6">
        <v>1630</v>
      </c>
      <c r="G23" s="6">
        <v>695</v>
      </c>
      <c r="H23" s="6">
        <v>155</v>
      </c>
      <c r="I23" s="7">
        <v>0.66</v>
      </c>
      <c r="J23" s="7">
        <v>0.28000000000000003</v>
      </c>
      <c r="K23" s="61">
        <v>0.06</v>
      </c>
    </row>
    <row r="24" spans="1:11" x14ac:dyDescent="0.35">
      <c r="A24" s="5" t="s">
        <v>292</v>
      </c>
      <c r="B24" t="s">
        <v>404</v>
      </c>
      <c r="C24" s="6">
        <v>2560</v>
      </c>
      <c r="D24" s="7">
        <v>0.03</v>
      </c>
      <c r="E24" s="6">
        <v>2630</v>
      </c>
      <c r="F24" s="6">
        <v>1695</v>
      </c>
      <c r="G24" s="6">
        <v>850</v>
      </c>
      <c r="H24" s="6">
        <v>80</v>
      </c>
      <c r="I24" s="7">
        <v>0.65</v>
      </c>
      <c r="J24" s="7">
        <v>0.32</v>
      </c>
      <c r="K24" s="61">
        <v>0.03</v>
      </c>
    </row>
    <row r="25" spans="1:11" x14ac:dyDescent="0.35">
      <c r="A25" s="5" t="s">
        <v>292</v>
      </c>
      <c r="B25" t="s">
        <v>405</v>
      </c>
      <c r="C25" s="6">
        <v>1550</v>
      </c>
      <c r="D25" s="7">
        <v>0.03</v>
      </c>
      <c r="E25" s="6">
        <v>1835</v>
      </c>
      <c r="F25" s="6">
        <v>980</v>
      </c>
      <c r="G25" s="6">
        <v>805</v>
      </c>
      <c r="H25" s="6">
        <v>50</v>
      </c>
      <c r="I25" s="7">
        <v>0.53</v>
      </c>
      <c r="J25" s="7">
        <v>0.44</v>
      </c>
      <c r="K25" s="61">
        <v>0.03</v>
      </c>
    </row>
    <row r="26" spans="1:11" x14ac:dyDescent="0.35">
      <c r="A26" s="5" t="s">
        <v>292</v>
      </c>
      <c r="B26" t="s">
        <v>406</v>
      </c>
      <c r="C26" s="6">
        <v>1330</v>
      </c>
      <c r="D26" s="7">
        <v>0.03</v>
      </c>
      <c r="E26" s="6">
        <v>1340</v>
      </c>
      <c r="F26" s="6">
        <v>860</v>
      </c>
      <c r="G26" s="6">
        <v>470</v>
      </c>
      <c r="H26" s="6">
        <v>10</v>
      </c>
      <c r="I26" s="7">
        <v>0.64</v>
      </c>
      <c r="J26" s="7">
        <v>0.35</v>
      </c>
      <c r="K26" s="61">
        <v>0.01</v>
      </c>
    </row>
    <row r="27" spans="1:11" x14ac:dyDescent="0.35">
      <c r="A27" s="5" t="s">
        <v>292</v>
      </c>
      <c r="B27" t="s">
        <v>407</v>
      </c>
      <c r="C27" s="6">
        <v>565</v>
      </c>
      <c r="D27" s="7">
        <v>0.03</v>
      </c>
      <c r="E27" s="6">
        <v>540</v>
      </c>
      <c r="F27" s="6">
        <v>350</v>
      </c>
      <c r="G27" s="6">
        <v>185</v>
      </c>
      <c r="H27" s="6">
        <v>5</v>
      </c>
      <c r="I27" s="7">
        <v>0.65</v>
      </c>
      <c r="J27" s="7">
        <v>0.34</v>
      </c>
      <c r="K27" s="61">
        <v>0.01</v>
      </c>
    </row>
    <row r="28" spans="1:11" x14ac:dyDescent="0.35">
      <c r="A28" s="5" t="s">
        <v>292</v>
      </c>
      <c r="B28" t="s">
        <v>408</v>
      </c>
      <c r="C28" s="6">
        <v>15475</v>
      </c>
      <c r="D28" s="7">
        <v>0.03</v>
      </c>
      <c r="E28" s="6">
        <v>15365</v>
      </c>
      <c r="F28" s="6">
        <v>9965</v>
      </c>
      <c r="G28" s="6">
        <v>4925</v>
      </c>
      <c r="H28" s="6">
        <v>475</v>
      </c>
      <c r="I28" s="7">
        <v>0.65</v>
      </c>
      <c r="J28" s="7">
        <v>0.32</v>
      </c>
      <c r="K28" s="61">
        <v>0.03</v>
      </c>
    </row>
    <row r="29" spans="1:11" x14ac:dyDescent="0.35">
      <c r="A29" s="5" t="s">
        <v>293</v>
      </c>
      <c r="B29" t="s">
        <v>400</v>
      </c>
      <c r="C29" s="6">
        <v>350</v>
      </c>
      <c r="D29" s="7">
        <v>0.02</v>
      </c>
      <c r="E29" s="6">
        <v>330</v>
      </c>
      <c r="F29" s="6">
        <v>230</v>
      </c>
      <c r="G29" s="6">
        <v>90</v>
      </c>
      <c r="H29" s="6">
        <v>5</v>
      </c>
      <c r="I29" s="7">
        <v>0.7</v>
      </c>
      <c r="J29" s="7">
        <v>0.28000000000000003</v>
      </c>
      <c r="K29" s="61">
        <v>0.02</v>
      </c>
    </row>
    <row r="30" spans="1:11" x14ac:dyDescent="0.35">
      <c r="A30" s="5" t="s">
        <v>293</v>
      </c>
      <c r="B30" t="s">
        <v>401</v>
      </c>
      <c r="C30" s="6">
        <v>2365</v>
      </c>
      <c r="D30" s="7">
        <v>0.02</v>
      </c>
      <c r="E30" s="6">
        <v>2205</v>
      </c>
      <c r="F30" s="6">
        <v>1610</v>
      </c>
      <c r="G30" s="6">
        <v>510</v>
      </c>
      <c r="H30" s="6">
        <v>90</v>
      </c>
      <c r="I30" s="7">
        <v>0.73</v>
      </c>
      <c r="J30" s="7">
        <v>0.23</v>
      </c>
      <c r="K30" s="61">
        <v>0.04</v>
      </c>
    </row>
    <row r="31" spans="1:11" x14ac:dyDescent="0.35">
      <c r="A31" s="5" t="s">
        <v>293</v>
      </c>
      <c r="B31" t="s">
        <v>402</v>
      </c>
      <c r="C31" s="6">
        <v>2305</v>
      </c>
      <c r="D31" s="7">
        <v>0.02</v>
      </c>
      <c r="E31" s="6">
        <v>2180</v>
      </c>
      <c r="F31" s="6">
        <v>1560</v>
      </c>
      <c r="G31" s="6">
        <v>590</v>
      </c>
      <c r="H31" s="6">
        <v>30</v>
      </c>
      <c r="I31" s="7">
        <v>0.72</v>
      </c>
      <c r="J31" s="7">
        <v>0.27</v>
      </c>
      <c r="K31" s="61">
        <v>0.01</v>
      </c>
    </row>
    <row r="32" spans="1:11" x14ac:dyDescent="0.35">
      <c r="A32" s="5" t="s">
        <v>293</v>
      </c>
      <c r="B32" t="s">
        <v>403</v>
      </c>
      <c r="C32" s="6">
        <v>1655</v>
      </c>
      <c r="D32" s="7">
        <v>0.02</v>
      </c>
      <c r="E32" s="6">
        <v>1595</v>
      </c>
      <c r="F32" s="6">
        <v>1125</v>
      </c>
      <c r="G32" s="6">
        <v>370</v>
      </c>
      <c r="H32" s="6">
        <v>100</v>
      </c>
      <c r="I32" s="7">
        <v>0.71</v>
      </c>
      <c r="J32" s="7">
        <v>0.23</v>
      </c>
      <c r="K32" s="61">
        <v>0.06</v>
      </c>
    </row>
    <row r="33" spans="1:11" x14ac:dyDescent="0.35">
      <c r="A33" s="5" t="s">
        <v>293</v>
      </c>
      <c r="B33" t="s">
        <v>404</v>
      </c>
      <c r="C33" s="6">
        <v>1615</v>
      </c>
      <c r="D33" s="7">
        <v>0.02</v>
      </c>
      <c r="E33" s="6">
        <v>1730</v>
      </c>
      <c r="F33" s="6">
        <v>1165</v>
      </c>
      <c r="G33" s="6">
        <v>510</v>
      </c>
      <c r="H33" s="6">
        <v>55</v>
      </c>
      <c r="I33" s="7">
        <v>0.67</v>
      </c>
      <c r="J33" s="7">
        <v>0.28999999999999998</v>
      </c>
      <c r="K33" s="61">
        <v>0.03</v>
      </c>
    </row>
    <row r="34" spans="1:11" x14ac:dyDescent="0.35">
      <c r="A34" s="5" t="s">
        <v>293</v>
      </c>
      <c r="B34" t="s">
        <v>405</v>
      </c>
      <c r="C34" s="6">
        <v>995</v>
      </c>
      <c r="D34" s="7">
        <v>0.02</v>
      </c>
      <c r="E34" s="6">
        <v>1170</v>
      </c>
      <c r="F34" s="6">
        <v>715</v>
      </c>
      <c r="G34" s="6">
        <v>430</v>
      </c>
      <c r="H34" s="6">
        <v>25</v>
      </c>
      <c r="I34" s="7">
        <v>0.61</v>
      </c>
      <c r="J34" s="7">
        <v>0.37</v>
      </c>
      <c r="K34" s="61">
        <v>0.02</v>
      </c>
    </row>
    <row r="35" spans="1:11" x14ac:dyDescent="0.35">
      <c r="A35" s="5" t="s">
        <v>293</v>
      </c>
      <c r="B35" t="s">
        <v>406</v>
      </c>
      <c r="C35" s="6">
        <v>900</v>
      </c>
      <c r="D35" s="7">
        <v>0.02</v>
      </c>
      <c r="E35" s="6">
        <v>905</v>
      </c>
      <c r="F35" s="6">
        <v>605</v>
      </c>
      <c r="G35" s="6">
        <v>290</v>
      </c>
      <c r="H35" s="6">
        <v>10</v>
      </c>
      <c r="I35" s="7">
        <v>0.67</v>
      </c>
      <c r="J35" s="7">
        <v>0.32</v>
      </c>
      <c r="K35" s="61">
        <v>0.01</v>
      </c>
    </row>
    <row r="36" spans="1:11" x14ac:dyDescent="0.35">
      <c r="A36" s="5" t="s">
        <v>293</v>
      </c>
      <c r="B36" t="s">
        <v>407</v>
      </c>
      <c r="C36" s="6">
        <v>385</v>
      </c>
      <c r="D36" s="7">
        <v>0.02</v>
      </c>
      <c r="E36" s="6">
        <v>370</v>
      </c>
      <c r="F36" s="6">
        <v>250</v>
      </c>
      <c r="G36" s="6">
        <v>120</v>
      </c>
      <c r="H36" s="6" t="s">
        <v>460</v>
      </c>
      <c r="I36" s="7">
        <v>0.67</v>
      </c>
      <c r="J36" s="6" t="s">
        <v>460</v>
      </c>
      <c r="K36" s="19" t="s">
        <v>460</v>
      </c>
    </row>
    <row r="37" spans="1:11" x14ac:dyDescent="0.35">
      <c r="A37" s="5" t="s">
        <v>293</v>
      </c>
      <c r="B37" t="s">
        <v>408</v>
      </c>
      <c r="C37" s="6">
        <v>10575</v>
      </c>
      <c r="D37" s="7">
        <v>0.02</v>
      </c>
      <c r="E37" s="6">
        <v>10490</v>
      </c>
      <c r="F37" s="6">
        <v>7265</v>
      </c>
      <c r="G37" s="6">
        <v>2915</v>
      </c>
      <c r="H37" s="6">
        <v>315</v>
      </c>
      <c r="I37" s="7">
        <v>0.69</v>
      </c>
      <c r="J37" s="7">
        <v>0.28000000000000003</v>
      </c>
      <c r="K37" s="61">
        <v>0.03</v>
      </c>
    </row>
    <row r="38" spans="1:11" x14ac:dyDescent="0.35">
      <c r="A38" s="5" t="s">
        <v>294</v>
      </c>
      <c r="B38" t="s">
        <v>400</v>
      </c>
      <c r="C38" s="6">
        <v>260</v>
      </c>
      <c r="D38" s="7">
        <v>0.01</v>
      </c>
      <c r="E38" s="6">
        <v>235</v>
      </c>
      <c r="F38" s="6">
        <v>155</v>
      </c>
      <c r="G38" s="6">
        <v>75</v>
      </c>
      <c r="H38" s="6">
        <v>5</v>
      </c>
      <c r="I38" s="7">
        <v>0.66</v>
      </c>
      <c r="J38" s="7">
        <v>0.32</v>
      </c>
      <c r="K38" s="61">
        <v>0.02</v>
      </c>
    </row>
    <row r="39" spans="1:11" x14ac:dyDescent="0.35">
      <c r="A39" s="5" t="s">
        <v>294</v>
      </c>
      <c r="B39" t="s">
        <v>401</v>
      </c>
      <c r="C39" s="6">
        <v>1355</v>
      </c>
      <c r="D39" s="7">
        <v>0.01</v>
      </c>
      <c r="E39" s="6">
        <v>1280</v>
      </c>
      <c r="F39" s="6">
        <v>880</v>
      </c>
      <c r="G39" s="6">
        <v>345</v>
      </c>
      <c r="H39" s="6">
        <v>55</v>
      </c>
      <c r="I39" s="7">
        <v>0.69</v>
      </c>
      <c r="J39" s="7">
        <v>0.27</v>
      </c>
      <c r="K39" s="61">
        <v>0.04</v>
      </c>
    </row>
    <row r="40" spans="1:11" x14ac:dyDescent="0.35">
      <c r="A40" s="5" t="s">
        <v>294</v>
      </c>
      <c r="B40" t="s">
        <v>402</v>
      </c>
      <c r="C40" s="6">
        <v>1400</v>
      </c>
      <c r="D40" s="7">
        <v>0.01</v>
      </c>
      <c r="E40" s="6">
        <v>1350</v>
      </c>
      <c r="F40" s="6">
        <v>945</v>
      </c>
      <c r="G40" s="6">
        <v>380</v>
      </c>
      <c r="H40" s="6">
        <v>30</v>
      </c>
      <c r="I40" s="7">
        <v>0.7</v>
      </c>
      <c r="J40" s="7">
        <v>0.28000000000000003</v>
      </c>
      <c r="K40" s="61">
        <v>0.02</v>
      </c>
    </row>
    <row r="41" spans="1:11" x14ac:dyDescent="0.35">
      <c r="A41" s="5" t="s">
        <v>294</v>
      </c>
      <c r="B41" t="s">
        <v>403</v>
      </c>
      <c r="C41" s="6">
        <v>950</v>
      </c>
      <c r="D41" s="7">
        <v>0.01</v>
      </c>
      <c r="E41" s="6">
        <v>900</v>
      </c>
      <c r="F41" s="6">
        <v>620</v>
      </c>
      <c r="G41" s="6">
        <v>235</v>
      </c>
      <c r="H41" s="6">
        <v>45</v>
      </c>
      <c r="I41" s="7">
        <v>0.69</v>
      </c>
      <c r="J41" s="7">
        <v>0.26</v>
      </c>
      <c r="K41" s="61">
        <v>0.05</v>
      </c>
    </row>
    <row r="42" spans="1:11" x14ac:dyDescent="0.35">
      <c r="A42" s="5" t="s">
        <v>294</v>
      </c>
      <c r="B42" t="s">
        <v>404</v>
      </c>
      <c r="C42" s="6">
        <v>1090</v>
      </c>
      <c r="D42" s="7">
        <v>0.01</v>
      </c>
      <c r="E42" s="6">
        <v>1105</v>
      </c>
      <c r="F42" s="6">
        <v>715</v>
      </c>
      <c r="G42" s="6">
        <v>365</v>
      </c>
      <c r="H42" s="6">
        <v>25</v>
      </c>
      <c r="I42" s="7">
        <v>0.65</v>
      </c>
      <c r="J42" s="7">
        <v>0.33</v>
      </c>
      <c r="K42" s="61">
        <v>0.02</v>
      </c>
    </row>
    <row r="43" spans="1:11" x14ac:dyDescent="0.35">
      <c r="A43" s="5" t="s">
        <v>294</v>
      </c>
      <c r="B43" t="s">
        <v>405</v>
      </c>
      <c r="C43" s="6">
        <v>575</v>
      </c>
      <c r="D43" s="7">
        <v>0.01</v>
      </c>
      <c r="E43" s="6">
        <v>710</v>
      </c>
      <c r="F43" s="6">
        <v>375</v>
      </c>
      <c r="G43" s="6">
        <v>325</v>
      </c>
      <c r="H43" s="6">
        <v>10</v>
      </c>
      <c r="I43" s="7">
        <v>0.53</v>
      </c>
      <c r="J43" s="7">
        <v>0.46</v>
      </c>
      <c r="K43" s="61">
        <v>0.01</v>
      </c>
    </row>
    <row r="44" spans="1:11" x14ac:dyDescent="0.35">
      <c r="A44" s="5" t="s">
        <v>294</v>
      </c>
      <c r="B44" t="s">
        <v>406</v>
      </c>
      <c r="C44" s="6">
        <v>525</v>
      </c>
      <c r="D44" s="7">
        <v>0.01</v>
      </c>
      <c r="E44" s="6">
        <v>530</v>
      </c>
      <c r="F44" s="6">
        <v>340</v>
      </c>
      <c r="G44" s="6">
        <v>190</v>
      </c>
      <c r="H44" s="6" t="s">
        <v>460</v>
      </c>
      <c r="I44" s="7">
        <v>0.64</v>
      </c>
      <c r="J44" s="6" t="s">
        <v>460</v>
      </c>
      <c r="K44" s="19" t="s">
        <v>460</v>
      </c>
    </row>
    <row r="45" spans="1:11" x14ac:dyDescent="0.35">
      <c r="A45" s="5" t="s">
        <v>294</v>
      </c>
      <c r="B45" t="s">
        <v>407</v>
      </c>
      <c r="C45" s="6">
        <v>220</v>
      </c>
      <c r="D45" s="7">
        <v>0.01</v>
      </c>
      <c r="E45" s="6">
        <v>210</v>
      </c>
      <c r="F45" s="6">
        <v>145</v>
      </c>
      <c r="G45" s="6">
        <v>60</v>
      </c>
      <c r="H45" s="6">
        <v>10</v>
      </c>
      <c r="I45" s="7">
        <v>0.68</v>
      </c>
      <c r="J45" s="7">
        <v>0.28000000000000003</v>
      </c>
      <c r="K45" s="61">
        <v>0.04</v>
      </c>
    </row>
    <row r="46" spans="1:11" x14ac:dyDescent="0.35">
      <c r="A46" s="5" t="s">
        <v>294</v>
      </c>
      <c r="B46" t="s">
        <v>408</v>
      </c>
      <c r="C46" s="6">
        <v>6370</v>
      </c>
      <c r="D46" s="7">
        <v>0.01</v>
      </c>
      <c r="E46" s="6">
        <v>6325</v>
      </c>
      <c r="F46" s="6">
        <v>4170</v>
      </c>
      <c r="G46" s="6">
        <v>1970</v>
      </c>
      <c r="H46" s="6">
        <v>180</v>
      </c>
      <c r="I46" s="7">
        <v>0.66</v>
      </c>
      <c r="J46" s="7">
        <v>0.31</v>
      </c>
      <c r="K46" s="61">
        <v>0.03</v>
      </c>
    </row>
    <row r="47" spans="1:11" x14ac:dyDescent="0.35">
      <c r="A47" s="5" t="s">
        <v>295</v>
      </c>
      <c r="B47" t="s">
        <v>400</v>
      </c>
      <c r="C47" s="6">
        <v>960</v>
      </c>
      <c r="D47" s="7">
        <v>0.05</v>
      </c>
      <c r="E47" s="6">
        <v>875</v>
      </c>
      <c r="F47" s="6">
        <v>600</v>
      </c>
      <c r="G47" s="6">
        <v>250</v>
      </c>
      <c r="H47" s="6">
        <v>20</v>
      </c>
      <c r="I47" s="7">
        <v>0.69</v>
      </c>
      <c r="J47" s="7">
        <v>0.28999999999999998</v>
      </c>
      <c r="K47" s="61">
        <v>0.02</v>
      </c>
    </row>
    <row r="48" spans="1:11" x14ac:dyDescent="0.35">
      <c r="A48" s="5" t="s">
        <v>295</v>
      </c>
      <c r="B48" t="s">
        <v>401</v>
      </c>
      <c r="C48" s="6">
        <v>6735</v>
      </c>
      <c r="D48" s="7">
        <v>0.05</v>
      </c>
      <c r="E48" s="6">
        <v>6285</v>
      </c>
      <c r="F48" s="6">
        <v>4405</v>
      </c>
      <c r="G48" s="6">
        <v>1635</v>
      </c>
      <c r="H48" s="6">
        <v>245</v>
      </c>
      <c r="I48" s="7">
        <v>0.7</v>
      </c>
      <c r="J48" s="7">
        <v>0.26</v>
      </c>
      <c r="K48" s="61">
        <v>0.04</v>
      </c>
    </row>
    <row r="49" spans="1:11" x14ac:dyDescent="0.35">
      <c r="A49" s="5" t="s">
        <v>295</v>
      </c>
      <c r="B49" t="s">
        <v>402</v>
      </c>
      <c r="C49" s="6">
        <v>7500</v>
      </c>
      <c r="D49" s="7">
        <v>0.06</v>
      </c>
      <c r="E49" s="6">
        <v>7070</v>
      </c>
      <c r="F49" s="6">
        <v>4815</v>
      </c>
      <c r="G49" s="6">
        <v>2110</v>
      </c>
      <c r="H49" s="6">
        <v>145</v>
      </c>
      <c r="I49" s="7">
        <v>0.68</v>
      </c>
      <c r="J49" s="7">
        <v>0.3</v>
      </c>
      <c r="K49" s="61">
        <v>0.02</v>
      </c>
    </row>
    <row r="50" spans="1:11" x14ac:dyDescent="0.35">
      <c r="A50" s="5" t="s">
        <v>295</v>
      </c>
      <c r="B50" t="s">
        <v>403</v>
      </c>
      <c r="C50" s="6">
        <v>5115</v>
      </c>
      <c r="D50" s="7">
        <v>0.06</v>
      </c>
      <c r="E50" s="6">
        <v>5105</v>
      </c>
      <c r="F50" s="6">
        <v>3525</v>
      </c>
      <c r="G50" s="6">
        <v>1300</v>
      </c>
      <c r="H50" s="6">
        <v>275</v>
      </c>
      <c r="I50" s="7">
        <v>0.69</v>
      </c>
      <c r="J50" s="7">
        <v>0.26</v>
      </c>
      <c r="K50" s="61">
        <v>0.05</v>
      </c>
    </row>
    <row r="51" spans="1:11" x14ac:dyDescent="0.35">
      <c r="A51" s="5" t="s">
        <v>295</v>
      </c>
      <c r="B51" t="s">
        <v>404</v>
      </c>
      <c r="C51" s="6">
        <v>5465</v>
      </c>
      <c r="D51" s="7">
        <v>0.06</v>
      </c>
      <c r="E51" s="6">
        <v>5555</v>
      </c>
      <c r="F51" s="6">
        <v>3590</v>
      </c>
      <c r="G51" s="6">
        <v>1805</v>
      </c>
      <c r="H51" s="6">
        <v>155</v>
      </c>
      <c r="I51" s="7">
        <v>0.65</v>
      </c>
      <c r="J51" s="7">
        <v>0.33</v>
      </c>
      <c r="K51" s="61">
        <v>0.03</v>
      </c>
    </row>
    <row r="52" spans="1:11" x14ac:dyDescent="0.35">
      <c r="A52" s="5" t="s">
        <v>295</v>
      </c>
      <c r="B52" t="s">
        <v>405</v>
      </c>
      <c r="C52" s="6">
        <v>3485</v>
      </c>
      <c r="D52" s="7">
        <v>7.0000000000000007E-2</v>
      </c>
      <c r="E52" s="6">
        <v>4140</v>
      </c>
      <c r="F52" s="6">
        <v>2265</v>
      </c>
      <c r="G52" s="6">
        <v>1795</v>
      </c>
      <c r="H52" s="6">
        <v>80</v>
      </c>
      <c r="I52" s="7">
        <v>0.55000000000000004</v>
      </c>
      <c r="J52" s="7">
        <v>0.43</v>
      </c>
      <c r="K52" s="61">
        <v>0.02</v>
      </c>
    </row>
    <row r="53" spans="1:11" x14ac:dyDescent="0.35">
      <c r="A53" s="5" t="s">
        <v>295</v>
      </c>
      <c r="B53" t="s">
        <v>406</v>
      </c>
      <c r="C53" s="6">
        <v>3180</v>
      </c>
      <c r="D53" s="7">
        <v>7.0000000000000007E-2</v>
      </c>
      <c r="E53" s="6">
        <v>3110</v>
      </c>
      <c r="F53" s="6">
        <v>1970</v>
      </c>
      <c r="G53" s="6">
        <v>1085</v>
      </c>
      <c r="H53" s="6">
        <v>50</v>
      </c>
      <c r="I53" s="7">
        <v>0.63</v>
      </c>
      <c r="J53" s="7">
        <v>0.35</v>
      </c>
      <c r="K53" s="61">
        <v>0.02</v>
      </c>
    </row>
    <row r="54" spans="1:11" x14ac:dyDescent="0.35">
      <c r="A54" s="5" t="s">
        <v>295</v>
      </c>
      <c r="B54" t="s">
        <v>407</v>
      </c>
      <c r="C54" s="6">
        <v>1385</v>
      </c>
      <c r="D54" s="7">
        <v>7.0000000000000007E-2</v>
      </c>
      <c r="E54" s="6">
        <v>1390</v>
      </c>
      <c r="F54" s="6">
        <v>890</v>
      </c>
      <c r="G54" s="6">
        <v>465</v>
      </c>
      <c r="H54" s="6">
        <v>35</v>
      </c>
      <c r="I54" s="7">
        <v>0.64</v>
      </c>
      <c r="J54" s="7">
        <v>0.34</v>
      </c>
      <c r="K54" s="61">
        <v>0.03</v>
      </c>
    </row>
    <row r="55" spans="1:11" x14ac:dyDescent="0.35">
      <c r="A55" s="5" t="s">
        <v>295</v>
      </c>
      <c r="B55" t="s">
        <v>408</v>
      </c>
      <c r="C55" s="6">
        <v>33830</v>
      </c>
      <c r="D55" s="7">
        <v>0.06</v>
      </c>
      <c r="E55" s="6">
        <v>33535</v>
      </c>
      <c r="F55" s="6">
        <v>22070</v>
      </c>
      <c r="G55" s="6">
        <v>10450</v>
      </c>
      <c r="H55" s="6">
        <v>1010</v>
      </c>
      <c r="I55" s="7">
        <v>0.66</v>
      </c>
      <c r="J55" s="7">
        <v>0.31</v>
      </c>
      <c r="K55" s="61">
        <v>0.03</v>
      </c>
    </row>
    <row r="56" spans="1:11" x14ac:dyDescent="0.35">
      <c r="A56" s="5" t="s">
        <v>296</v>
      </c>
      <c r="B56" t="s">
        <v>400</v>
      </c>
      <c r="C56" s="6">
        <v>165</v>
      </c>
      <c r="D56" s="7">
        <v>0.01</v>
      </c>
      <c r="E56" s="6">
        <v>155</v>
      </c>
      <c r="F56" s="6">
        <v>110</v>
      </c>
      <c r="G56" s="6">
        <v>40</v>
      </c>
      <c r="H56" s="6">
        <v>5</v>
      </c>
      <c r="I56" s="7">
        <v>0.73</v>
      </c>
      <c r="J56" s="7">
        <v>0.25</v>
      </c>
      <c r="K56" s="61">
        <v>0.02</v>
      </c>
    </row>
    <row r="57" spans="1:11" x14ac:dyDescent="0.35">
      <c r="A57" s="5" t="s">
        <v>296</v>
      </c>
      <c r="B57" t="s">
        <v>401</v>
      </c>
      <c r="C57" s="6">
        <v>1375</v>
      </c>
      <c r="D57" s="7">
        <v>0.01</v>
      </c>
      <c r="E57" s="6">
        <v>1295</v>
      </c>
      <c r="F57" s="6">
        <v>925</v>
      </c>
      <c r="G57" s="6">
        <v>315</v>
      </c>
      <c r="H57" s="6">
        <v>55</v>
      </c>
      <c r="I57" s="7">
        <v>0.71</v>
      </c>
      <c r="J57" s="7">
        <v>0.24</v>
      </c>
      <c r="K57" s="61">
        <v>0.04</v>
      </c>
    </row>
    <row r="58" spans="1:11" x14ac:dyDescent="0.35">
      <c r="A58" s="5" t="s">
        <v>296</v>
      </c>
      <c r="B58" t="s">
        <v>402</v>
      </c>
      <c r="C58" s="6">
        <v>1315</v>
      </c>
      <c r="D58" s="7">
        <v>0.01</v>
      </c>
      <c r="E58" s="6">
        <v>1260</v>
      </c>
      <c r="F58" s="6">
        <v>890</v>
      </c>
      <c r="G58" s="6">
        <v>350</v>
      </c>
      <c r="H58" s="6">
        <v>20</v>
      </c>
      <c r="I58" s="7">
        <v>0.71</v>
      </c>
      <c r="J58" s="7">
        <v>0.28000000000000003</v>
      </c>
      <c r="K58" s="61">
        <v>0.02</v>
      </c>
    </row>
    <row r="59" spans="1:11" x14ac:dyDescent="0.35">
      <c r="A59" s="5" t="s">
        <v>296</v>
      </c>
      <c r="B59" t="s">
        <v>403</v>
      </c>
      <c r="C59" s="6">
        <v>880</v>
      </c>
      <c r="D59" s="7">
        <v>0.01</v>
      </c>
      <c r="E59" s="6">
        <v>855</v>
      </c>
      <c r="F59" s="6">
        <v>625</v>
      </c>
      <c r="G59" s="6">
        <v>180</v>
      </c>
      <c r="H59" s="6">
        <v>50</v>
      </c>
      <c r="I59" s="7">
        <v>0.73</v>
      </c>
      <c r="J59" s="7">
        <v>0.21</v>
      </c>
      <c r="K59" s="61">
        <v>0.06</v>
      </c>
    </row>
    <row r="60" spans="1:11" x14ac:dyDescent="0.35">
      <c r="A60" s="5" t="s">
        <v>296</v>
      </c>
      <c r="B60" t="s">
        <v>404</v>
      </c>
      <c r="C60" s="6">
        <v>1005</v>
      </c>
      <c r="D60" s="7">
        <v>0.01</v>
      </c>
      <c r="E60" s="6">
        <v>1050</v>
      </c>
      <c r="F60" s="6">
        <v>700</v>
      </c>
      <c r="G60" s="6">
        <v>330</v>
      </c>
      <c r="H60" s="6">
        <v>20</v>
      </c>
      <c r="I60" s="7">
        <v>0.67</v>
      </c>
      <c r="J60" s="7">
        <v>0.31</v>
      </c>
      <c r="K60" s="61">
        <v>0.02</v>
      </c>
    </row>
    <row r="61" spans="1:11" x14ac:dyDescent="0.35">
      <c r="A61" s="5" t="s">
        <v>296</v>
      </c>
      <c r="B61" t="s">
        <v>405</v>
      </c>
      <c r="C61" s="6">
        <v>530</v>
      </c>
      <c r="D61" s="7">
        <v>0.01</v>
      </c>
      <c r="E61" s="6">
        <v>620</v>
      </c>
      <c r="F61" s="6">
        <v>390</v>
      </c>
      <c r="G61" s="6">
        <v>215</v>
      </c>
      <c r="H61" s="6">
        <v>10</v>
      </c>
      <c r="I61" s="7">
        <v>0.63</v>
      </c>
      <c r="J61" s="7">
        <v>0.35</v>
      </c>
      <c r="K61" s="61">
        <v>0.02</v>
      </c>
    </row>
    <row r="62" spans="1:11" x14ac:dyDescent="0.35">
      <c r="A62" s="5" t="s">
        <v>296</v>
      </c>
      <c r="B62" t="s">
        <v>406</v>
      </c>
      <c r="C62" s="6">
        <v>490</v>
      </c>
      <c r="D62" s="7">
        <v>0.01</v>
      </c>
      <c r="E62" s="6">
        <v>470</v>
      </c>
      <c r="F62" s="6">
        <v>310</v>
      </c>
      <c r="G62" s="6">
        <v>155</v>
      </c>
      <c r="H62" s="6">
        <v>5</v>
      </c>
      <c r="I62" s="7">
        <v>0.66</v>
      </c>
      <c r="J62" s="7">
        <v>0.33</v>
      </c>
      <c r="K62" s="61">
        <v>0.01</v>
      </c>
    </row>
    <row r="63" spans="1:11" x14ac:dyDescent="0.35">
      <c r="A63" s="5" t="s">
        <v>296</v>
      </c>
      <c r="B63" t="s">
        <v>407</v>
      </c>
      <c r="C63" s="6">
        <v>220</v>
      </c>
      <c r="D63" s="7">
        <v>0.01</v>
      </c>
      <c r="E63" s="6">
        <v>240</v>
      </c>
      <c r="F63" s="6">
        <v>165</v>
      </c>
      <c r="G63" s="6">
        <v>70</v>
      </c>
      <c r="H63" s="6">
        <v>5</v>
      </c>
      <c r="I63" s="7">
        <v>0.69</v>
      </c>
      <c r="J63" s="7">
        <v>0.28999999999999998</v>
      </c>
      <c r="K63" s="61">
        <v>0.02</v>
      </c>
    </row>
    <row r="64" spans="1:11" x14ac:dyDescent="0.35">
      <c r="A64" s="5" t="s">
        <v>296</v>
      </c>
      <c r="B64" t="s">
        <v>408</v>
      </c>
      <c r="C64" s="6">
        <v>5985</v>
      </c>
      <c r="D64" s="7">
        <v>0.01</v>
      </c>
      <c r="E64" s="6">
        <v>5945</v>
      </c>
      <c r="F64" s="6">
        <v>4120</v>
      </c>
      <c r="G64" s="6">
        <v>1660</v>
      </c>
      <c r="H64" s="6">
        <v>170</v>
      </c>
      <c r="I64" s="7">
        <v>0.69</v>
      </c>
      <c r="J64" s="7">
        <v>0.28000000000000003</v>
      </c>
      <c r="K64" s="61">
        <v>0.03</v>
      </c>
    </row>
    <row r="65" spans="1:11" x14ac:dyDescent="0.35">
      <c r="A65" s="5" t="s">
        <v>297</v>
      </c>
      <c r="B65" t="s">
        <v>400</v>
      </c>
      <c r="C65" s="6">
        <v>435</v>
      </c>
      <c r="D65" s="7">
        <v>0.02</v>
      </c>
      <c r="E65" s="6">
        <v>410</v>
      </c>
      <c r="F65" s="6">
        <v>300</v>
      </c>
      <c r="G65" s="6">
        <v>100</v>
      </c>
      <c r="H65" s="6">
        <v>10</v>
      </c>
      <c r="I65" s="7">
        <v>0.74</v>
      </c>
      <c r="J65" s="7">
        <v>0.24</v>
      </c>
      <c r="K65" s="61">
        <v>0.02</v>
      </c>
    </row>
    <row r="66" spans="1:11" x14ac:dyDescent="0.35">
      <c r="A66" s="5" t="s">
        <v>297</v>
      </c>
      <c r="B66" t="s">
        <v>401</v>
      </c>
      <c r="C66" s="6">
        <v>3305</v>
      </c>
      <c r="D66" s="7">
        <v>0.03</v>
      </c>
      <c r="E66" s="6">
        <v>3065</v>
      </c>
      <c r="F66" s="6">
        <v>2220</v>
      </c>
      <c r="G66" s="6">
        <v>715</v>
      </c>
      <c r="H66" s="6">
        <v>130</v>
      </c>
      <c r="I66" s="7">
        <v>0.72</v>
      </c>
      <c r="J66" s="7">
        <v>0.23</v>
      </c>
      <c r="K66" s="61">
        <v>0.04</v>
      </c>
    </row>
    <row r="67" spans="1:11" x14ac:dyDescent="0.35">
      <c r="A67" s="5" t="s">
        <v>297</v>
      </c>
      <c r="B67" t="s">
        <v>402</v>
      </c>
      <c r="C67" s="6">
        <v>3070</v>
      </c>
      <c r="D67" s="7">
        <v>0.03</v>
      </c>
      <c r="E67" s="6">
        <v>2975</v>
      </c>
      <c r="F67" s="6">
        <v>2110</v>
      </c>
      <c r="G67" s="6">
        <v>810</v>
      </c>
      <c r="H67" s="6">
        <v>55</v>
      </c>
      <c r="I67" s="7">
        <v>0.71</v>
      </c>
      <c r="J67" s="7">
        <v>0.27</v>
      </c>
      <c r="K67" s="61">
        <v>0.02</v>
      </c>
    </row>
    <row r="68" spans="1:11" x14ac:dyDescent="0.35">
      <c r="A68" s="5" t="s">
        <v>297</v>
      </c>
      <c r="B68" t="s">
        <v>403</v>
      </c>
      <c r="C68" s="6">
        <v>2295</v>
      </c>
      <c r="D68" s="7">
        <v>0.03</v>
      </c>
      <c r="E68" s="6">
        <v>2165</v>
      </c>
      <c r="F68" s="6">
        <v>1485</v>
      </c>
      <c r="G68" s="6">
        <v>515</v>
      </c>
      <c r="H68" s="6">
        <v>165</v>
      </c>
      <c r="I68" s="7">
        <v>0.69</v>
      </c>
      <c r="J68" s="7">
        <v>0.24</v>
      </c>
      <c r="K68" s="61">
        <v>0.08</v>
      </c>
    </row>
    <row r="69" spans="1:11" x14ac:dyDescent="0.35">
      <c r="A69" s="5" t="s">
        <v>297</v>
      </c>
      <c r="B69" t="s">
        <v>404</v>
      </c>
      <c r="C69" s="6">
        <v>2310</v>
      </c>
      <c r="D69" s="7">
        <v>0.03</v>
      </c>
      <c r="E69" s="6">
        <v>2470</v>
      </c>
      <c r="F69" s="6">
        <v>1655</v>
      </c>
      <c r="G69" s="6">
        <v>750</v>
      </c>
      <c r="H69" s="6">
        <v>65</v>
      </c>
      <c r="I69" s="7">
        <v>0.67</v>
      </c>
      <c r="J69" s="7">
        <v>0.3</v>
      </c>
      <c r="K69" s="61">
        <v>0.03</v>
      </c>
    </row>
    <row r="70" spans="1:11" x14ac:dyDescent="0.35">
      <c r="A70" s="5" t="s">
        <v>297</v>
      </c>
      <c r="B70" t="s">
        <v>405</v>
      </c>
      <c r="C70" s="6">
        <v>1405</v>
      </c>
      <c r="D70" s="7">
        <v>0.03</v>
      </c>
      <c r="E70" s="6">
        <v>1630</v>
      </c>
      <c r="F70" s="6">
        <v>960</v>
      </c>
      <c r="G70" s="6">
        <v>635</v>
      </c>
      <c r="H70" s="6">
        <v>30</v>
      </c>
      <c r="I70" s="7">
        <v>0.59</v>
      </c>
      <c r="J70" s="7">
        <v>0.39</v>
      </c>
      <c r="K70" s="61">
        <v>0.02</v>
      </c>
    </row>
    <row r="71" spans="1:11" x14ac:dyDescent="0.35">
      <c r="A71" s="5" t="s">
        <v>297</v>
      </c>
      <c r="B71" t="s">
        <v>406</v>
      </c>
      <c r="C71" s="6">
        <v>1205</v>
      </c>
      <c r="D71" s="7">
        <v>0.03</v>
      </c>
      <c r="E71" s="6">
        <v>1230</v>
      </c>
      <c r="F71" s="6">
        <v>830</v>
      </c>
      <c r="G71" s="6">
        <v>385</v>
      </c>
      <c r="H71" s="6">
        <v>15</v>
      </c>
      <c r="I71" s="7">
        <v>0.68</v>
      </c>
      <c r="J71" s="7">
        <v>0.31</v>
      </c>
      <c r="K71" s="61">
        <v>0.01</v>
      </c>
    </row>
    <row r="72" spans="1:11" x14ac:dyDescent="0.35">
      <c r="A72" s="5" t="s">
        <v>297</v>
      </c>
      <c r="B72" t="s">
        <v>407</v>
      </c>
      <c r="C72" s="6">
        <v>470</v>
      </c>
      <c r="D72" s="7">
        <v>0.02</v>
      </c>
      <c r="E72" s="6">
        <v>470</v>
      </c>
      <c r="F72" s="6">
        <v>325</v>
      </c>
      <c r="G72" s="6">
        <v>140</v>
      </c>
      <c r="H72" s="6">
        <v>5</v>
      </c>
      <c r="I72" s="7">
        <v>0.69</v>
      </c>
      <c r="J72" s="7">
        <v>0.3</v>
      </c>
      <c r="K72" s="61">
        <v>0.01</v>
      </c>
    </row>
    <row r="73" spans="1:11" x14ac:dyDescent="0.35">
      <c r="A73" s="5" t="s">
        <v>297</v>
      </c>
      <c r="B73" t="s">
        <v>408</v>
      </c>
      <c r="C73" s="6">
        <v>14500</v>
      </c>
      <c r="D73" s="7">
        <v>0.03</v>
      </c>
      <c r="E73" s="6">
        <v>14420</v>
      </c>
      <c r="F73" s="6">
        <v>9890</v>
      </c>
      <c r="G73" s="6">
        <v>4055</v>
      </c>
      <c r="H73" s="6">
        <v>475</v>
      </c>
      <c r="I73" s="7">
        <v>0.69</v>
      </c>
      <c r="J73" s="7">
        <v>0.28000000000000003</v>
      </c>
      <c r="K73" s="61">
        <v>0.03</v>
      </c>
    </row>
    <row r="74" spans="1:11" x14ac:dyDescent="0.35">
      <c r="A74" s="5" t="s">
        <v>298</v>
      </c>
      <c r="B74" t="s">
        <v>400</v>
      </c>
      <c r="C74" s="6">
        <v>600</v>
      </c>
      <c r="D74" s="7">
        <v>0.03</v>
      </c>
      <c r="E74" s="6">
        <v>550</v>
      </c>
      <c r="F74" s="6">
        <v>435</v>
      </c>
      <c r="G74" s="6">
        <v>105</v>
      </c>
      <c r="H74" s="6">
        <v>5</v>
      </c>
      <c r="I74" s="7">
        <v>0.79</v>
      </c>
      <c r="J74" s="7">
        <v>0.19</v>
      </c>
      <c r="K74" s="61">
        <v>0.01</v>
      </c>
    </row>
    <row r="75" spans="1:11" x14ac:dyDescent="0.35">
      <c r="A75" s="5" t="s">
        <v>298</v>
      </c>
      <c r="B75" t="s">
        <v>401</v>
      </c>
      <c r="C75" s="6">
        <v>4430</v>
      </c>
      <c r="D75" s="7">
        <v>0.03</v>
      </c>
      <c r="E75" s="6">
        <v>4195</v>
      </c>
      <c r="F75" s="6">
        <v>3005</v>
      </c>
      <c r="G75" s="6">
        <v>1015</v>
      </c>
      <c r="H75" s="6">
        <v>175</v>
      </c>
      <c r="I75" s="7">
        <v>0.72</v>
      </c>
      <c r="J75" s="7">
        <v>0.24</v>
      </c>
      <c r="K75" s="61">
        <v>0.04</v>
      </c>
    </row>
    <row r="76" spans="1:11" x14ac:dyDescent="0.35">
      <c r="A76" s="5" t="s">
        <v>298</v>
      </c>
      <c r="B76" t="s">
        <v>402</v>
      </c>
      <c r="C76" s="6">
        <v>3655</v>
      </c>
      <c r="D76" s="7">
        <v>0.03</v>
      </c>
      <c r="E76" s="6">
        <v>3490</v>
      </c>
      <c r="F76" s="6">
        <v>2470</v>
      </c>
      <c r="G76" s="6">
        <v>935</v>
      </c>
      <c r="H76" s="6">
        <v>80</v>
      </c>
      <c r="I76" s="7">
        <v>0.71</v>
      </c>
      <c r="J76" s="7">
        <v>0.27</v>
      </c>
      <c r="K76" s="61">
        <v>0.02</v>
      </c>
    </row>
    <row r="77" spans="1:11" x14ac:dyDescent="0.35">
      <c r="A77" s="5" t="s">
        <v>298</v>
      </c>
      <c r="B77" t="s">
        <v>403</v>
      </c>
      <c r="C77" s="6">
        <v>2885</v>
      </c>
      <c r="D77" s="7">
        <v>0.03</v>
      </c>
      <c r="E77" s="6">
        <v>2780</v>
      </c>
      <c r="F77" s="6">
        <v>1990</v>
      </c>
      <c r="G77" s="6">
        <v>595</v>
      </c>
      <c r="H77" s="6">
        <v>200</v>
      </c>
      <c r="I77" s="7">
        <v>0.72</v>
      </c>
      <c r="J77" s="7">
        <v>0.21</v>
      </c>
      <c r="K77" s="61">
        <v>7.0000000000000007E-2</v>
      </c>
    </row>
    <row r="78" spans="1:11" x14ac:dyDescent="0.35">
      <c r="A78" s="5" t="s">
        <v>298</v>
      </c>
      <c r="B78" t="s">
        <v>404</v>
      </c>
      <c r="C78" s="6">
        <v>2850</v>
      </c>
      <c r="D78" s="7">
        <v>0.03</v>
      </c>
      <c r="E78" s="6">
        <v>3005</v>
      </c>
      <c r="F78" s="6">
        <v>2010</v>
      </c>
      <c r="G78" s="6">
        <v>905</v>
      </c>
      <c r="H78" s="6">
        <v>90</v>
      </c>
      <c r="I78" s="7">
        <v>0.67</v>
      </c>
      <c r="J78" s="7">
        <v>0.3</v>
      </c>
      <c r="K78" s="61">
        <v>0.03</v>
      </c>
    </row>
    <row r="79" spans="1:11" x14ac:dyDescent="0.35">
      <c r="A79" s="5" t="s">
        <v>298</v>
      </c>
      <c r="B79" t="s">
        <v>405</v>
      </c>
      <c r="C79" s="6">
        <v>1830</v>
      </c>
      <c r="D79" s="7">
        <v>0.03</v>
      </c>
      <c r="E79" s="6">
        <v>2100</v>
      </c>
      <c r="F79" s="6">
        <v>1285</v>
      </c>
      <c r="G79" s="6">
        <v>780</v>
      </c>
      <c r="H79" s="6">
        <v>35</v>
      </c>
      <c r="I79" s="7">
        <v>0.61</v>
      </c>
      <c r="J79" s="7">
        <v>0.37</v>
      </c>
      <c r="K79" s="61">
        <v>0.02</v>
      </c>
    </row>
    <row r="80" spans="1:11" x14ac:dyDescent="0.35">
      <c r="A80" s="5" t="s">
        <v>298</v>
      </c>
      <c r="B80" t="s">
        <v>406</v>
      </c>
      <c r="C80" s="6">
        <v>1440</v>
      </c>
      <c r="D80" s="7">
        <v>0.03</v>
      </c>
      <c r="E80" s="6">
        <v>1420</v>
      </c>
      <c r="F80" s="6">
        <v>960</v>
      </c>
      <c r="G80" s="6">
        <v>450</v>
      </c>
      <c r="H80" s="6">
        <v>10</v>
      </c>
      <c r="I80" s="7">
        <v>0.68</v>
      </c>
      <c r="J80" s="7">
        <v>0.32</v>
      </c>
      <c r="K80" s="61">
        <v>0.01</v>
      </c>
    </row>
    <row r="81" spans="1:11" x14ac:dyDescent="0.35">
      <c r="A81" s="5" t="s">
        <v>298</v>
      </c>
      <c r="B81" t="s">
        <v>407</v>
      </c>
      <c r="C81" s="6">
        <v>705</v>
      </c>
      <c r="D81" s="7">
        <v>0.03</v>
      </c>
      <c r="E81" s="6">
        <v>725</v>
      </c>
      <c r="F81" s="6">
        <v>500</v>
      </c>
      <c r="G81" s="6">
        <v>215</v>
      </c>
      <c r="H81" s="6">
        <v>10</v>
      </c>
      <c r="I81" s="7">
        <v>0.69</v>
      </c>
      <c r="J81" s="7">
        <v>0.3</v>
      </c>
      <c r="K81" s="61">
        <v>0.01</v>
      </c>
    </row>
    <row r="82" spans="1:11" x14ac:dyDescent="0.35">
      <c r="A82" s="5" t="s">
        <v>298</v>
      </c>
      <c r="B82" t="s">
        <v>408</v>
      </c>
      <c r="C82" s="6">
        <v>18395</v>
      </c>
      <c r="D82" s="7">
        <v>0.03</v>
      </c>
      <c r="E82" s="6">
        <v>18265</v>
      </c>
      <c r="F82" s="6">
        <v>12655</v>
      </c>
      <c r="G82" s="6">
        <v>5000</v>
      </c>
      <c r="H82" s="6">
        <v>610</v>
      </c>
      <c r="I82" s="7">
        <v>0.69</v>
      </c>
      <c r="J82" s="7">
        <v>0.27</v>
      </c>
      <c r="K82" s="61">
        <v>0.03</v>
      </c>
    </row>
    <row r="83" spans="1:11" x14ac:dyDescent="0.35">
      <c r="A83" s="5" t="s">
        <v>299</v>
      </c>
      <c r="B83" t="s">
        <v>400</v>
      </c>
      <c r="C83" s="6">
        <v>560</v>
      </c>
      <c r="D83" s="7">
        <v>0.03</v>
      </c>
      <c r="E83" s="6">
        <v>520</v>
      </c>
      <c r="F83" s="6">
        <v>360</v>
      </c>
      <c r="G83" s="6">
        <v>140</v>
      </c>
      <c r="H83" s="6">
        <v>20</v>
      </c>
      <c r="I83" s="7">
        <v>0.69</v>
      </c>
      <c r="J83" s="7">
        <v>0.27</v>
      </c>
      <c r="K83" s="61">
        <v>0.03</v>
      </c>
    </row>
    <row r="84" spans="1:11" x14ac:dyDescent="0.35">
      <c r="A84" s="5" t="s">
        <v>299</v>
      </c>
      <c r="B84" t="s">
        <v>401</v>
      </c>
      <c r="C84" s="6">
        <v>3900</v>
      </c>
      <c r="D84" s="7">
        <v>0.03</v>
      </c>
      <c r="E84" s="6">
        <v>3665</v>
      </c>
      <c r="F84" s="6">
        <v>2585</v>
      </c>
      <c r="G84" s="6">
        <v>895</v>
      </c>
      <c r="H84" s="6">
        <v>185</v>
      </c>
      <c r="I84" s="7">
        <v>0.71</v>
      </c>
      <c r="J84" s="7">
        <v>0.24</v>
      </c>
      <c r="K84" s="61">
        <v>0.05</v>
      </c>
    </row>
    <row r="85" spans="1:11" x14ac:dyDescent="0.35">
      <c r="A85" s="5" t="s">
        <v>299</v>
      </c>
      <c r="B85" t="s">
        <v>402</v>
      </c>
      <c r="C85" s="6">
        <v>3440</v>
      </c>
      <c r="D85" s="7">
        <v>0.03</v>
      </c>
      <c r="E85" s="6">
        <v>3260</v>
      </c>
      <c r="F85" s="6">
        <v>2330</v>
      </c>
      <c r="G85" s="6">
        <v>875</v>
      </c>
      <c r="H85" s="6">
        <v>55</v>
      </c>
      <c r="I85" s="7">
        <v>0.72</v>
      </c>
      <c r="J85" s="7">
        <v>0.27</v>
      </c>
      <c r="K85" s="61">
        <v>0.02</v>
      </c>
    </row>
    <row r="86" spans="1:11" x14ac:dyDescent="0.35">
      <c r="A86" s="5" t="s">
        <v>299</v>
      </c>
      <c r="B86" t="s">
        <v>403</v>
      </c>
      <c r="C86" s="6">
        <v>2435</v>
      </c>
      <c r="D86" s="7">
        <v>0.03</v>
      </c>
      <c r="E86" s="6">
        <v>2435</v>
      </c>
      <c r="F86" s="6">
        <v>1745</v>
      </c>
      <c r="G86" s="6">
        <v>540</v>
      </c>
      <c r="H86" s="6">
        <v>155</v>
      </c>
      <c r="I86" s="7">
        <v>0.72</v>
      </c>
      <c r="J86" s="7">
        <v>0.22</v>
      </c>
      <c r="K86" s="61">
        <v>0.06</v>
      </c>
    </row>
    <row r="87" spans="1:11" x14ac:dyDescent="0.35">
      <c r="A87" s="5" t="s">
        <v>299</v>
      </c>
      <c r="B87" t="s">
        <v>404</v>
      </c>
      <c r="C87" s="6">
        <v>2490</v>
      </c>
      <c r="D87" s="7">
        <v>0.03</v>
      </c>
      <c r="E87" s="6">
        <v>2595</v>
      </c>
      <c r="F87" s="6">
        <v>1755</v>
      </c>
      <c r="G87" s="6">
        <v>755</v>
      </c>
      <c r="H87" s="6">
        <v>85</v>
      </c>
      <c r="I87" s="7">
        <v>0.68</v>
      </c>
      <c r="J87" s="7">
        <v>0.28999999999999998</v>
      </c>
      <c r="K87" s="61">
        <v>0.03</v>
      </c>
    </row>
    <row r="88" spans="1:11" x14ac:dyDescent="0.35">
      <c r="A88" s="5" t="s">
        <v>299</v>
      </c>
      <c r="B88" t="s">
        <v>405</v>
      </c>
      <c r="C88" s="6">
        <v>1565</v>
      </c>
      <c r="D88" s="7">
        <v>0.03</v>
      </c>
      <c r="E88" s="6">
        <v>1810</v>
      </c>
      <c r="F88" s="6">
        <v>1095</v>
      </c>
      <c r="G88" s="6">
        <v>690</v>
      </c>
      <c r="H88" s="6">
        <v>25</v>
      </c>
      <c r="I88" s="7">
        <v>0.61</v>
      </c>
      <c r="J88" s="7">
        <v>0.38</v>
      </c>
      <c r="K88" s="61">
        <v>0.01</v>
      </c>
    </row>
    <row r="89" spans="1:11" x14ac:dyDescent="0.35">
      <c r="A89" s="5" t="s">
        <v>299</v>
      </c>
      <c r="B89" t="s">
        <v>406</v>
      </c>
      <c r="C89" s="6">
        <v>1335</v>
      </c>
      <c r="D89" s="7">
        <v>0.03</v>
      </c>
      <c r="E89" s="6">
        <v>1335</v>
      </c>
      <c r="F89" s="6">
        <v>905</v>
      </c>
      <c r="G89" s="6">
        <v>405</v>
      </c>
      <c r="H89" s="6">
        <v>25</v>
      </c>
      <c r="I89" s="7">
        <v>0.68</v>
      </c>
      <c r="J89" s="7">
        <v>0.3</v>
      </c>
      <c r="K89" s="61">
        <v>0.02</v>
      </c>
    </row>
    <row r="90" spans="1:11" x14ac:dyDescent="0.35">
      <c r="A90" s="5" t="s">
        <v>299</v>
      </c>
      <c r="B90" t="s">
        <v>407</v>
      </c>
      <c r="C90" s="6">
        <v>540</v>
      </c>
      <c r="D90" s="7">
        <v>0.03</v>
      </c>
      <c r="E90" s="6">
        <v>560</v>
      </c>
      <c r="F90" s="6">
        <v>405</v>
      </c>
      <c r="G90" s="6">
        <v>145</v>
      </c>
      <c r="H90" s="6">
        <v>10</v>
      </c>
      <c r="I90" s="7">
        <v>0.73</v>
      </c>
      <c r="J90" s="7">
        <v>0.26</v>
      </c>
      <c r="K90" s="61">
        <v>0.01</v>
      </c>
    </row>
    <row r="91" spans="1:11" x14ac:dyDescent="0.35">
      <c r="A91" s="5" t="s">
        <v>299</v>
      </c>
      <c r="B91" t="s">
        <v>408</v>
      </c>
      <c r="C91" s="6">
        <v>16270</v>
      </c>
      <c r="D91" s="7">
        <v>0.03</v>
      </c>
      <c r="E91" s="6">
        <v>16185</v>
      </c>
      <c r="F91" s="6">
        <v>11190</v>
      </c>
      <c r="G91" s="6">
        <v>4445</v>
      </c>
      <c r="H91" s="6">
        <v>550</v>
      </c>
      <c r="I91" s="7">
        <v>0.69</v>
      </c>
      <c r="J91" s="7">
        <v>0.27</v>
      </c>
      <c r="K91" s="61">
        <v>0.03</v>
      </c>
    </row>
    <row r="92" spans="1:11" x14ac:dyDescent="0.35">
      <c r="A92" s="5" t="s">
        <v>300</v>
      </c>
      <c r="B92" t="s">
        <v>400</v>
      </c>
      <c r="C92" s="6">
        <v>180</v>
      </c>
      <c r="D92" s="7">
        <v>0.01</v>
      </c>
      <c r="E92" s="6">
        <v>165</v>
      </c>
      <c r="F92" s="6">
        <v>120</v>
      </c>
      <c r="G92" s="6">
        <v>45</v>
      </c>
      <c r="H92" s="6">
        <v>5</v>
      </c>
      <c r="I92" s="7">
        <v>0.71</v>
      </c>
      <c r="J92" s="7">
        <v>0.26</v>
      </c>
      <c r="K92" s="61">
        <v>0.02</v>
      </c>
    </row>
    <row r="93" spans="1:11" x14ac:dyDescent="0.35">
      <c r="A93" s="5" t="s">
        <v>300</v>
      </c>
      <c r="B93" t="s">
        <v>401</v>
      </c>
      <c r="C93" s="6">
        <v>1255</v>
      </c>
      <c r="D93" s="7">
        <v>0.01</v>
      </c>
      <c r="E93" s="6">
        <v>1165</v>
      </c>
      <c r="F93" s="6">
        <v>815</v>
      </c>
      <c r="G93" s="6">
        <v>315</v>
      </c>
      <c r="H93" s="6">
        <v>35</v>
      </c>
      <c r="I93" s="7">
        <v>0.7</v>
      </c>
      <c r="J93" s="7">
        <v>0.27</v>
      </c>
      <c r="K93" s="61">
        <v>0.03</v>
      </c>
    </row>
    <row r="94" spans="1:11" x14ac:dyDescent="0.35">
      <c r="A94" s="5" t="s">
        <v>300</v>
      </c>
      <c r="B94" t="s">
        <v>402</v>
      </c>
      <c r="C94" s="6">
        <v>1260</v>
      </c>
      <c r="D94" s="7">
        <v>0.01</v>
      </c>
      <c r="E94" s="6">
        <v>1210</v>
      </c>
      <c r="F94" s="6">
        <v>825</v>
      </c>
      <c r="G94" s="6">
        <v>365</v>
      </c>
      <c r="H94" s="6">
        <v>20</v>
      </c>
      <c r="I94" s="7">
        <v>0.68</v>
      </c>
      <c r="J94" s="7">
        <v>0.3</v>
      </c>
      <c r="K94" s="61">
        <v>0.02</v>
      </c>
    </row>
    <row r="95" spans="1:11" x14ac:dyDescent="0.35">
      <c r="A95" s="5" t="s">
        <v>300</v>
      </c>
      <c r="B95" t="s">
        <v>403</v>
      </c>
      <c r="C95" s="6">
        <v>930</v>
      </c>
      <c r="D95" s="7">
        <v>0.01</v>
      </c>
      <c r="E95" s="6">
        <v>900</v>
      </c>
      <c r="F95" s="6">
        <v>610</v>
      </c>
      <c r="G95" s="6">
        <v>230</v>
      </c>
      <c r="H95" s="6">
        <v>55</v>
      </c>
      <c r="I95" s="7">
        <v>0.68</v>
      </c>
      <c r="J95" s="7">
        <v>0.26</v>
      </c>
      <c r="K95" s="61">
        <v>0.06</v>
      </c>
    </row>
    <row r="96" spans="1:11" x14ac:dyDescent="0.35">
      <c r="A96" s="5" t="s">
        <v>300</v>
      </c>
      <c r="B96" t="s">
        <v>404</v>
      </c>
      <c r="C96" s="6">
        <v>850</v>
      </c>
      <c r="D96" s="7">
        <v>0.01</v>
      </c>
      <c r="E96" s="6">
        <v>885</v>
      </c>
      <c r="F96" s="6">
        <v>540</v>
      </c>
      <c r="G96" s="6">
        <v>320</v>
      </c>
      <c r="H96" s="6">
        <v>20</v>
      </c>
      <c r="I96" s="7">
        <v>0.61</v>
      </c>
      <c r="J96" s="7">
        <v>0.36</v>
      </c>
      <c r="K96" s="61">
        <v>0.02</v>
      </c>
    </row>
    <row r="97" spans="1:11" x14ac:dyDescent="0.35">
      <c r="A97" s="5" t="s">
        <v>300</v>
      </c>
      <c r="B97" t="s">
        <v>405</v>
      </c>
      <c r="C97" s="6">
        <v>585</v>
      </c>
      <c r="D97" s="7">
        <v>0.01</v>
      </c>
      <c r="E97" s="6">
        <v>680</v>
      </c>
      <c r="F97" s="6">
        <v>385</v>
      </c>
      <c r="G97" s="6">
        <v>290</v>
      </c>
      <c r="H97" s="6">
        <v>5</v>
      </c>
      <c r="I97" s="7">
        <v>0.56999999999999995</v>
      </c>
      <c r="J97" s="7">
        <v>0.42</v>
      </c>
      <c r="K97" s="61">
        <v>0.01</v>
      </c>
    </row>
    <row r="98" spans="1:11" x14ac:dyDescent="0.35">
      <c r="A98" s="5" t="s">
        <v>300</v>
      </c>
      <c r="B98" t="s">
        <v>406</v>
      </c>
      <c r="C98" s="6">
        <v>470</v>
      </c>
      <c r="D98" s="7">
        <v>0.01</v>
      </c>
      <c r="E98" s="6">
        <v>485</v>
      </c>
      <c r="F98" s="6">
        <v>305</v>
      </c>
      <c r="G98" s="6">
        <v>175</v>
      </c>
      <c r="H98" s="6">
        <v>10</v>
      </c>
      <c r="I98" s="7">
        <v>0.63</v>
      </c>
      <c r="J98" s="7">
        <v>0.36</v>
      </c>
      <c r="K98" s="61">
        <v>0.02</v>
      </c>
    </row>
    <row r="99" spans="1:11" x14ac:dyDescent="0.35">
      <c r="A99" s="5" t="s">
        <v>300</v>
      </c>
      <c r="B99" t="s">
        <v>407</v>
      </c>
      <c r="C99" s="6">
        <v>215</v>
      </c>
      <c r="D99" s="7">
        <v>0.01</v>
      </c>
      <c r="E99" s="6">
        <v>210</v>
      </c>
      <c r="F99" s="6">
        <v>140</v>
      </c>
      <c r="G99" s="6">
        <v>65</v>
      </c>
      <c r="H99" s="6">
        <v>5</v>
      </c>
      <c r="I99" s="7">
        <v>0.67</v>
      </c>
      <c r="J99" s="7">
        <v>0.31</v>
      </c>
      <c r="K99" s="61">
        <v>0.02</v>
      </c>
    </row>
    <row r="100" spans="1:11" x14ac:dyDescent="0.35">
      <c r="A100" s="5" t="s">
        <v>300</v>
      </c>
      <c r="B100" t="s">
        <v>408</v>
      </c>
      <c r="C100" s="6">
        <v>5745</v>
      </c>
      <c r="D100" s="7">
        <v>0.01</v>
      </c>
      <c r="E100" s="6">
        <v>5700</v>
      </c>
      <c r="F100" s="6">
        <v>3740</v>
      </c>
      <c r="G100" s="6">
        <v>1800</v>
      </c>
      <c r="H100" s="6">
        <v>160</v>
      </c>
      <c r="I100" s="7">
        <v>0.66</v>
      </c>
      <c r="J100" s="7">
        <v>0.32</v>
      </c>
      <c r="K100" s="61">
        <v>0.03</v>
      </c>
    </row>
    <row r="101" spans="1:11" x14ac:dyDescent="0.35">
      <c r="A101" s="5" t="s">
        <v>301</v>
      </c>
      <c r="B101" t="s">
        <v>400</v>
      </c>
      <c r="C101" s="6">
        <v>310</v>
      </c>
      <c r="D101" s="7">
        <v>0.02</v>
      </c>
      <c r="E101" s="6">
        <v>280</v>
      </c>
      <c r="F101" s="6">
        <v>200</v>
      </c>
      <c r="G101" s="6">
        <v>70</v>
      </c>
      <c r="H101" s="6">
        <v>5</v>
      </c>
      <c r="I101" s="7">
        <v>0.73</v>
      </c>
      <c r="J101" s="7">
        <v>0.26</v>
      </c>
      <c r="K101" s="61">
        <v>0.02</v>
      </c>
    </row>
    <row r="102" spans="1:11" x14ac:dyDescent="0.35">
      <c r="A102" s="5" t="s">
        <v>301</v>
      </c>
      <c r="B102" t="s">
        <v>401</v>
      </c>
      <c r="C102" s="6">
        <v>2160</v>
      </c>
      <c r="D102" s="7">
        <v>0.02</v>
      </c>
      <c r="E102" s="6">
        <v>2020</v>
      </c>
      <c r="F102" s="6">
        <v>1405</v>
      </c>
      <c r="G102" s="6">
        <v>540</v>
      </c>
      <c r="H102" s="6">
        <v>75</v>
      </c>
      <c r="I102" s="7">
        <v>0.69</v>
      </c>
      <c r="J102" s="7">
        <v>0.27</v>
      </c>
      <c r="K102" s="61">
        <v>0.04</v>
      </c>
    </row>
    <row r="103" spans="1:11" x14ac:dyDescent="0.35">
      <c r="A103" s="5" t="s">
        <v>301</v>
      </c>
      <c r="B103" t="s">
        <v>402</v>
      </c>
      <c r="C103" s="6">
        <v>2035</v>
      </c>
      <c r="D103" s="7">
        <v>0.02</v>
      </c>
      <c r="E103" s="6">
        <v>1940</v>
      </c>
      <c r="F103" s="6">
        <v>1355</v>
      </c>
      <c r="G103" s="6">
        <v>565</v>
      </c>
      <c r="H103" s="6">
        <v>20</v>
      </c>
      <c r="I103" s="7">
        <v>0.7</v>
      </c>
      <c r="J103" s="7">
        <v>0.28999999999999998</v>
      </c>
      <c r="K103" s="61">
        <v>0.01</v>
      </c>
    </row>
    <row r="104" spans="1:11" x14ac:dyDescent="0.35">
      <c r="A104" s="5" t="s">
        <v>301</v>
      </c>
      <c r="B104" t="s">
        <v>403</v>
      </c>
      <c r="C104" s="6">
        <v>1560</v>
      </c>
      <c r="D104" s="7">
        <v>0.02</v>
      </c>
      <c r="E104" s="6">
        <v>1510</v>
      </c>
      <c r="F104" s="6">
        <v>1080</v>
      </c>
      <c r="G104" s="6">
        <v>330</v>
      </c>
      <c r="H104" s="6">
        <v>95</v>
      </c>
      <c r="I104" s="7">
        <v>0.72</v>
      </c>
      <c r="J104" s="7">
        <v>0.22</v>
      </c>
      <c r="K104" s="61">
        <v>0.06</v>
      </c>
    </row>
    <row r="105" spans="1:11" x14ac:dyDescent="0.35">
      <c r="A105" s="5" t="s">
        <v>301</v>
      </c>
      <c r="B105" t="s">
        <v>404</v>
      </c>
      <c r="C105" s="6">
        <v>1530</v>
      </c>
      <c r="D105" s="7">
        <v>0.02</v>
      </c>
      <c r="E105" s="6">
        <v>1635</v>
      </c>
      <c r="F105" s="6">
        <v>1105</v>
      </c>
      <c r="G105" s="6">
        <v>485</v>
      </c>
      <c r="H105" s="6">
        <v>45</v>
      </c>
      <c r="I105" s="7">
        <v>0.68</v>
      </c>
      <c r="J105" s="7">
        <v>0.3</v>
      </c>
      <c r="K105" s="61">
        <v>0.03</v>
      </c>
    </row>
    <row r="106" spans="1:11" x14ac:dyDescent="0.35">
      <c r="A106" s="5" t="s">
        <v>301</v>
      </c>
      <c r="B106" t="s">
        <v>405</v>
      </c>
      <c r="C106" s="6">
        <v>940</v>
      </c>
      <c r="D106" s="7">
        <v>0.02</v>
      </c>
      <c r="E106" s="6">
        <v>1080</v>
      </c>
      <c r="F106" s="6">
        <v>625</v>
      </c>
      <c r="G106" s="6">
        <v>435</v>
      </c>
      <c r="H106" s="6">
        <v>20</v>
      </c>
      <c r="I106" s="7">
        <v>0.57999999999999996</v>
      </c>
      <c r="J106" s="7">
        <v>0.4</v>
      </c>
      <c r="K106" s="61">
        <v>0.02</v>
      </c>
    </row>
    <row r="107" spans="1:11" x14ac:dyDescent="0.35">
      <c r="A107" s="5" t="s">
        <v>301</v>
      </c>
      <c r="B107" t="s">
        <v>406</v>
      </c>
      <c r="C107" s="6">
        <v>810</v>
      </c>
      <c r="D107" s="7">
        <v>0.02</v>
      </c>
      <c r="E107" s="6">
        <v>815</v>
      </c>
      <c r="F107" s="6">
        <v>530</v>
      </c>
      <c r="G107" s="6">
        <v>280</v>
      </c>
      <c r="H107" s="6">
        <v>10</v>
      </c>
      <c r="I107" s="7">
        <v>0.65</v>
      </c>
      <c r="J107" s="7">
        <v>0.34</v>
      </c>
      <c r="K107" s="61">
        <v>0.01</v>
      </c>
    </row>
    <row r="108" spans="1:11" x14ac:dyDescent="0.35">
      <c r="A108" s="5" t="s">
        <v>301</v>
      </c>
      <c r="B108" t="s">
        <v>407</v>
      </c>
      <c r="C108" s="6">
        <v>415</v>
      </c>
      <c r="D108" s="7">
        <v>0.02</v>
      </c>
      <c r="E108" s="6">
        <v>420</v>
      </c>
      <c r="F108" s="6">
        <v>300</v>
      </c>
      <c r="G108" s="6">
        <v>120</v>
      </c>
      <c r="H108" s="6">
        <v>5</v>
      </c>
      <c r="I108" s="7">
        <v>0.71</v>
      </c>
      <c r="J108" s="7">
        <v>0.28000000000000003</v>
      </c>
      <c r="K108" s="61">
        <v>0.01</v>
      </c>
    </row>
    <row r="109" spans="1:11" x14ac:dyDescent="0.35">
      <c r="A109" s="5" t="s">
        <v>301</v>
      </c>
      <c r="B109" t="s">
        <v>408</v>
      </c>
      <c r="C109" s="6">
        <v>9765</v>
      </c>
      <c r="D109" s="7">
        <v>0.02</v>
      </c>
      <c r="E109" s="6">
        <v>9700</v>
      </c>
      <c r="F109" s="6">
        <v>6600</v>
      </c>
      <c r="G109" s="6">
        <v>2825</v>
      </c>
      <c r="H109" s="6">
        <v>275</v>
      </c>
      <c r="I109" s="7">
        <v>0.68</v>
      </c>
      <c r="J109" s="7">
        <v>0.28999999999999998</v>
      </c>
      <c r="K109" s="61">
        <v>0.03</v>
      </c>
    </row>
    <row r="110" spans="1:11" x14ac:dyDescent="0.35">
      <c r="A110" s="5" t="s">
        <v>302</v>
      </c>
      <c r="B110" t="s">
        <v>400</v>
      </c>
      <c r="C110" s="6">
        <v>200</v>
      </c>
      <c r="D110" s="7">
        <v>0.01</v>
      </c>
      <c r="E110" s="6">
        <v>185</v>
      </c>
      <c r="F110" s="6">
        <v>125</v>
      </c>
      <c r="G110" s="6">
        <v>55</v>
      </c>
      <c r="H110" s="6">
        <v>5</v>
      </c>
      <c r="I110" s="7">
        <v>0.68</v>
      </c>
      <c r="J110" s="7">
        <v>0.28999999999999998</v>
      </c>
      <c r="K110" s="61">
        <v>0.03</v>
      </c>
    </row>
    <row r="111" spans="1:11" x14ac:dyDescent="0.35">
      <c r="A111" s="5" t="s">
        <v>302</v>
      </c>
      <c r="B111" t="s">
        <v>401</v>
      </c>
      <c r="C111" s="6">
        <v>1195</v>
      </c>
      <c r="D111" s="7">
        <v>0.01</v>
      </c>
      <c r="E111" s="6">
        <v>1130</v>
      </c>
      <c r="F111" s="6">
        <v>770</v>
      </c>
      <c r="G111" s="6">
        <v>320</v>
      </c>
      <c r="H111" s="6">
        <v>35</v>
      </c>
      <c r="I111" s="7">
        <v>0.68</v>
      </c>
      <c r="J111" s="7">
        <v>0.28000000000000003</v>
      </c>
      <c r="K111" s="61">
        <v>0.03</v>
      </c>
    </row>
    <row r="112" spans="1:11" x14ac:dyDescent="0.35">
      <c r="A112" s="5" t="s">
        <v>302</v>
      </c>
      <c r="B112" t="s">
        <v>402</v>
      </c>
      <c r="C112" s="6">
        <v>1275</v>
      </c>
      <c r="D112" s="7">
        <v>0.01</v>
      </c>
      <c r="E112" s="6">
        <v>1195</v>
      </c>
      <c r="F112" s="6">
        <v>800</v>
      </c>
      <c r="G112" s="6">
        <v>375</v>
      </c>
      <c r="H112" s="6">
        <v>25</v>
      </c>
      <c r="I112" s="7">
        <v>0.67</v>
      </c>
      <c r="J112" s="7">
        <v>0.31</v>
      </c>
      <c r="K112" s="61">
        <v>0.02</v>
      </c>
    </row>
    <row r="113" spans="1:11" x14ac:dyDescent="0.35">
      <c r="A113" s="5" t="s">
        <v>302</v>
      </c>
      <c r="B113" t="s">
        <v>403</v>
      </c>
      <c r="C113" s="6">
        <v>830</v>
      </c>
      <c r="D113" s="7">
        <v>0.01</v>
      </c>
      <c r="E113" s="6">
        <v>840</v>
      </c>
      <c r="F113" s="6">
        <v>570</v>
      </c>
      <c r="G113" s="6">
        <v>220</v>
      </c>
      <c r="H113" s="6">
        <v>45</v>
      </c>
      <c r="I113" s="7">
        <v>0.68</v>
      </c>
      <c r="J113" s="7">
        <v>0.26</v>
      </c>
      <c r="K113" s="61">
        <v>0.06</v>
      </c>
    </row>
    <row r="114" spans="1:11" x14ac:dyDescent="0.35">
      <c r="A114" s="5" t="s">
        <v>302</v>
      </c>
      <c r="B114" t="s">
        <v>404</v>
      </c>
      <c r="C114" s="6">
        <v>870</v>
      </c>
      <c r="D114" s="7">
        <v>0.01</v>
      </c>
      <c r="E114" s="6">
        <v>885</v>
      </c>
      <c r="F114" s="6">
        <v>555</v>
      </c>
      <c r="G114" s="6">
        <v>300</v>
      </c>
      <c r="H114" s="6">
        <v>30</v>
      </c>
      <c r="I114" s="7">
        <v>0.63</v>
      </c>
      <c r="J114" s="7">
        <v>0.34</v>
      </c>
      <c r="K114" s="61">
        <v>0.03</v>
      </c>
    </row>
    <row r="115" spans="1:11" x14ac:dyDescent="0.35">
      <c r="A115" s="5" t="s">
        <v>302</v>
      </c>
      <c r="B115" t="s">
        <v>405</v>
      </c>
      <c r="C115" s="6">
        <v>530</v>
      </c>
      <c r="D115" s="7">
        <v>0.01</v>
      </c>
      <c r="E115" s="6">
        <v>630</v>
      </c>
      <c r="F115" s="6">
        <v>340</v>
      </c>
      <c r="G115" s="6">
        <v>275</v>
      </c>
      <c r="H115" s="6">
        <v>15</v>
      </c>
      <c r="I115" s="7">
        <v>0.54</v>
      </c>
      <c r="J115" s="7">
        <v>0.44</v>
      </c>
      <c r="K115" s="61">
        <v>0.02</v>
      </c>
    </row>
    <row r="116" spans="1:11" x14ac:dyDescent="0.35">
      <c r="A116" s="5" t="s">
        <v>302</v>
      </c>
      <c r="B116" t="s">
        <v>406</v>
      </c>
      <c r="C116" s="6">
        <v>490</v>
      </c>
      <c r="D116" s="7">
        <v>0.01</v>
      </c>
      <c r="E116" s="6">
        <v>480</v>
      </c>
      <c r="F116" s="6">
        <v>290</v>
      </c>
      <c r="G116" s="6">
        <v>185</v>
      </c>
      <c r="H116" s="6">
        <v>5</v>
      </c>
      <c r="I116" s="7">
        <v>0.6</v>
      </c>
      <c r="J116" s="7">
        <v>0.39</v>
      </c>
      <c r="K116" s="61">
        <v>0.01</v>
      </c>
    </row>
    <row r="117" spans="1:11" x14ac:dyDescent="0.35">
      <c r="A117" s="5" t="s">
        <v>302</v>
      </c>
      <c r="B117" t="s">
        <v>407</v>
      </c>
      <c r="C117" s="6">
        <v>195</v>
      </c>
      <c r="D117" s="7">
        <v>0.01</v>
      </c>
      <c r="E117" s="6">
        <v>205</v>
      </c>
      <c r="F117" s="6">
        <v>135</v>
      </c>
      <c r="G117" s="6">
        <v>65</v>
      </c>
      <c r="H117" s="6">
        <v>5</v>
      </c>
      <c r="I117" s="7">
        <v>0.67</v>
      </c>
      <c r="J117" s="7">
        <v>0.31</v>
      </c>
      <c r="K117" s="61">
        <v>0.01</v>
      </c>
    </row>
    <row r="118" spans="1:11" x14ac:dyDescent="0.35">
      <c r="A118" s="5" t="s">
        <v>302</v>
      </c>
      <c r="B118" t="s">
        <v>408</v>
      </c>
      <c r="C118" s="6">
        <v>5585</v>
      </c>
      <c r="D118" s="7">
        <v>0.01</v>
      </c>
      <c r="E118" s="6">
        <v>5545</v>
      </c>
      <c r="F118" s="6">
        <v>3585</v>
      </c>
      <c r="G118" s="6">
        <v>1795</v>
      </c>
      <c r="H118" s="6">
        <v>165</v>
      </c>
      <c r="I118" s="7">
        <v>0.65</v>
      </c>
      <c r="J118" s="7">
        <v>0.32</v>
      </c>
      <c r="K118" s="61">
        <v>0.03</v>
      </c>
    </row>
    <row r="119" spans="1:11" x14ac:dyDescent="0.35">
      <c r="A119" s="5" t="s">
        <v>303</v>
      </c>
      <c r="B119" t="s">
        <v>400</v>
      </c>
      <c r="C119" s="6">
        <v>525</v>
      </c>
      <c r="D119" s="7">
        <v>0.03</v>
      </c>
      <c r="E119" s="6">
        <v>465</v>
      </c>
      <c r="F119" s="6">
        <v>330</v>
      </c>
      <c r="G119" s="6">
        <v>120</v>
      </c>
      <c r="H119" s="6">
        <v>15</v>
      </c>
      <c r="I119" s="7">
        <v>0.71</v>
      </c>
      <c r="J119" s="7">
        <v>0.26</v>
      </c>
      <c r="K119" s="61">
        <v>0.03</v>
      </c>
    </row>
    <row r="120" spans="1:11" x14ac:dyDescent="0.35">
      <c r="A120" s="5" t="s">
        <v>303</v>
      </c>
      <c r="B120" t="s">
        <v>401</v>
      </c>
      <c r="C120" s="6">
        <v>3580</v>
      </c>
      <c r="D120" s="7">
        <v>0.03</v>
      </c>
      <c r="E120" s="6">
        <v>3390</v>
      </c>
      <c r="F120" s="6">
        <v>2435</v>
      </c>
      <c r="G120" s="6">
        <v>795</v>
      </c>
      <c r="H120" s="6">
        <v>160</v>
      </c>
      <c r="I120" s="7">
        <v>0.72</v>
      </c>
      <c r="J120" s="7">
        <v>0.23</v>
      </c>
      <c r="K120" s="61">
        <v>0.05</v>
      </c>
    </row>
    <row r="121" spans="1:11" x14ac:dyDescent="0.35">
      <c r="A121" s="5" t="s">
        <v>303</v>
      </c>
      <c r="B121" t="s">
        <v>402</v>
      </c>
      <c r="C121" s="6">
        <v>3350</v>
      </c>
      <c r="D121" s="7">
        <v>0.03</v>
      </c>
      <c r="E121" s="6">
        <v>3180</v>
      </c>
      <c r="F121" s="6">
        <v>2270</v>
      </c>
      <c r="G121" s="6">
        <v>850</v>
      </c>
      <c r="H121" s="6">
        <v>60</v>
      </c>
      <c r="I121" s="7">
        <v>0.71</v>
      </c>
      <c r="J121" s="7">
        <v>0.27</v>
      </c>
      <c r="K121" s="61">
        <v>0.02</v>
      </c>
    </row>
    <row r="122" spans="1:11" x14ac:dyDescent="0.35">
      <c r="A122" s="5" t="s">
        <v>303</v>
      </c>
      <c r="B122" t="s">
        <v>403</v>
      </c>
      <c r="C122" s="6">
        <v>2525</v>
      </c>
      <c r="D122" s="7">
        <v>0.03</v>
      </c>
      <c r="E122" s="6">
        <v>2460</v>
      </c>
      <c r="F122" s="6">
        <v>1715</v>
      </c>
      <c r="G122" s="6">
        <v>540</v>
      </c>
      <c r="H122" s="6">
        <v>200</v>
      </c>
      <c r="I122" s="7">
        <v>0.7</v>
      </c>
      <c r="J122" s="7">
        <v>0.22</v>
      </c>
      <c r="K122" s="61">
        <v>0.08</v>
      </c>
    </row>
    <row r="123" spans="1:11" x14ac:dyDescent="0.35">
      <c r="A123" s="5" t="s">
        <v>303</v>
      </c>
      <c r="B123" t="s">
        <v>404</v>
      </c>
      <c r="C123" s="6">
        <v>2700</v>
      </c>
      <c r="D123" s="7">
        <v>0.03</v>
      </c>
      <c r="E123" s="6">
        <v>2750</v>
      </c>
      <c r="F123" s="6">
        <v>1815</v>
      </c>
      <c r="G123" s="6">
        <v>860</v>
      </c>
      <c r="H123" s="6">
        <v>80</v>
      </c>
      <c r="I123" s="7">
        <v>0.66</v>
      </c>
      <c r="J123" s="7">
        <v>0.31</v>
      </c>
      <c r="K123" s="61">
        <v>0.03</v>
      </c>
    </row>
    <row r="124" spans="1:11" x14ac:dyDescent="0.35">
      <c r="A124" s="5" t="s">
        <v>303</v>
      </c>
      <c r="B124" t="s">
        <v>405</v>
      </c>
      <c r="C124" s="6">
        <v>1605</v>
      </c>
      <c r="D124" s="7">
        <v>0.03</v>
      </c>
      <c r="E124" s="6">
        <v>1915</v>
      </c>
      <c r="F124" s="6">
        <v>1065</v>
      </c>
      <c r="G124" s="6">
        <v>815</v>
      </c>
      <c r="H124" s="6">
        <v>30</v>
      </c>
      <c r="I124" s="7">
        <v>0.56000000000000005</v>
      </c>
      <c r="J124" s="7">
        <v>0.43</v>
      </c>
      <c r="K124" s="61">
        <v>0.02</v>
      </c>
    </row>
    <row r="125" spans="1:11" x14ac:dyDescent="0.35">
      <c r="A125" s="5" t="s">
        <v>303</v>
      </c>
      <c r="B125" t="s">
        <v>406</v>
      </c>
      <c r="C125" s="6">
        <v>1660</v>
      </c>
      <c r="D125" s="7">
        <v>0.03</v>
      </c>
      <c r="E125" s="6">
        <v>1665</v>
      </c>
      <c r="F125" s="6">
        <v>980</v>
      </c>
      <c r="G125" s="6">
        <v>665</v>
      </c>
      <c r="H125" s="6">
        <v>20</v>
      </c>
      <c r="I125" s="7">
        <v>0.59</v>
      </c>
      <c r="J125" s="7">
        <v>0.4</v>
      </c>
      <c r="K125" s="61">
        <v>0.01</v>
      </c>
    </row>
    <row r="126" spans="1:11" x14ac:dyDescent="0.35">
      <c r="A126" s="5" t="s">
        <v>303</v>
      </c>
      <c r="B126" t="s">
        <v>407</v>
      </c>
      <c r="C126" s="6">
        <v>615</v>
      </c>
      <c r="D126" s="7">
        <v>0.03</v>
      </c>
      <c r="E126" s="6">
        <v>630</v>
      </c>
      <c r="F126" s="6">
        <v>415</v>
      </c>
      <c r="G126" s="6">
        <v>210</v>
      </c>
      <c r="H126" s="6">
        <v>10</v>
      </c>
      <c r="I126" s="7">
        <v>0.66</v>
      </c>
      <c r="J126" s="7">
        <v>0.33</v>
      </c>
      <c r="K126" s="61">
        <v>0.01</v>
      </c>
    </row>
    <row r="127" spans="1:11" x14ac:dyDescent="0.35">
      <c r="A127" s="5" t="s">
        <v>303</v>
      </c>
      <c r="B127" t="s">
        <v>408</v>
      </c>
      <c r="C127" s="6">
        <v>16555</v>
      </c>
      <c r="D127" s="7">
        <v>0.03</v>
      </c>
      <c r="E127" s="6">
        <v>16460</v>
      </c>
      <c r="F127" s="6">
        <v>11030</v>
      </c>
      <c r="G127" s="6">
        <v>4860</v>
      </c>
      <c r="H127" s="6">
        <v>575</v>
      </c>
      <c r="I127" s="7">
        <v>0.67</v>
      </c>
      <c r="J127" s="7">
        <v>0.3</v>
      </c>
      <c r="K127" s="61">
        <v>0.03</v>
      </c>
    </row>
    <row r="128" spans="1:11" x14ac:dyDescent="0.35">
      <c r="A128" s="5" t="s">
        <v>304</v>
      </c>
      <c r="B128" t="s">
        <v>400</v>
      </c>
      <c r="C128" s="6">
        <v>1310</v>
      </c>
      <c r="D128" s="7">
        <v>7.0000000000000007E-2</v>
      </c>
      <c r="E128" s="6">
        <v>1220</v>
      </c>
      <c r="F128" s="6">
        <v>900</v>
      </c>
      <c r="G128" s="6">
        <v>305</v>
      </c>
      <c r="H128" s="6">
        <v>15</v>
      </c>
      <c r="I128" s="7">
        <v>0.74</v>
      </c>
      <c r="J128" s="7">
        <v>0.25</v>
      </c>
      <c r="K128" s="61">
        <v>0.01</v>
      </c>
    </row>
    <row r="129" spans="1:11" x14ac:dyDescent="0.35">
      <c r="A129" s="5" t="s">
        <v>304</v>
      </c>
      <c r="B129" t="s">
        <v>401</v>
      </c>
      <c r="C129" s="6">
        <v>9435</v>
      </c>
      <c r="D129" s="7">
        <v>7.0000000000000007E-2</v>
      </c>
      <c r="E129" s="6">
        <v>8845</v>
      </c>
      <c r="F129" s="6">
        <v>6270</v>
      </c>
      <c r="G129" s="6">
        <v>2165</v>
      </c>
      <c r="H129" s="6">
        <v>410</v>
      </c>
      <c r="I129" s="7">
        <v>0.71</v>
      </c>
      <c r="J129" s="7">
        <v>0.24</v>
      </c>
      <c r="K129" s="61">
        <v>0.05</v>
      </c>
    </row>
    <row r="130" spans="1:11" x14ac:dyDescent="0.35">
      <c r="A130" s="5" t="s">
        <v>304</v>
      </c>
      <c r="B130" t="s">
        <v>402</v>
      </c>
      <c r="C130" s="6">
        <v>8430</v>
      </c>
      <c r="D130" s="7">
        <v>7.0000000000000007E-2</v>
      </c>
      <c r="E130" s="6">
        <v>8045</v>
      </c>
      <c r="F130" s="6">
        <v>5750</v>
      </c>
      <c r="G130" s="6">
        <v>2180</v>
      </c>
      <c r="H130" s="6">
        <v>110</v>
      </c>
      <c r="I130" s="7">
        <v>0.71</v>
      </c>
      <c r="J130" s="7">
        <v>0.27</v>
      </c>
      <c r="K130" s="61">
        <v>0.01</v>
      </c>
    </row>
    <row r="131" spans="1:11" x14ac:dyDescent="0.35">
      <c r="A131" s="5" t="s">
        <v>304</v>
      </c>
      <c r="B131" t="s">
        <v>403</v>
      </c>
      <c r="C131" s="6">
        <v>6395</v>
      </c>
      <c r="D131" s="7">
        <v>0.08</v>
      </c>
      <c r="E131" s="6">
        <v>6335</v>
      </c>
      <c r="F131" s="6">
        <v>4590</v>
      </c>
      <c r="G131" s="6">
        <v>1350</v>
      </c>
      <c r="H131" s="6">
        <v>395</v>
      </c>
      <c r="I131" s="7">
        <v>0.72</v>
      </c>
      <c r="J131" s="7">
        <v>0.21</v>
      </c>
      <c r="K131" s="61">
        <v>0.06</v>
      </c>
    </row>
    <row r="132" spans="1:11" x14ac:dyDescent="0.35">
      <c r="A132" s="5" t="s">
        <v>304</v>
      </c>
      <c r="B132" t="s">
        <v>404</v>
      </c>
      <c r="C132" s="6">
        <v>6185</v>
      </c>
      <c r="D132" s="7">
        <v>7.0000000000000007E-2</v>
      </c>
      <c r="E132" s="6">
        <v>6445</v>
      </c>
      <c r="F132" s="6">
        <v>4400</v>
      </c>
      <c r="G132" s="6">
        <v>1840</v>
      </c>
      <c r="H132" s="6">
        <v>210</v>
      </c>
      <c r="I132" s="7">
        <v>0.68</v>
      </c>
      <c r="J132" s="7">
        <v>0.28999999999999998</v>
      </c>
      <c r="K132" s="61">
        <v>0.03</v>
      </c>
    </row>
    <row r="133" spans="1:11" x14ac:dyDescent="0.35">
      <c r="A133" s="5" t="s">
        <v>304</v>
      </c>
      <c r="B133" t="s">
        <v>405</v>
      </c>
      <c r="C133" s="6">
        <v>3810</v>
      </c>
      <c r="D133" s="7">
        <v>7.0000000000000007E-2</v>
      </c>
      <c r="E133" s="6">
        <v>4385</v>
      </c>
      <c r="F133" s="6">
        <v>2575</v>
      </c>
      <c r="G133" s="6">
        <v>1730</v>
      </c>
      <c r="H133" s="6">
        <v>75</v>
      </c>
      <c r="I133" s="7">
        <v>0.59</v>
      </c>
      <c r="J133" s="7">
        <v>0.39</v>
      </c>
      <c r="K133" s="61">
        <v>0.02</v>
      </c>
    </row>
    <row r="134" spans="1:11" x14ac:dyDescent="0.35">
      <c r="A134" s="5" t="s">
        <v>304</v>
      </c>
      <c r="B134" t="s">
        <v>406</v>
      </c>
      <c r="C134" s="6">
        <v>3225</v>
      </c>
      <c r="D134" s="7">
        <v>7.0000000000000007E-2</v>
      </c>
      <c r="E134" s="6">
        <v>3240</v>
      </c>
      <c r="F134" s="6">
        <v>2180</v>
      </c>
      <c r="G134" s="6">
        <v>1020</v>
      </c>
      <c r="H134" s="6">
        <v>35</v>
      </c>
      <c r="I134" s="7">
        <v>0.67</v>
      </c>
      <c r="J134" s="7">
        <v>0.32</v>
      </c>
      <c r="K134" s="61">
        <v>0.01</v>
      </c>
    </row>
    <row r="135" spans="1:11" x14ac:dyDescent="0.35">
      <c r="A135" s="5" t="s">
        <v>304</v>
      </c>
      <c r="B135" t="s">
        <v>407</v>
      </c>
      <c r="C135" s="6">
        <v>1505</v>
      </c>
      <c r="D135" s="7">
        <v>7.0000000000000007E-2</v>
      </c>
      <c r="E135" s="6">
        <v>1510</v>
      </c>
      <c r="F135" s="6">
        <v>1050</v>
      </c>
      <c r="G135" s="6">
        <v>425</v>
      </c>
      <c r="H135" s="6">
        <v>40</v>
      </c>
      <c r="I135" s="7">
        <v>0.69</v>
      </c>
      <c r="J135" s="7">
        <v>0.28000000000000003</v>
      </c>
      <c r="K135" s="61">
        <v>0.03</v>
      </c>
    </row>
    <row r="136" spans="1:11" x14ac:dyDescent="0.35">
      <c r="A136" s="5" t="s">
        <v>304</v>
      </c>
      <c r="B136" t="s">
        <v>408</v>
      </c>
      <c r="C136" s="6">
        <v>40295</v>
      </c>
      <c r="D136" s="7">
        <v>7.0000000000000007E-2</v>
      </c>
      <c r="E136" s="6">
        <v>40025</v>
      </c>
      <c r="F136" s="6">
        <v>27720</v>
      </c>
      <c r="G136" s="6">
        <v>11015</v>
      </c>
      <c r="H136" s="6">
        <v>1290</v>
      </c>
      <c r="I136" s="7">
        <v>0.69</v>
      </c>
      <c r="J136" s="7">
        <v>0.28000000000000003</v>
      </c>
      <c r="K136" s="61">
        <v>0.03</v>
      </c>
    </row>
    <row r="137" spans="1:11" x14ac:dyDescent="0.35">
      <c r="A137" s="5" t="s">
        <v>305</v>
      </c>
      <c r="B137" t="s">
        <v>400</v>
      </c>
      <c r="C137" s="6">
        <v>2565</v>
      </c>
      <c r="D137" s="7">
        <v>0.13</v>
      </c>
      <c r="E137" s="6">
        <v>2305</v>
      </c>
      <c r="F137" s="6">
        <v>1740</v>
      </c>
      <c r="G137" s="6">
        <v>505</v>
      </c>
      <c r="H137" s="6">
        <v>55</v>
      </c>
      <c r="I137" s="7">
        <v>0.76</v>
      </c>
      <c r="J137" s="7">
        <v>0.22</v>
      </c>
      <c r="K137" s="61">
        <v>0.02</v>
      </c>
    </row>
    <row r="138" spans="1:11" x14ac:dyDescent="0.35">
      <c r="A138" s="5" t="s">
        <v>305</v>
      </c>
      <c r="B138" t="s">
        <v>401</v>
      </c>
      <c r="C138" s="6">
        <v>20570</v>
      </c>
      <c r="D138" s="7">
        <v>0.16</v>
      </c>
      <c r="E138" s="6">
        <v>19295</v>
      </c>
      <c r="F138" s="6">
        <v>13155</v>
      </c>
      <c r="G138" s="6">
        <v>5230</v>
      </c>
      <c r="H138" s="6">
        <v>910</v>
      </c>
      <c r="I138" s="7">
        <v>0.68</v>
      </c>
      <c r="J138" s="7">
        <v>0.27</v>
      </c>
      <c r="K138" s="61">
        <v>0.05</v>
      </c>
    </row>
    <row r="139" spans="1:11" x14ac:dyDescent="0.35">
      <c r="A139" s="5" t="s">
        <v>305</v>
      </c>
      <c r="B139" t="s">
        <v>402</v>
      </c>
      <c r="C139" s="6">
        <v>18695</v>
      </c>
      <c r="D139" s="7">
        <v>0.16</v>
      </c>
      <c r="E139" s="6">
        <v>17755</v>
      </c>
      <c r="F139" s="6">
        <v>11995</v>
      </c>
      <c r="G139" s="6">
        <v>5415</v>
      </c>
      <c r="H139" s="6">
        <v>345</v>
      </c>
      <c r="I139" s="7">
        <v>0.68</v>
      </c>
      <c r="J139" s="7">
        <v>0.3</v>
      </c>
      <c r="K139" s="61">
        <v>0.02</v>
      </c>
    </row>
    <row r="140" spans="1:11" x14ac:dyDescent="0.35">
      <c r="A140" s="5" t="s">
        <v>305</v>
      </c>
      <c r="B140" t="s">
        <v>403</v>
      </c>
      <c r="C140" s="6">
        <v>13495</v>
      </c>
      <c r="D140" s="7">
        <v>0.16</v>
      </c>
      <c r="E140" s="6">
        <v>13425</v>
      </c>
      <c r="F140" s="6">
        <v>9130</v>
      </c>
      <c r="G140" s="6">
        <v>3420</v>
      </c>
      <c r="H140" s="6">
        <v>870</v>
      </c>
      <c r="I140" s="7">
        <v>0.68</v>
      </c>
      <c r="J140" s="7">
        <v>0.25</v>
      </c>
      <c r="K140" s="61">
        <v>0.06</v>
      </c>
    </row>
    <row r="141" spans="1:11" x14ac:dyDescent="0.35">
      <c r="A141" s="5" t="s">
        <v>305</v>
      </c>
      <c r="B141" t="s">
        <v>404</v>
      </c>
      <c r="C141" s="6">
        <v>13850</v>
      </c>
      <c r="D141" s="7">
        <v>0.16</v>
      </c>
      <c r="E141" s="6">
        <v>14100</v>
      </c>
      <c r="F141" s="6">
        <v>9195</v>
      </c>
      <c r="G141" s="6">
        <v>4490</v>
      </c>
      <c r="H141" s="6">
        <v>420</v>
      </c>
      <c r="I141" s="7">
        <v>0.65</v>
      </c>
      <c r="J141" s="7">
        <v>0.32</v>
      </c>
      <c r="K141" s="61">
        <v>0.03</v>
      </c>
    </row>
    <row r="142" spans="1:11" x14ac:dyDescent="0.35">
      <c r="A142" s="5" t="s">
        <v>305</v>
      </c>
      <c r="B142" t="s">
        <v>405</v>
      </c>
      <c r="C142" s="6">
        <v>8955</v>
      </c>
      <c r="D142" s="7">
        <v>0.17</v>
      </c>
      <c r="E142" s="6">
        <v>10470</v>
      </c>
      <c r="F142" s="6">
        <v>6210</v>
      </c>
      <c r="G142" s="6">
        <v>4045</v>
      </c>
      <c r="H142" s="6">
        <v>215</v>
      </c>
      <c r="I142" s="7">
        <v>0.59</v>
      </c>
      <c r="J142" s="7">
        <v>0.39</v>
      </c>
      <c r="K142" s="61">
        <v>0.02</v>
      </c>
    </row>
    <row r="143" spans="1:11" x14ac:dyDescent="0.35">
      <c r="A143" s="5" t="s">
        <v>305</v>
      </c>
      <c r="B143" t="s">
        <v>406</v>
      </c>
      <c r="C143" s="6">
        <v>8425</v>
      </c>
      <c r="D143" s="7">
        <v>0.18</v>
      </c>
      <c r="E143" s="6">
        <v>8425</v>
      </c>
      <c r="F143" s="6">
        <v>5480</v>
      </c>
      <c r="G143" s="6">
        <v>2775</v>
      </c>
      <c r="H143" s="6">
        <v>170</v>
      </c>
      <c r="I143" s="7">
        <v>0.65</v>
      </c>
      <c r="J143" s="7">
        <v>0.33</v>
      </c>
      <c r="K143" s="61">
        <v>0.02</v>
      </c>
    </row>
    <row r="144" spans="1:11" x14ac:dyDescent="0.35">
      <c r="A144" s="5" t="s">
        <v>305</v>
      </c>
      <c r="B144" t="s">
        <v>407</v>
      </c>
      <c r="C144" s="6">
        <v>3825</v>
      </c>
      <c r="D144" s="7">
        <v>0.18</v>
      </c>
      <c r="E144" s="6">
        <v>3765</v>
      </c>
      <c r="F144" s="6">
        <v>2420</v>
      </c>
      <c r="G144" s="6">
        <v>1245</v>
      </c>
      <c r="H144" s="6">
        <v>100</v>
      </c>
      <c r="I144" s="7">
        <v>0.64</v>
      </c>
      <c r="J144" s="7">
        <v>0.33</v>
      </c>
      <c r="K144" s="61">
        <v>0.03</v>
      </c>
    </row>
    <row r="145" spans="1:11" x14ac:dyDescent="0.35">
      <c r="A145" s="5" t="s">
        <v>305</v>
      </c>
      <c r="B145" t="s">
        <v>408</v>
      </c>
      <c r="C145" s="6">
        <v>90380</v>
      </c>
      <c r="D145" s="7">
        <v>0.16</v>
      </c>
      <c r="E145" s="6">
        <v>89540</v>
      </c>
      <c r="F145" s="6">
        <v>59330</v>
      </c>
      <c r="G145" s="6">
        <v>27125</v>
      </c>
      <c r="H145" s="6">
        <v>3085</v>
      </c>
      <c r="I145" s="7">
        <v>0.66</v>
      </c>
      <c r="J145" s="7">
        <v>0.3</v>
      </c>
      <c r="K145" s="61">
        <v>0.03</v>
      </c>
    </row>
    <row r="146" spans="1:11" x14ac:dyDescent="0.35">
      <c r="A146" s="5" t="s">
        <v>306</v>
      </c>
      <c r="B146" t="s">
        <v>400</v>
      </c>
      <c r="C146" s="6">
        <v>615</v>
      </c>
      <c r="D146" s="7">
        <v>0.03</v>
      </c>
      <c r="E146" s="6">
        <v>570</v>
      </c>
      <c r="F146" s="6">
        <v>385</v>
      </c>
      <c r="G146" s="6">
        <v>175</v>
      </c>
      <c r="H146" s="6">
        <v>10</v>
      </c>
      <c r="I146" s="7">
        <v>0.68</v>
      </c>
      <c r="J146" s="7">
        <v>0.3</v>
      </c>
      <c r="K146" s="61">
        <v>0.02</v>
      </c>
    </row>
    <row r="147" spans="1:11" x14ac:dyDescent="0.35">
      <c r="A147" s="5" t="s">
        <v>306</v>
      </c>
      <c r="B147" t="s">
        <v>401</v>
      </c>
      <c r="C147" s="6">
        <v>3780</v>
      </c>
      <c r="D147" s="7">
        <v>0.03</v>
      </c>
      <c r="E147" s="6">
        <v>3545</v>
      </c>
      <c r="F147" s="6">
        <v>2510</v>
      </c>
      <c r="G147" s="6">
        <v>880</v>
      </c>
      <c r="H147" s="6">
        <v>155</v>
      </c>
      <c r="I147" s="7">
        <v>0.71</v>
      </c>
      <c r="J147" s="7">
        <v>0.25</v>
      </c>
      <c r="K147" s="61">
        <v>0.04</v>
      </c>
    </row>
    <row r="148" spans="1:11" x14ac:dyDescent="0.35">
      <c r="A148" s="5" t="s">
        <v>306</v>
      </c>
      <c r="B148" t="s">
        <v>402</v>
      </c>
      <c r="C148" s="6">
        <v>4105</v>
      </c>
      <c r="D148" s="7">
        <v>0.03</v>
      </c>
      <c r="E148" s="6">
        <v>3795</v>
      </c>
      <c r="F148" s="6">
        <v>2640</v>
      </c>
      <c r="G148" s="6">
        <v>1075</v>
      </c>
      <c r="H148" s="6">
        <v>75</v>
      </c>
      <c r="I148" s="7">
        <v>0.7</v>
      </c>
      <c r="J148" s="7">
        <v>0.28000000000000003</v>
      </c>
      <c r="K148" s="61">
        <v>0.02</v>
      </c>
    </row>
    <row r="149" spans="1:11" x14ac:dyDescent="0.35">
      <c r="A149" s="5" t="s">
        <v>306</v>
      </c>
      <c r="B149" t="s">
        <v>403</v>
      </c>
      <c r="C149" s="6">
        <v>2920</v>
      </c>
      <c r="D149" s="7">
        <v>0.03</v>
      </c>
      <c r="E149" s="6">
        <v>2905</v>
      </c>
      <c r="F149" s="6">
        <v>1970</v>
      </c>
      <c r="G149" s="6">
        <v>745</v>
      </c>
      <c r="H149" s="6">
        <v>190</v>
      </c>
      <c r="I149" s="7">
        <v>0.68</v>
      </c>
      <c r="J149" s="7">
        <v>0.26</v>
      </c>
      <c r="K149" s="61">
        <v>0.06</v>
      </c>
    </row>
    <row r="150" spans="1:11" x14ac:dyDescent="0.35">
      <c r="A150" s="5" t="s">
        <v>306</v>
      </c>
      <c r="B150" t="s">
        <v>404</v>
      </c>
      <c r="C150" s="6">
        <v>2865</v>
      </c>
      <c r="D150" s="7">
        <v>0.03</v>
      </c>
      <c r="E150" s="6">
        <v>3010</v>
      </c>
      <c r="F150" s="6">
        <v>1950</v>
      </c>
      <c r="G150" s="6">
        <v>965</v>
      </c>
      <c r="H150" s="6">
        <v>90</v>
      </c>
      <c r="I150" s="7">
        <v>0.65</v>
      </c>
      <c r="J150" s="7">
        <v>0.32</v>
      </c>
      <c r="K150" s="61">
        <v>0.03</v>
      </c>
    </row>
    <row r="151" spans="1:11" x14ac:dyDescent="0.35">
      <c r="A151" s="5" t="s">
        <v>306</v>
      </c>
      <c r="B151" t="s">
        <v>405</v>
      </c>
      <c r="C151" s="6">
        <v>1870</v>
      </c>
      <c r="D151" s="7">
        <v>0.04</v>
      </c>
      <c r="E151" s="6">
        <v>2200</v>
      </c>
      <c r="F151" s="6">
        <v>1210</v>
      </c>
      <c r="G151" s="6">
        <v>950</v>
      </c>
      <c r="H151" s="6">
        <v>40</v>
      </c>
      <c r="I151" s="7">
        <v>0.55000000000000004</v>
      </c>
      <c r="J151" s="7">
        <v>0.43</v>
      </c>
      <c r="K151" s="61">
        <v>0.02</v>
      </c>
    </row>
    <row r="152" spans="1:11" x14ac:dyDescent="0.35">
      <c r="A152" s="5" t="s">
        <v>306</v>
      </c>
      <c r="B152" t="s">
        <v>406</v>
      </c>
      <c r="C152" s="6">
        <v>1595</v>
      </c>
      <c r="D152" s="7">
        <v>0.03</v>
      </c>
      <c r="E152" s="6">
        <v>1600</v>
      </c>
      <c r="F152" s="6">
        <v>1040</v>
      </c>
      <c r="G152" s="6">
        <v>550</v>
      </c>
      <c r="H152" s="6">
        <v>10</v>
      </c>
      <c r="I152" s="7">
        <v>0.65</v>
      </c>
      <c r="J152" s="7">
        <v>0.34</v>
      </c>
      <c r="K152" s="61">
        <v>0.01</v>
      </c>
    </row>
    <row r="153" spans="1:11" x14ac:dyDescent="0.35">
      <c r="A153" s="5" t="s">
        <v>306</v>
      </c>
      <c r="B153" t="s">
        <v>407</v>
      </c>
      <c r="C153" s="6">
        <v>715</v>
      </c>
      <c r="D153" s="7">
        <v>0.03</v>
      </c>
      <c r="E153" s="6">
        <v>715</v>
      </c>
      <c r="F153" s="6">
        <v>475</v>
      </c>
      <c r="G153" s="6">
        <v>230</v>
      </c>
      <c r="H153" s="6">
        <v>10</v>
      </c>
      <c r="I153" s="7">
        <v>0.66</v>
      </c>
      <c r="J153" s="7">
        <v>0.32</v>
      </c>
      <c r="K153" s="61">
        <v>0.02</v>
      </c>
    </row>
    <row r="154" spans="1:11" x14ac:dyDescent="0.35">
      <c r="A154" s="5" t="s">
        <v>306</v>
      </c>
      <c r="B154" t="s">
        <v>408</v>
      </c>
      <c r="C154" s="6">
        <v>18470</v>
      </c>
      <c r="D154" s="7">
        <v>0.03</v>
      </c>
      <c r="E154" s="6">
        <v>18345</v>
      </c>
      <c r="F154" s="6">
        <v>12185</v>
      </c>
      <c r="G154" s="6">
        <v>5570</v>
      </c>
      <c r="H154" s="6">
        <v>590</v>
      </c>
      <c r="I154" s="7">
        <v>0.66</v>
      </c>
      <c r="J154" s="7">
        <v>0.3</v>
      </c>
      <c r="K154" s="61">
        <v>0.03</v>
      </c>
    </row>
    <row r="155" spans="1:11" x14ac:dyDescent="0.35">
      <c r="A155" s="5" t="s">
        <v>307</v>
      </c>
      <c r="B155" t="s">
        <v>400</v>
      </c>
      <c r="C155" s="6">
        <v>340</v>
      </c>
      <c r="D155" s="7">
        <v>0.02</v>
      </c>
      <c r="E155" s="6">
        <v>320</v>
      </c>
      <c r="F155" s="6">
        <v>235</v>
      </c>
      <c r="G155" s="6">
        <v>75</v>
      </c>
      <c r="H155" s="6">
        <v>5</v>
      </c>
      <c r="I155" s="7">
        <v>0.75</v>
      </c>
      <c r="J155" s="7">
        <v>0.24</v>
      </c>
      <c r="K155" s="61">
        <v>0.02</v>
      </c>
    </row>
    <row r="156" spans="1:11" x14ac:dyDescent="0.35">
      <c r="A156" s="5" t="s">
        <v>307</v>
      </c>
      <c r="B156" t="s">
        <v>401</v>
      </c>
      <c r="C156" s="6">
        <v>2320</v>
      </c>
      <c r="D156" s="7">
        <v>0.02</v>
      </c>
      <c r="E156" s="6">
        <v>2210</v>
      </c>
      <c r="F156" s="6">
        <v>1525</v>
      </c>
      <c r="G156" s="6">
        <v>615</v>
      </c>
      <c r="H156" s="6">
        <v>75</v>
      </c>
      <c r="I156" s="7">
        <v>0.69</v>
      </c>
      <c r="J156" s="7">
        <v>0.28000000000000003</v>
      </c>
      <c r="K156" s="61">
        <v>0.03</v>
      </c>
    </row>
    <row r="157" spans="1:11" x14ac:dyDescent="0.35">
      <c r="A157" s="5" t="s">
        <v>307</v>
      </c>
      <c r="B157" t="s">
        <v>402</v>
      </c>
      <c r="C157" s="6">
        <v>1855</v>
      </c>
      <c r="D157" s="7">
        <v>0.02</v>
      </c>
      <c r="E157" s="6">
        <v>1780</v>
      </c>
      <c r="F157" s="6">
        <v>1240</v>
      </c>
      <c r="G157" s="6">
        <v>510</v>
      </c>
      <c r="H157" s="6">
        <v>30</v>
      </c>
      <c r="I157" s="7">
        <v>0.7</v>
      </c>
      <c r="J157" s="7">
        <v>0.28999999999999998</v>
      </c>
      <c r="K157" s="61">
        <v>0.02</v>
      </c>
    </row>
    <row r="158" spans="1:11" x14ac:dyDescent="0.35">
      <c r="A158" s="5" t="s">
        <v>307</v>
      </c>
      <c r="B158" t="s">
        <v>403</v>
      </c>
      <c r="C158" s="6">
        <v>1320</v>
      </c>
      <c r="D158" s="7">
        <v>0.02</v>
      </c>
      <c r="E158" s="6">
        <v>1295</v>
      </c>
      <c r="F158" s="6">
        <v>910</v>
      </c>
      <c r="G158" s="6">
        <v>285</v>
      </c>
      <c r="H158" s="6">
        <v>100</v>
      </c>
      <c r="I158" s="7">
        <v>0.7</v>
      </c>
      <c r="J158" s="7">
        <v>0.22</v>
      </c>
      <c r="K158" s="61">
        <v>0.08</v>
      </c>
    </row>
    <row r="159" spans="1:11" x14ac:dyDescent="0.35">
      <c r="A159" s="5" t="s">
        <v>307</v>
      </c>
      <c r="B159" t="s">
        <v>404</v>
      </c>
      <c r="C159" s="6">
        <v>1370</v>
      </c>
      <c r="D159" s="7">
        <v>0.02</v>
      </c>
      <c r="E159" s="6">
        <v>1400</v>
      </c>
      <c r="F159" s="6">
        <v>970</v>
      </c>
      <c r="G159" s="6">
        <v>380</v>
      </c>
      <c r="H159" s="6">
        <v>55</v>
      </c>
      <c r="I159" s="7">
        <v>0.69</v>
      </c>
      <c r="J159" s="7">
        <v>0.27</v>
      </c>
      <c r="K159" s="61">
        <v>0.04</v>
      </c>
    </row>
    <row r="160" spans="1:11" x14ac:dyDescent="0.35">
      <c r="A160" s="5" t="s">
        <v>307</v>
      </c>
      <c r="B160" t="s">
        <v>405</v>
      </c>
      <c r="C160" s="6">
        <v>810</v>
      </c>
      <c r="D160" s="7">
        <v>0.02</v>
      </c>
      <c r="E160" s="6">
        <v>960</v>
      </c>
      <c r="F160" s="6">
        <v>565</v>
      </c>
      <c r="G160" s="6">
        <v>375</v>
      </c>
      <c r="H160" s="6">
        <v>15</v>
      </c>
      <c r="I160" s="7">
        <v>0.59</v>
      </c>
      <c r="J160" s="7">
        <v>0.39</v>
      </c>
      <c r="K160" s="61">
        <v>0.02</v>
      </c>
    </row>
    <row r="161" spans="1:11" x14ac:dyDescent="0.35">
      <c r="A161" s="5" t="s">
        <v>307</v>
      </c>
      <c r="B161" t="s">
        <v>406</v>
      </c>
      <c r="C161" s="6">
        <v>675</v>
      </c>
      <c r="D161" s="7">
        <v>0.01</v>
      </c>
      <c r="E161" s="6">
        <v>670</v>
      </c>
      <c r="F161" s="6">
        <v>435</v>
      </c>
      <c r="G161" s="6">
        <v>225</v>
      </c>
      <c r="H161" s="6">
        <v>10</v>
      </c>
      <c r="I161" s="7">
        <v>0.65</v>
      </c>
      <c r="J161" s="7">
        <v>0.34</v>
      </c>
      <c r="K161" s="61">
        <v>0.01</v>
      </c>
    </row>
    <row r="162" spans="1:11" x14ac:dyDescent="0.35">
      <c r="A162" s="5" t="s">
        <v>307</v>
      </c>
      <c r="B162" t="s">
        <v>407</v>
      </c>
      <c r="C162" s="6">
        <v>300</v>
      </c>
      <c r="D162" s="7">
        <v>0.01</v>
      </c>
      <c r="E162" s="6">
        <v>305</v>
      </c>
      <c r="F162" s="6">
        <v>225</v>
      </c>
      <c r="G162" s="6">
        <v>85</v>
      </c>
      <c r="H162" s="6">
        <v>0</v>
      </c>
      <c r="I162" s="7">
        <v>0.73</v>
      </c>
      <c r="J162" s="7">
        <v>0.27</v>
      </c>
      <c r="K162" s="61">
        <v>0</v>
      </c>
    </row>
    <row r="163" spans="1:11" x14ac:dyDescent="0.35">
      <c r="A163" s="5" t="s">
        <v>307</v>
      </c>
      <c r="B163" t="s">
        <v>408</v>
      </c>
      <c r="C163" s="6">
        <v>8990</v>
      </c>
      <c r="D163" s="7">
        <v>0.02</v>
      </c>
      <c r="E163" s="6">
        <v>8940</v>
      </c>
      <c r="F163" s="6">
        <v>6105</v>
      </c>
      <c r="G163" s="6">
        <v>2550</v>
      </c>
      <c r="H163" s="6">
        <v>290</v>
      </c>
      <c r="I163" s="7">
        <v>0.68</v>
      </c>
      <c r="J163" s="7">
        <v>0.28999999999999998</v>
      </c>
      <c r="K163" s="61">
        <v>0.03</v>
      </c>
    </row>
    <row r="164" spans="1:11" x14ac:dyDescent="0.35">
      <c r="A164" s="5" t="s">
        <v>308</v>
      </c>
      <c r="B164" t="s">
        <v>400</v>
      </c>
      <c r="C164" s="6">
        <v>355</v>
      </c>
      <c r="D164" s="7">
        <v>0.02</v>
      </c>
      <c r="E164" s="6">
        <v>325</v>
      </c>
      <c r="F164" s="6">
        <v>230</v>
      </c>
      <c r="G164" s="6">
        <v>90</v>
      </c>
      <c r="H164" s="6">
        <v>5</v>
      </c>
      <c r="I164" s="7">
        <v>0.71</v>
      </c>
      <c r="J164" s="7">
        <v>0.28000000000000003</v>
      </c>
      <c r="K164" s="61">
        <v>0.02</v>
      </c>
    </row>
    <row r="165" spans="1:11" x14ac:dyDescent="0.35">
      <c r="A165" s="5" t="s">
        <v>308</v>
      </c>
      <c r="B165" t="s">
        <v>401</v>
      </c>
      <c r="C165" s="6">
        <v>2285</v>
      </c>
      <c r="D165" s="7">
        <v>0.02</v>
      </c>
      <c r="E165" s="6">
        <v>2130</v>
      </c>
      <c r="F165" s="6">
        <v>1515</v>
      </c>
      <c r="G165" s="6">
        <v>535</v>
      </c>
      <c r="H165" s="6">
        <v>85</v>
      </c>
      <c r="I165" s="7">
        <v>0.71</v>
      </c>
      <c r="J165" s="7">
        <v>0.25</v>
      </c>
      <c r="K165" s="61">
        <v>0.04</v>
      </c>
    </row>
    <row r="166" spans="1:11" x14ac:dyDescent="0.35">
      <c r="A166" s="5" t="s">
        <v>308</v>
      </c>
      <c r="B166" t="s">
        <v>402</v>
      </c>
      <c r="C166" s="6">
        <v>2265</v>
      </c>
      <c r="D166" s="7">
        <v>0.02</v>
      </c>
      <c r="E166" s="6">
        <v>2140</v>
      </c>
      <c r="F166" s="6">
        <v>1505</v>
      </c>
      <c r="G166" s="6">
        <v>605</v>
      </c>
      <c r="H166" s="6">
        <v>30</v>
      </c>
      <c r="I166" s="7">
        <v>0.7</v>
      </c>
      <c r="J166" s="7">
        <v>0.28000000000000003</v>
      </c>
      <c r="K166" s="61">
        <v>0.01</v>
      </c>
    </row>
    <row r="167" spans="1:11" x14ac:dyDescent="0.35">
      <c r="A167" s="5" t="s">
        <v>308</v>
      </c>
      <c r="B167" t="s">
        <v>403</v>
      </c>
      <c r="C167" s="6">
        <v>1760</v>
      </c>
      <c r="D167" s="7">
        <v>0.02</v>
      </c>
      <c r="E167" s="6">
        <v>1760</v>
      </c>
      <c r="F167" s="6">
        <v>1200</v>
      </c>
      <c r="G167" s="6">
        <v>405</v>
      </c>
      <c r="H167" s="6">
        <v>155</v>
      </c>
      <c r="I167" s="7">
        <v>0.68</v>
      </c>
      <c r="J167" s="7">
        <v>0.23</v>
      </c>
      <c r="K167" s="61">
        <v>0.09</v>
      </c>
    </row>
    <row r="168" spans="1:11" x14ac:dyDescent="0.35">
      <c r="A168" s="5" t="s">
        <v>308</v>
      </c>
      <c r="B168" t="s">
        <v>404</v>
      </c>
      <c r="C168" s="6">
        <v>1610</v>
      </c>
      <c r="D168" s="7">
        <v>0.02</v>
      </c>
      <c r="E168" s="6">
        <v>1660</v>
      </c>
      <c r="F168" s="6">
        <v>1090</v>
      </c>
      <c r="G168" s="6">
        <v>515</v>
      </c>
      <c r="H168" s="6">
        <v>50</v>
      </c>
      <c r="I168" s="7">
        <v>0.66</v>
      </c>
      <c r="J168" s="7">
        <v>0.31</v>
      </c>
      <c r="K168" s="61">
        <v>0.03</v>
      </c>
    </row>
    <row r="169" spans="1:11" x14ac:dyDescent="0.35">
      <c r="A169" s="5" t="s">
        <v>308</v>
      </c>
      <c r="B169" t="s">
        <v>405</v>
      </c>
      <c r="C169" s="6">
        <v>1090</v>
      </c>
      <c r="D169" s="7">
        <v>0.02</v>
      </c>
      <c r="E169" s="6">
        <v>1270</v>
      </c>
      <c r="F169" s="6">
        <v>715</v>
      </c>
      <c r="G169" s="6">
        <v>525</v>
      </c>
      <c r="H169" s="6">
        <v>30</v>
      </c>
      <c r="I169" s="7">
        <v>0.56000000000000005</v>
      </c>
      <c r="J169" s="7">
        <v>0.41</v>
      </c>
      <c r="K169" s="61">
        <v>0.02</v>
      </c>
    </row>
    <row r="170" spans="1:11" x14ac:dyDescent="0.35">
      <c r="A170" s="5" t="s">
        <v>308</v>
      </c>
      <c r="B170" t="s">
        <v>406</v>
      </c>
      <c r="C170" s="6">
        <v>910</v>
      </c>
      <c r="D170" s="7">
        <v>0.02</v>
      </c>
      <c r="E170" s="6">
        <v>890</v>
      </c>
      <c r="F170" s="6">
        <v>565</v>
      </c>
      <c r="G170" s="6">
        <v>320</v>
      </c>
      <c r="H170" s="6">
        <v>10</v>
      </c>
      <c r="I170" s="7">
        <v>0.63</v>
      </c>
      <c r="J170" s="7">
        <v>0.36</v>
      </c>
      <c r="K170" s="61">
        <v>0.01</v>
      </c>
    </row>
    <row r="171" spans="1:11" x14ac:dyDescent="0.35">
      <c r="A171" s="5" t="s">
        <v>308</v>
      </c>
      <c r="B171" t="s">
        <v>407</v>
      </c>
      <c r="C171" s="6">
        <v>385</v>
      </c>
      <c r="D171" s="7">
        <v>0.02</v>
      </c>
      <c r="E171" s="6">
        <v>400</v>
      </c>
      <c r="F171" s="6">
        <v>250</v>
      </c>
      <c r="G171" s="6">
        <v>140</v>
      </c>
      <c r="H171" s="6">
        <v>10</v>
      </c>
      <c r="I171" s="7">
        <v>0.63</v>
      </c>
      <c r="J171" s="7">
        <v>0.35</v>
      </c>
      <c r="K171" s="61">
        <v>0.02</v>
      </c>
    </row>
    <row r="172" spans="1:11" x14ac:dyDescent="0.35">
      <c r="A172" s="5" t="s">
        <v>308</v>
      </c>
      <c r="B172" t="s">
        <v>408</v>
      </c>
      <c r="C172" s="6">
        <v>10660</v>
      </c>
      <c r="D172" s="7">
        <v>0.02</v>
      </c>
      <c r="E172" s="6">
        <v>10575</v>
      </c>
      <c r="F172" s="6">
        <v>7070</v>
      </c>
      <c r="G172" s="6">
        <v>3135</v>
      </c>
      <c r="H172" s="6">
        <v>370</v>
      </c>
      <c r="I172" s="7">
        <v>0.67</v>
      </c>
      <c r="J172" s="7">
        <v>0.3</v>
      </c>
      <c r="K172" s="61">
        <v>0.03</v>
      </c>
    </row>
    <row r="173" spans="1:11" x14ac:dyDescent="0.35">
      <c r="A173" s="5" t="s">
        <v>309</v>
      </c>
      <c r="B173" t="s">
        <v>400</v>
      </c>
      <c r="C173" s="6">
        <v>280</v>
      </c>
      <c r="D173" s="7">
        <v>0.01</v>
      </c>
      <c r="E173" s="6">
        <v>260</v>
      </c>
      <c r="F173" s="6">
        <v>165</v>
      </c>
      <c r="G173" s="6">
        <v>85</v>
      </c>
      <c r="H173" s="6">
        <v>5</v>
      </c>
      <c r="I173" s="7">
        <v>0.64</v>
      </c>
      <c r="J173" s="7">
        <v>0.33</v>
      </c>
      <c r="K173" s="61">
        <v>0.03</v>
      </c>
    </row>
    <row r="174" spans="1:11" x14ac:dyDescent="0.35">
      <c r="A174" s="5" t="s">
        <v>309</v>
      </c>
      <c r="B174" t="s">
        <v>401</v>
      </c>
      <c r="C174" s="6">
        <v>1610</v>
      </c>
      <c r="D174" s="7">
        <v>0.01</v>
      </c>
      <c r="E174" s="6">
        <v>1500</v>
      </c>
      <c r="F174" s="6">
        <v>1050</v>
      </c>
      <c r="G174" s="6">
        <v>395</v>
      </c>
      <c r="H174" s="6">
        <v>55</v>
      </c>
      <c r="I174" s="7">
        <v>0.7</v>
      </c>
      <c r="J174" s="7">
        <v>0.26</v>
      </c>
      <c r="K174" s="61">
        <v>0.04</v>
      </c>
    </row>
    <row r="175" spans="1:11" x14ac:dyDescent="0.35">
      <c r="A175" s="5" t="s">
        <v>309</v>
      </c>
      <c r="B175" t="s">
        <v>402</v>
      </c>
      <c r="C175" s="6">
        <v>1675</v>
      </c>
      <c r="D175" s="7">
        <v>0.01</v>
      </c>
      <c r="E175" s="6">
        <v>1590</v>
      </c>
      <c r="F175" s="6">
        <v>1115</v>
      </c>
      <c r="G175" s="6">
        <v>460</v>
      </c>
      <c r="H175" s="6">
        <v>20</v>
      </c>
      <c r="I175" s="7">
        <v>0.7</v>
      </c>
      <c r="J175" s="7">
        <v>0.28999999999999998</v>
      </c>
      <c r="K175" s="61">
        <v>0.01</v>
      </c>
    </row>
    <row r="176" spans="1:11" x14ac:dyDescent="0.35">
      <c r="A176" s="5" t="s">
        <v>309</v>
      </c>
      <c r="B176" t="s">
        <v>403</v>
      </c>
      <c r="C176" s="6">
        <v>1200</v>
      </c>
      <c r="D176" s="7">
        <v>0.01</v>
      </c>
      <c r="E176" s="6">
        <v>1195</v>
      </c>
      <c r="F176" s="6">
        <v>840</v>
      </c>
      <c r="G176" s="6">
        <v>295</v>
      </c>
      <c r="H176" s="6">
        <v>65</v>
      </c>
      <c r="I176" s="7">
        <v>0.7</v>
      </c>
      <c r="J176" s="7">
        <v>0.24</v>
      </c>
      <c r="K176" s="61">
        <v>0.05</v>
      </c>
    </row>
    <row r="177" spans="1:11" x14ac:dyDescent="0.35">
      <c r="A177" s="5" t="s">
        <v>309</v>
      </c>
      <c r="B177" t="s">
        <v>404</v>
      </c>
      <c r="C177" s="6">
        <v>1235</v>
      </c>
      <c r="D177" s="7">
        <v>0.01</v>
      </c>
      <c r="E177" s="6">
        <v>1245</v>
      </c>
      <c r="F177" s="6">
        <v>820</v>
      </c>
      <c r="G177" s="6">
        <v>390</v>
      </c>
      <c r="H177" s="6">
        <v>40</v>
      </c>
      <c r="I177" s="7">
        <v>0.66</v>
      </c>
      <c r="J177" s="7">
        <v>0.31</v>
      </c>
      <c r="K177" s="61">
        <v>0.03</v>
      </c>
    </row>
    <row r="178" spans="1:11" x14ac:dyDescent="0.35">
      <c r="A178" s="5" t="s">
        <v>309</v>
      </c>
      <c r="B178" t="s">
        <v>405</v>
      </c>
      <c r="C178" s="6">
        <v>740</v>
      </c>
      <c r="D178" s="7">
        <v>0.01</v>
      </c>
      <c r="E178" s="6">
        <v>895</v>
      </c>
      <c r="F178" s="6">
        <v>490</v>
      </c>
      <c r="G178" s="6">
        <v>390</v>
      </c>
      <c r="H178" s="6">
        <v>20</v>
      </c>
      <c r="I178" s="7">
        <v>0.55000000000000004</v>
      </c>
      <c r="J178" s="7">
        <v>0.43</v>
      </c>
      <c r="K178" s="61">
        <v>0.02</v>
      </c>
    </row>
    <row r="179" spans="1:11" x14ac:dyDescent="0.35">
      <c r="A179" s="5" t="s">
        <v>309</v>
      </c>
      <c r="B179" t="s">
        <v>406</v>
      </c>
      <c r="C179" s="6">
        <v>690</v>
      </c>
      <c r="D179" s="7">
        <v>0.01</v>
      </c>
      <c r="E179" s="6">
        <v>675</v>
      </c>
      <c r="F179" s="6">
        <v>430</v>
      </c>
      <c r="G179" s="6">
        <v>235</v>
      </c>
      <c r="H179" s="6">
        <v>10</v>
      </c>
      <c r="I179" s="7">
        <v>0.64</v>
      </c>
      <c r="J179" s="7">
        <v>0.35</v>
      </c>
      <c r="K179" s="61">
        <v>0.02</v>
      </c>
    </row>
    <row r="180" spans="1:11" x14ac:dyDescent="0.35">
      <c r="A180" s="5" t="s">
        <v>309</v>
      </c>
      <c r="B180" t="s">
        <v>407</v>
      </c>
      <c r="C180" s="6">
        <v>315</v>
      </c>
      <c r="D180" s="7">
        <v>0.02</v>
      </c>
      <c r="E180" s="6">
        <v>320</v>
      </c>
      <c r="F180" s="6">
        <v>225</v>
      </c>
      <c r="G180" s="6">
        <v>95</v>
      </c>
      <c r="H180" s="6">
        <v>5</v>
      </c>
      <c r="I180" s="7">
        <v>0.7</v>
      </c>
      <c r="J180" s="7">
        <v>0.28999999999999998</v>
      </c>
      <c r="K180" s="61">
        <v>0.01</v>
      </c>
    </row>
    <row r="181" spans="1:11" x14ac:dyDescent="0.35">
      <c r="A181" s="5" t="s">
        <v>309</v>
      </c>
      <c r="B181" t="s">
        <v>408</v>
      </c>
      <c r="C181" s="6">
        <v>7740</v>
      </c>
      <c r="D181" s="7">
        <v>0.01</v>
      </c>
      <c r="E181" s="6">
        <v>7690</v>
      </c>
      <c r="F181" s="6">
        <v>5135</v>
      </c>
      <c r="G181" s="6">
        <v>2340</v>
      </c>
      <c r="H181" s="6">
        <v>220</v>
      </c>
      <c r="I181" s="7">
        <v>0.67</v>
      </c>
      <c r="J181" s="7">
        <v>0.3</v>
      </c>
      <c r="K181" s="61">
        <v>0.03</v>
      </c>
    </row>
    <row r="182" spans="1:11" x14ac:dyDescent="0.35">
      <c r="A182" s="5" t="s">
        <v>310</v>
      </c>
      <c r="B182" t="s">
        <v>400</v>
      </c>
      <c r="C182" s="6">
        <v>55</v>
      </c>
      <c r="D182" s="7">
        <v>0</v>
      </c>
      <c r="E182" s="6">
        <v>55</v>
      </c>
      <c r="F182" s="6">
        <v>35</v>
      </c>
      <c r="G182" s="6">
        <v>20</v>
      </c>
      <c r="H182" s="6">
        <v>0</v>
      </c>
      <c r="I182" s="7">
        <v>0.64</v>
      </c>
      <c r="J182" s="7">
        <v>0.36</v>
      </c>
      <c r="K182" s="61">
        <v>0</v>
      </c>
    </row>
    <row r="183" spans="1:11" x14ac:dyDescent="0.35">
      <c r="A183" s="5" t="s">
        <v>310</v>
      </c>
      <c r="B183" t="s">
        <v>401</v>
      </c>
      <c r="C183" s="6">
        <v>335</v>
      </c>
      <c r="D183" s="7">
        <v>0</v>
      </c>
      <c r="E183" s="6">
        <v>320</v>
      </c>
      <c r="F183" s="6">
        <v>220</v>
      </c>
      <c r="G183" s="6">
        <v>90</v>
      </c>
      <c r="H183" s="6">
        <v>10</v>
      </c>
      <c r="I183" s="7">
        <v>0.69</v>
      </c>
      <c r="J183" s="7">
        <v>0.28999999999999998</v>
      </c>
      <c r="K183" s="61">
        <v>0.03</v>
      </c>
    </row>
    <row r="184" spans="1:11" x14ac:dyDescent="0.35">
      <c r="A184" s="5" t="s">
        <v>310</v>
      </c>
      <c r="B184" t="s">
        <v>402</v>
      </c>
      <c r="C184" s="6">
        <v>355</v>
      </c>
      <c r="D184" s="7">
        <v>0</v>
      </c>
      <c r="E184" s="6">
        <v>340</v>
      </c>
      <c r="F184" s="6">
        <v>225</v>
      </c>
      <c r="G184" s="6">
        <v>110</v>
      </c>
      <c r="H184" s="6">
        <v>5</v>
      </c>
      <c r="I184" s="7">
        <v>0.65</v>
      </c>
      <c r="J184" s="7">
        <v>0.33</v>
      </c>
      <c r="K184" s="61">
        <v>0.02</v>
      </c>
    </row>
    <row r="185" spans="1:11" x14ac:dyDescent="0.35">
      <c r="A185" s="5" t="s">
        <v>310</v>
      </c>
      <c r="B185" t="s">
        <v>403</v>
      </c>
      <c r="C185" s="6">
        <v>210</v>
      </c>
      <c r="D185" s="7">
        <v>0</v>
      </c>
      <c r="E185" s="6">
        <v>200</v>
      </c>
      <c r="F185" s="6">
        <v>145</v>
      </c>
      <c r="G185" s="6">
        <v>45</v>
      </c>
      <c r="H185" s="6">
        <v>10</v>
      </c>
      <c r="I185" s="7">
        <v>0.72</v>
      </c>
      <c r="J185" s="7">
        <v>0.23</v>
      </c>
      <c r="K185" s="61">
        <v>0.05</v>
      </c>
    </row>
    <row r="186" spans="1:11" x14ac:dyDescent="0.35">
      <c r="A186" s="5" t="s">
        <v>310</v>
      </c>
      <c r="B186" t="s">
        <v>404</v>
      </c>
      <c r="C186" s="6">
        <v>235</v>
      </c>
      <c r="D186" s="7">
        <v>0</v>
      </c>
      <c r="E186" s="6">
        <v>240</v>
      </c>
      <c r="F186" s="6">
        <v>145</v>
      </c>
      <c r="G186" s="6">
        <v>90</v>
      </c>
      <c r="H186" s="6">
        <v>5</v>
      </c>
      <c r="I186" s="7">
        <v>0.6</v>
      </c>
      <c r="J186" s="7">
        <v>0.38</v>
      </c>
      <c r="K186" s="61">
        <v>0.03</v>
      </c>
    </row>
    <row r="187" spans="1:11" x14ac:dyDescent="0.35">
      <c r="A187" s="5" t="s">
        <v>310</v>
      </c>
      <c r="B187" t="s">
        <v>405</v>
      </c>
      <c r="C187" s="6">
        <v>145</v>
      </c>
      <c r="D187" s="7">
        <v>0</v>
      </c>
      <c r="E187" s="6">
        <v>185</v>
      </c>
      <c r="F187" s="6">
        <v>90</v>
      </c>
      <c r="G187" s="6">
        <v>90</v>
      </c>
      <c r="H187" s="6">
        <v>5</v>
      </c>
      <c r="I187" s="7">
        <v>0.49</v>
      </c>
      <c r="J187" s="7">
        <v>0.48</v>
      </c>
      <c r="K187" s="61">
        <v>0.03</v>
      </c>
    </row>
    <row r="188" spans="1:11" x14ac:dyDescent="0.35">
      <c r="A188" s="5" t="s">
        <v>310</v>
      </c>
      <c r="B188" t="s">
        <v>406</v>
      </c>
      <c r="C188" s="6">
        <v>135</v>
      </c>
      <c r="D188" s="7">
        <v>0</v>
      </c>
      <c r="E188" s="6">
        <v>130</v>
      </c>
      <c r="F188" s="6">
        <v>70</v>
      </c>
      <c r="G188" s="6">
        <v>60</v>
      </c>
      <c r="H188" s="6" t="s">
        <v>460</v>
      </c>
      <c r="I188" s="7">
        <v>0.52</v>
      </c>
      <c r="J188" s="6" t="s">
        <v>460</v>
      </c>
      <c r="K188" s="19" t="s">
        <v>460</v>
      </c>
    </row>
    <row r="189" spans="1:11" x14ac:dyDescent="0.35">
      <c r="A189" s="5" t="s">
        <v>310</v>
      </c>
      <c r="B189" t="s">
        <v>407</v>
      </c>
      <c r="C189" s="6">
        <v>60</v>
      </c>
      <c r="D189" s="7">
        <v>0</v>
      </c>
      <c r="E189" s="6">
        <v>60</v>
      </c>
      <c r="F189" s="6">
        <v>40</v>
      </c>
      <c r="G189" s="6">
        <v>20</v>
      </c>
      <c r="H189" s="6" t="s">
        <v>460</v>
      </c>
      <c r="I189" s="7">
        <v>0.66</v>
      </c>
      <c r="J189" s="6" t="s">
        <v>460</v>
      </c>
      <c r="K189" s="19" t="s">
        <v>460</v>
      </c>
    </row>
    <row r="190" spans="1:11" x14ac:dyDescent="0.35">
      <c r="A190" s="5" t="s">
        <v>310</v>
      </c>
      <c r="B190" t="s">
        <v>408</v>
      </c>
      <c r="C190" s="6">
        <v>1535</v>
      </c>
      <c r="D190" s="7">
        <v>0</v>
      </c>
      <c r="E190" s="6">
        <v>1525</v>
      </c>
      <c r="F190" s="6">
        <v>960</v>
      </c>
      <c r="G190" s="6">
        <v>530</v>
      </c>
      <c r="H190" s="6">
        <v>40</v>
      </c>
      <c r="I190" s="7">
        <v>0.63</v>
      </c>
      <c r="J190" s="7">
        <v>0.35</v>
      </c>
      <c r="K190" s="61">
        <v>0.02</v>
      </c>
    </row>
    <row r="191" spans="1:11" x14ac:dyDescent="0.35">
      <c r="A191" s="5" t="s">
        <v>311</v>
      </c>
      <c r="B191" t="s">
        <v>400</v>
      </c>
      <c r="C191" s="6">
        <v>515</v>
      </c>
      <c r="D191" s="7">
        <v>0.03</v>
      </c>
      <c r="E191" s="6">
        <v>480</v>
      </c>
      <c r="F191" s="6">
        <v>365</v>
      </c>
      <c r="G191" s="6">
        <v>105</v>
      </c>
      <c r="H191" s="6">
        <v>10</v>
      </c>
      <c r="I191" s="7">
        <v>0.77</v>
      </c>
      <c r="J191" s="7">
        <v>0.22</v>
      </c>
      <c r="K191" s="61">
        <v>0.02</v>
      </c>
    </row>
    <row r="192" spans="1:11" x14ac:dyDescent="0.35">
      <c r="A192" s="5" t="s">
        <v>311</v>
      </c>
      <c r="B192" t="s">
        <v>401</v>
      </c>
      <c r="C192" s="6">
        <v>4450</v>
      </c>
      <c r="D192" s="7">
        <v>0.03</v>
      </c>
      <c r="E192" s="6">
        <v>4195</v>
      </c>
      <c r="F192" s="6">
        <v>2975</v>
      </c>
      <c r="G192" s="6">
        <v>1030</v>
      </c>
      <c r="H192" s="6">
        <v>190</v>
      </c>
      <c r="I192" s="7">
        <v>0.71</v>
      </c>
      <c r="J192" s="7">
        <v>0.25</v>
      </c>
      <c r="K192" s="61">
        <v>0.05</v>
      </c>
    </row>
    <row r="193" spans="1:11" x14ac:dyDescent="0.35">
      <c r="A193" s="5" t="s">
        <v>311</v>
      </c>
      <c r="B193" t="s">
        <v>402</v>
      </c>
      <c r="C193" s="6">
        <v>3735</v>
      </c>
      <c r="D193" s="7">
        <v>0.03</v>
      </c>
      <c r="E193" s="6">
        <v>3575</v>
      </c>
      <c r="F193" s="6">
        <v>2540</v>
      </c>
      <c r="G193" s="6">
        <v>975</v>
      </c>
      <c r="H193" s="6">
        <v>55</v>
      </c>
      <c r="I193" s="7">
        <v>0.71</v>
      </c>
      <c r="J193" s="7">
        <v>0.27</v>
      </c>
      <c r="K193" s="61">
        <v>0.02</v>
      </c>
    </row>
    <row r="194" spans="1:11" x14ac:dyDescent="0.35">
      <c r="A194" s="5" t="s">
        <v>311</v>
      </c>
      <c r="B194" t="s">
        <v>403</v>
      </c>
      <c r="C194" s="6">
        <v>2705</v>
      </c>
      <c r="D194" s="7">
        <v>0.03</v>
      </c>
      <c r="E194" s="6">
        <v>2705</v>
      </c>
      <c r="F194" s="6">
        <v>1940</v>
      </c>
      <c r="G194" s="6">
        <v>560</v>
      </c>
      <c r="H194" s="6">
        <v>205</v>
      </c>
      <c r="I194" s="7">
        <v>0.72</v>
      </c>
      <c r="J194" s="7">
        <v>0.21</v>
      </c>
      <c r="K194" s="61">
        <v>0.08</v>
      </c>
    </row>
    <row r="195" spans="1:11" x14ac:dyDescent="0.35">
      <c r="A195" s="5" t="s">
        <v>311</v>
      </c>
      <c r="B195" t="s">
        <v>404</v>
      </c>
      <c r="C195" s="6">
        <v>2840</v>
      </c>
      <c r="D195" s="7">
        <v>0.03</v>
      </c>
      <c r="E195" s="6">
        <v>2920</v>
      </c>
      <c r="F195" s="6">
        <v>2005</v>
      </c>
      <c r="G195" s="6">
        <v>830</v>
      </c>
      <c r="H195" s="6">
        <v>85</v>
      </c>
      <c r="I195" s="7">
        <v>0.69</v>
      </c>
      <c r="J195" s="7">
        <v>0.28000000000000003</v>
      </c>
      <c r="K195" s="61">
        <v>0.03</v>
      </c>
    </row>
    <row r="196" spans="1:11" x14ac:dyDescent="0.35">
      <c r="A196" s="5" t="s">
        <v>311</v>
      </c>
      <c r="B196" t="s">
        <v>405</v>
      </c>
      <c r="C196" s="6">
        <v>1545</v>
      </c>
      <c r="D196" s="7">
        <v>0.03</v>
      </c>
      <c r="E196" s="6">
        <v>1820</v>
      </c>
      <c r="F196" s="6">
        <v>1085</v>
      </c>
      <c r="G196" s="6">
        <v>700</v>
      </c>
      <c r="H196" s="6">
        <v>35</v>
      </c>
      <c r="I196" s="7">
        <v>0.59</v>
      </c>
      <c r="J196" s="7">
        <v>0.38</v>
      </c>
      <c r="K196" s="61">
        <v>0.02</v>
      </c>
    </row>
    <row r="197" spans="1:11" x14ac:dyDescent="0.35">
      <c r="A197" s="5" t="s">
        <v>311</v>
      </c>
      <c r="B197" t="s">
        <v>406</v>
      </c>
      <c r="C197" s="6">
        <v>1500</v>
      </c>
      <c r="D197" s="7">
        <v>0.03</v>
      </c>
      <c r="E197" s="6">
        <v>1470</v>
      </c>
      <c r="F197" s="6">
        <v>990</v>
      </c>
      <c r="G197" s="6">
        <v>470</v>
      </c>
      <c r="H197" s="6">
        <v>10</v>
      </c>
      <c r="I197" s="7">
        <v>0.67</v>
      </c>
      <c r="J197" s="7">
        <v>0.32</v>
      </c>
      <c r="K197" s="61">
        <v>0.01</v>
      </c>
    </row>
    <row r="198" spans="1:11" x14ac:dyDescent="0.35">
      <c r="A198" s="5" t="s">
        <v>311</v>
      </c>
      <c r="B198" t="s">
        <v>407</v>
      </c>
      <c r="C198" s="6">
        <v>665</v>
      </c>
      <c r="D198" s="7">
        <v>0.03</v>
      </c>
      <c r="E198" s="6">
        <v>660</v>
      </c>
      <c r="F198" s="6">
        <v>430</v>
      </c>
      <c r="G198" s="6">
        <v>220</v>
      </c>
      <c r="H198" s="6">
        <v>5</v>
      </c>
      <c r="I198" s="7">
        <v>0.65</v>
      </c>
      <c r="J198" s="7">
        <v>0.34</v>
      </c>
      <c r="K198" s="61">
        <v>0.01</v>
      </c>
    </row>
    <row r="199" spans="1:11" x14ac:dyDescent="0.35">
      <c r="A199" s="5" t="s">
        <v>311</v>
      </c>
      <c r="B199" t="s">
        <v>408</v>
      </c>
      <c r="C199" s="6">
        <v>17950</v>
      </c>
      <c r="D199" s="7">
        <v>0.03</v>
      </c>
      <c r="E199" s="6">
        <v>17825</v>
      </c>
      <c r="F199" s="6">
        <v>12335</v>
      </c>
      <c r="G199" s="6">
        <v>4890</v>
      </c>
      <c r="H199" s="6">
        <v>600</v>
      </c>
      <c r="I199" s="7">
        <v>0.69</v>
      </c>
      <c r="J199" s="7">
        <v>0.27</v>
      </c>
      <c r="K199" s="61">
        <v>0.03</v>
      </c>
    </row>
    <row r="200" spans="1:11" x14ac:dyDescent="0.35">
      <c r="A200" s="5" t="s">
        <v>312</v>
      </c>
      <c r="B200" t="s">
        <v>400</v>
      </c>
      <c r="C200" s="6">
        <v>1450</v>
      </c>
      <c r="D200" s="7">
        <v>7.0000000000000007E-2</v>
      </c>
      <c r="E200" s="6">
        <v>1320</v>
      </c>
      <c r="F200" s="6">
        <v>975</v>
      </c>
      <c r="G200" s="6">
        <v>325</v>
      </c>
      <c r="H200" s="6">
        <v>20</v>
      </c>
      <c r="I200" s="7">
        <v>0.74</v>
      </c>
      <c r="J200" s="7">
        <v>0.25</v>
      </c>
      <c r="K200" s="61">
        <v>0.02</v>
      </c>
    </row>
    <row r="201" spans="1:11" x14ac:dyDescent="0.35">
      <c r="A201" s="5" t="s">
        <v>312</v>
      </c>
      <c r="B201" t="s">
        <v>401</v>
      </c>
      <c r="C201" s="6">
        <v>10035</v>
      </c>
      <c r="D201" s="7">
        <v>0.08</v>
      </c>
      <c r="E201" s="6">
        <v>9515</v>
      </c>
      <c r="F201" s="6">
        <v>6610</v>
      </c>
      <c r="G201" s="6">
        <v>2500</v>
      </c>
      <c r="H201" s="6">
        <v>400</v>
      </c>
      <c r="I201" s="7">
        <v>0.69</v>
      </c>
      <c r="J201" s="7">
        <v>0.26</v>
      </c>
      <c r="K201" s="61">
        <v>0.04</v>
      </c>
    </row>
    <row r="202" spans="1:11" x14ac:dyDescent="0.35">
      <c r="A202" s="5" t="s">
        <v>312</v>
      </c>
      <c r="B202" t="s">
        <v>402</v>
      </c>
      <c r="C202" s="6">
        <v>9560</v>
      </c>
      <c r="D202" s="7">
        <v>0.08</v>
      </c>
      <c r="E202" s="6">
        <v>9050</v>
      </c>
      <c r="F202" s="6">
        <v>6255</v>
      </c>
      <c r="G202" s="6">
        <v>2615</v>
      </c>
      <c r="H202" s="6">
        <v>175</v>
      </c>
      <c r="I202" s="7">
        <v>0.69</v>
      </c>
      <c r="J202" s="7">
        <v>0.28999999999999998</v>
      </c>
      <c r="K202" s="61">
        <v>0.02</v>
      </c>
    </row>
    <row r="203" spans="1:11" x14ac:dyDescent="0.35">
      <c r="A203" s="5" t="s">
        <v>312</v>
      </c>
      <c r="B203" t="s">
        <v>403</v>
      </c>
      <c r="C203" s="6">
        <v>6675</v>
      </c>
      <c r="D203" s="7">
        <v>0.08</v>
      </c>
      <c r="E203" s="6">
        <v>6430</v>
      </c>
      <c r="F203" s="6">
        <v>4525</v>
      </c>
      <c r="G203" s="6">
        <v>1500</v>
      </c>
      <c r="H203" s="6">
        <v>400</v>
      </c>
      <c r="I203" s="7">
        <v>0.7</v>
      </c>
      <c r="J203" s="7">
        <v>0.23</v>
      </c>
      <c r="K203" s="61">
        <v>0.06</v>
      </c>
    </row>
    <row r="204" spans="1:11" x14ac:dyDescent="0.35">
      <c r="A204" s="5" t="s">
        <v>312</v>
      </c>
      <c r="B204" t="s">
        <v>404</v>
      </c>
      <c r="C204" s="6">
        <v>6500</v>
      </c>
      <c r="D204" s="7">
        <v>0.08</v>
      </c>
      <c r="E204" s="6">
        <v>6925</v>
      </c>
      <c r="F204" s="6">
        <v>4580</v>
      </c>
      <c r="G204" s="6">
        <v>2140</v>
      </c>
      <c r="H204" s="6">
        <v>205</v>
      </c>
      <c r="I204" s="7">
        <v>0.66</v>
      </c>
      <c r="J204" s="7">
        <v>0.31</v>
      </c>
      <c r="K204" s="61">
        <v>0.03</v>
      </c>
    </row>
    <row r="205" spans="1:11" x14ac:dyDescent="0.35">
      <c r="A205" s="5" t="s">
        <v>312</v>
      </c>
      <c r="B205" t="s">
        <v>405</v>
      </c>
      <c r="C205" s="6">
        <v>4110</v>
      </c>
      <c r="D205" s="7">
        <v>0.08</v>
      </c>
      <c r="E205" s="6">
        <v>4800</v>
      </c>
      <c r="F205" s="6">
        <v>2850</v>
      </c>
      <c r="G205" s="6">
        <v>1855</v>
      </c>
      <c r="H205" s="6">
        <v>90</v>
      </c>
      <c r="I205" s="7">
        <v>0.59</v>
      </c>
      <c r="J205" s="7">
        <v>0.39</v>
      </c>
      <c r="K205" s="61">
        <v>0.02</v>
      </c>
    </row>
    <row r="206" spans="1:11" x14ac:dyDescent="0.35">
      <c r="A206" s="5" t="s">
        <v>312</v>
      </c>
      <c r="B206" t="s">
        <v>406</v>
      </c>
      <c r="C206" s="6">
        <v>3750</v>
      </c>
      <c r="D206" s="7">
        <v>0.08</v>
      </c>
      <c r="E206" s="6">
        <v>3770</v>
      </c>
      <c r="F206" s="6">
        <v>2425</v>
      </c>
      <c r="G206" s="6">
        <v>1290</v>
      </c>
      <c r="H206" s="6">
        <v>55</v>
      </c>
      <c r="I206" s="7">
        <v>0.64</v>
      </c>
      <c r="J206" s="7">
        <v>0.34</v>
      </c>
      <c r="K206" s="61">
        <v>0.01</v>
      </c>
    </row>
    <row r="207" spans="1:11" x14ac:dyDescent="0.35">
      <c r="A207" s="5" t="s">
        <v>312</v>
      </c>
      <c r="B207" t="s">
        <v>407</v>
      </c>
      <c r="C207" s="6">
        <v>1710</v>
      </c>
      <c r="D207" s="7">
        <v>0.08</v>
      </c>
      <c r="E207" s="6">
        <v>1685</v>
      </c>
      <c r="F207" s="6">
        <v>1200</v>
      </c>
      <c r="G207" s="6">
        <v>455</v>
      </c>
      <c r="H207" s="6">
        <v>35</v>
      </c>
      <c r="I207" s="7">
        <v>0.71</v>
      </c>
      <c r="J207" s="7">
        <v>0.27</v>
      </c>
      <c r="K207" s="61">
        <v>0.02</v>
      </c>
    </row>
    <row r="208" spans="1:11" x14ac:dyDescent="0.35">
      <c r="A208" s="5" t="s">
        <v>312</v>
      </c>
      <c r="B208" t="s">
        <v>408</v>
      </c>
      <c r="C208" s="6">
        <v>43785</v>
      </c>
      <c r="D208" s="7">
        <v>0.08</v>
      </c>
      <c r="E208" s="6">
        <v>43495</v>
      </c>
      <c r="F208" s="6">
        <v>29430</v>
      </c>
      <c r="G208" s="6">
        <v>12685</v>
      </c>
      <c r="H208" s="6">
        <v>1385</v>
      </c>
      <c r="I208" s="7">
        <v>0.68</v>
      </c>
      <c r="J208" s="7">
        <v>0.28999999999999998</v>
      </c>
      <c r="K208" s="61">
        <v>0.03</v>
      </c>
    </row>
    <row r="209" spans="1:11" x14ac:dyDescent="0.35">
      <c r="A209" s="5" t="s">
        <v>313</v>
      </c>
      <c r="B209" t="s">
        <v>400</v>
      </c>
      <c r="C209" s="6">
        <v>55</v>
      </c>
      <c r="D209" s="7">
        <v>0</v>
      </c>
      <c r="E209" s="6">
        <v>55</v>
      </c>
      <c r="F209" s="6">
        <v>30</v>
      </c>
      <c r="G209" s="6">
        <v>25</v>
      </c>
      <c r="H209" s="6">
        <v>0</v>
      </c>
      <c r="I209" s="7">
        <v>0.52</v>
      </c>
      <c r="J209" s="7">
        <v>0.48</v>
      </c>
      <c r="K209" s="61">
        <v>0</v>
      </c>
    </row>
    <row r="210" spans="1:11" x14ac:dyDescent="0.35">
      <c r="A210" s="5" t="s">
        <v>313</v>
      </c>
      <c r="B210" t="s">
        <v>401</v>
      </c>
      <c r="C210" s="6">
        <v>215</v>
      </c>
      <c r="D210" s="7">
        <v>0</v>
      </c>
      <c r="E210" s="6">
        <v>200</v>
      </c>
      <c r="F210" s="6">
        <v>135</v>
      </c>
      <c r="G210" s="6">
        <v>55</v>
      </c>
      <c r="H210" s="6">
        <v>10</v>
      </c>
      <c r="I210" s="7">
        <v>0.68</v>
      </c>
      <c r="J210" s="7">
        <v>0.27</v>
      </c>
      <c r="K210" s="61">
        <v>0.05</v>
      </c>
    </row>
    <row r="211" spans="1:11" x14ac:dyDescent="0.35">
      <c r="A211" s="5" t="s">
        <v>313</v>
      </c>
      <c r="B211" t="s">
        <v>402</v>
      </c>
      <c r="C211" s="6">
        <v>275</v>
      </c>
      <c r="D211" s="7">
        <v>0</v>
      </c>
      <c r="E211" s="6">
        <v>260</v>
      </c>
      <c r="F211" s="6">
        <v>175</v>
      </c>
      <c r="G211" s="6">
        <v>80</v>
      </c>
      <c r="H211" s="6">
        <v>5</v>
      </c>
      <c r="I211" s="7">
        <v>0.67</v>
      </c>
      <c r="J211" s="7">
        <v>0.31</v>
      </c>
      <c r="K211" s="61">
        <v>0.01</v>
      </c>
    </row>
    <row r="212" spans="1:11" x14ac:dyDescent="0.35">
      <c r="A212" s="5" t="s">
        <v>313</v>
      </c>
      <c r="B212" t="s">
        <v>403</v>
      </c>
      <c r="C212" s="6">
        <v>140</v>
      </c>
      <c r="D212" s="7">
        <v>0</v>
      </c>
      <c r="E212" s="6">
        <v>150</v>
      </c>
      <c r="F212" s="6">
        <v>95</v>
      </c>
      <c r="G212" s="6">
        <v>50</v>
      </c>
      <c r="H212" s="6">
        <v>10</v>
      </c>
      <c r="I212" s="7">
        <v>0.62</v>
      </c>
      <c r="J212" s="7">
        <v>0.32</v>
      </c>
      <c r="K212" s="61">
        <v>7.0000000000000007E-2</v>
      </c>
    </row>
    <row r="213" spans="1:11" x14ac:dyDescent="0.35">
      <c r="A213" s="5" t="s">
        <v>313</v>
      </c>
      <c r="B213" t="s">
        <v>404</v>
      </c>
      <c r="C213" s="6">
        <v>205</v>
      </c>
      <c r="D213" s="7">
        <v>0</v>
      </c>
      <c r="E213" s="6">
        <v>200</v>
      </c>
      <c r="F213" s="6">
        <v>125</v>
      </c>
      <c r="G213" s="6">
        <v>70</v>
      </c>
      <c r="H213" s="6">
        <v>5</v>
      </c>
      <c r="I213" s="7">
        <v>0.64</v>
      </c>
      <c r="J213" s="7">
        <v>0.35</v>
      </c>
      <c r="K213" s="61">
        <v>0.02</v>
      </c>
    </row>
    <row r="214" spans="1:11" x14ac:dyDescent="0.35">
      <c r="A214" s="5" t="s">
        <v>313</v>
      </c>
      <c r="B214" t="s">
        <v>405</v>
      </c>
      <c r="C214" s="6">
        <v>125</v>
      </c>
      <c r="D214" s="7">
        <v>0</v>
      </c>
      <c r="E214" s="6">
        <v>145</v>
      </c>
      <c r="F214" s="6">
        <v>65</v>
      </c>
      <c r="G214" s="6">
        <v>75</v>
      </c>
      <c r="H214" s="6" t="s">
        <v>460</v>
      </c>
      <c r="I214" s="6" t="s">
        <v>460</v>
      </c>
      <c r="J214" s="7">
        <v>0.53</v>
      </c>
      <c r="K214" s="19" t="s">
        <v>460</v>
      </c>
    </row>
    <row r="215" spans="1:11" x14ac:dyDescent="0.35">
      <c r="A215" s="5" t="s">
        <v>313</v>
      </c>
      <c r="B215" t="s">
        <v>406</v>
      </c>
      <c r="C215" s="6">
        <v>85</v>
      </c>
      <c r="D215" s="7">
        <v>0</v>
      </c>
      <c r="E215" s="6">
        <v>85</v>
      </c>
      <c r="F215" s="6">
        <v>45</v>
      </c>
      <c r="G215" s="6">
        <v>40</v>
      </c>
      <c r="H215" s="6" t="s">
        <v>460</v>
      </c>
      <c r="I215" s="7">
        <v>0.51</v>
      </c>
      <c r="J215" s="6" t="s">
        <v>460</v>
      </c>
      <c r="K215" s="19" t="s">
        <v>460</v>
      </c>
    </row>
    <row r="216" spans="1:11" x14ac:dyDescent="0.35">
      <c r="A216" s="5" t="s">
        <v>313</v>
      </c>
      <c r="B216" t="s">
        <v>407</v>
      </c>
      <c r="C216" s="6">
        <v>40</v>
      </c>
      <c r="D216" s="7">
        <v>0</v>
      </c>
      <c r="E216" s="6">
        <v>45</v>
      </c>
      <c r="F216" s="6">
        <v>30</v>
      </c>
      <c r="G216" s="6">
        <v>15</v>
      </c>
      <c r="H216" s="6" t="s">
        <v>460</v>
      </c>
      <c r="I216" s="7">
        <v>0.66</v>
      </c>
      <c r="J216" s="6" t="s">
        <v>460</v>
      </c>
      <c r="K216" s="19" t="s">
        <v>460</v>
      </c>
    </row>
    <row r="217" spans="1:11" x14ac:dyDescent="0.35">
      <c r="A217" s="5" t="s">
        <v>313</v>
      </c>
      <c r="B217" t="s">
        <v>408</v>
      </c>
      <c r="C217" s="6">
        <v>1145</v>
      </c>
      <c r="D217" s="7">
        <v>0</v>
      </c>
      <c r="E217" s="6">
        <v>1140</v>
      </c>
      <c r="F217" s="6">
        <v>700</v>
      </c>
      <c r="G217" s="6">
        <v>410</v>
      </c>
      <c r="H217" s="6">
        <v>30</v>
      </c>
      <c r="I217" s="7">
        <v>0.61</v>
      </c>
      <c r="J217" s="7">
        <v>0.36</v>
      </c>
      <c r="K217" s="61">
        <v>0.03</v>
      </c>
    </row>
    <row r="218" spans="1:11" x14ac:dyDescent="0.35">
      <c r="A218" s="5" t="s">
        <v>314</v>
      </c>
      <c r="B218" t="s">
        <v>400</v>
      </c>
      <c r="C218" s="6">
        <v>410</v>
      </c>
      <c r="D218" s="7">
        <v>0.02</v>
      </c>
      <c r="E218" s="6">
        <v>375</v>
      </c>
      <c r="F218" s="6">
        <v>250</v>
      </c>
      <c r="G218" s="6">
        <v>120</v>
      </c>
      <c r="H218" s="6">
        <v>5</v>
      </c>
      <c r="I218" s="7">
        <v>0.66</v>
      </c>
      <c r="J218" s="7">
        <v>0.33</v>
      </c>
      <c r="K218" s="61">
        <v>0.01</v>
      </c>
    </row>
    <row r="219" spans="1:11" x14ac:dyDescent="0.35">
      <c r="A219" s="5" t="s">
        <v>314</v>
      </c>
      <c r="B219" t="s">
        <v>401</v>
      </c>
      <c r="C219" s="6">
        <v>2260</v>
      </c>
      <c r="D219" s="7">
        <v>0.02</v>
      </c>
      <c r="E219" s="6">
        <v>2130</v>
      </c>
      <c r="F219" s="6">
        <v>1485</v>
      </c>
      <c r="G219" s="6">
        <v>560</v>
      </c>
      <c r="H219" s="6">
        <v>85</v>
      </c>
      <c r="I219" s="7">
        <v>0.7</v>
      </c>
      <c r="J219" s="7">
        <v>0.26</v>
      </c>
      <c r="K219" s="61">
        <v>0.04</v>
      </c>
    </row>
    <row r="220" spans="1:11" x14ac:dyDescent="0.35">
      <c r="A220" s="5" t="s">
        <v>314</v>
      </c>
      <c r="B220" t="s">
        <v>402</v>
      </c>
      <c r="C220" s="6">
        <v>2490</v>
      </c>
      <c r="D220" s="7">
        <v>0.02</v>
      </c>
      <c r="E220" s="6">
        <v>2275</v>
      </c>
      <c r="F220" s="6">
        <v>1615</v>
      </c>
      <c r="G220" s="6">
        <v>630</v>
      </c>
      <c r="H220" s="6">
        <v>30</v>
      </c>
      <c r="I220" s="7">
        <v>0.71</v>
      </c>
      <c r="J220" s="7">
        <v>0.28000000000000003</v>
      </c>
      <c r="K220" s="61">
        <v>0.01</v>
      </c>
    </row>
    <row r="221" spans="1:11" x14ac:dyDescent="0.35">
      <c r="A221" s="5" t="s">
        <v>314</v>
      </c>
      <c r="B221" t="s">
        <v>403</v>
      </c>
      <c r="C221" s="6">
        <v>1710</v>
      </c>
      <c r="D221" s="7">
        <v>0.02</v>
      </c>
      <c r="E221" s="6">
        <v>1765</v>
      </c>
      <c r="F221" s="6">
        <v>1250</v>
      </c>
      <c r="G221" s="6">
        <v>425</v>
      </c>
      <c r="H221" s="6">
        <v>90</v>
      </c>
      <c r="I221" s="7">
        <v>0.71</v>
      </c>
      <c r="J221" s="7">
        <v>0.24</v>
      </c>
      <c r="K221" s="61">
        <v>0.05</v>
      </c>
    </row>
    <row r="222" spans="1:11" x14ac:dyDescent="0.35">
      <c r="A222" s="5" t="s">
        <v>314</v>
      </c>
      <c r="B222" t="s">
        <v>404</v>
      </c>
      <c r="C222" s="6">
        <v>1960</v>
      </c>
      <c r="D222" s="7">
        <v>0.02</v>
      </c>
      <c r="E222" s="6">
        <v>1950</v>
      </c>
      <c r="F222" s="6">
        <v>1225</v>
      </c>
      <c r="G222" s="6">
        <v>660</v>
      </c>
      <c r="H222" s="6">
        <v>70</v>
      </c>
      <c r="I222" s="7">
        <v>0.63</v>
      </c>
      <c r="J222" s="7">
        <v>0.34</v>
      </c>
      <c r="K222" s="61">
        <v>0.04</v>
      </c>
    </row>
    <row r="223" spans="1:11" x14ac:dyDescent="0.35">
      <c r="A223" s="5" t="s">
        <v>314</v>
      </c>
      <c r="B223" t="s">
        <v>405</v>
      </c>
      <c r="C223" s="6">
        <v>1270</v>
      </c>
      <c r="D223" s="7">
        <v>0.02</v>
      </c>
      <c r="E223" s="6">
        <v>1515</v>
      </c>
      <c r="F223" s="6">
        <v>815</v>
      </c>
      <c r="G223" s="6">
        <v>665</v>
      </c>
      <c r="H223" s="6">
        <v>35</v>
      </c>
      <c r="I223" s="7">
        <v>0.54</v>
      </c>
      <c r="J223" s="7">
        <v>0.44</v>
      </c>
      <c r="K223" s="61">
        <v>0.02</v>
      </c>
    </row>
    <row r="224" spans="1:11" x14ac:dyDescent="0.35">
      <c r="A224" s="5" t="s">
        <v>314</v>
      </c>
      <c r="B224" t="s">
        <v>406</v>
      </c>
      <c r="C224" s="6">
        <v>1035</v>
      </c>
      <c r="D224" s="7">
        <v>0.02</v>
      </c>
      <c r="E224" s="6">
        <v>1040</v>
      </c>
      <c r="F224" s="6">
        <v>680</v>
      </c>
      <c r="G224" s="6">
        <v>350</v>
      </c>
      <c r="H224" s="6">
        <v>5</v>
      </c>
      <c r="I224" s="7">
        <v>0.66</v>
      </c>
      <c r="J224" s="7">
        <v>0.34</v>
      </c>
      <c r="K224" s="61">
        <v>0.01</v>
      </c>
    </row>
    <row r="225" spans="1:11" x14ac:dyDescent="0.35">
      <c r="A225" s="5" t="s">
        <v>314</v>
      </c>
      <c r="B225" t="s">
        <v>407</v>
      </c>
      <c r="C225" s="6">
        <v>470</v>
      </c>
      <c r="D225" s="7">
        <v>0.02</v>
      </c>
      <c r="E225" s="6">
        <v>480</v>
      </c>
      <c r="F225" s="6">
        <v>335</v>
      </c>
      <c r="G225" s="6">
        <v>135</v>
      </c>
      <c r="H225" s="6">
        <v>5</v>
      </c>
      <c r="I225" s="7">
        <v>0.7</v>
      </c>
      <c r="J225" s="7">
        <v>0.28000000000000003</v>
      </c>
      <c r="K225" s="61">
        <v>0.01</v>
      </c>
    </row>
    <row r="226" spans="1:11" x14ac:dyDescent="0.35">
      <c r="A226" s="5" t="s">
        <v>314</v>
      </c>
      <c r="B226" t="s">
        <v>408</v>
      </c>
      <c r="C226" s="6">
        <v>11600</v>
      </c>
      <c r="D226" s="7">
        <v>0.02</v>
      </c>
      <c r="E226" s="6">
        <v>11530</v>
      </c>
      <c r="F226" s="6">
        <v>7650</v>
      </c>
      <c r="G226" s="6">
        <v>3550</v>
      </c>
      <c r="H226" s="6">
        <v>330</v>
      </c>
      <c r="I226" s="7">
        <v>0.66</v>
      </c>
      <c r="J226" s="7">
        <v>0.31</v>
      </c>
      <c r="K226" s="61">
        <v>0.03</v>
      </c>
    </row>
    <row r="227" spans="1:11" x14ac:dyDescent="0.35">
      <c r="A227" s="5" t="s">
        <v>315</v>
      </c>
      <c r="B227" t="s">
        <v>400</v>
      </c>
      <c r="C227" s="6">
        <v>630</v>
      </c>
      <c r="D227" s="7">
        <v>0.03</v>
      </c>
      <c r="E227" s="6">
        <v>585</v>
      </c>
      <c r="F227" s="6">
        <v>430</v>
      </c>
      <c r="G227" s="6">
        <v>145</v>
      </c>
      <c r="H227" s="6">
        <v>10</v>
      </c>
      <c r="I227" s="7">
        <v>0.74</v>
      </c>
      <c r="J227" s="7">
        <v>0.25</v>
      </c>
      <c r="K227" s="61">
        <v>0.01</v>
      </c>
    </row>
    <row r="228" spans="1:11" x14ac:dyDescent="0.35">
      <c r="A228" s="5" t="s">
        <v>315</v>
      </c>
      <c r="B228" t="s">
        <v>401</v>
      </c>
      <c r="C228" s="6">
        <v>4190</v>
      </c>
      <c r="D228" s="7">
        <v>0.03</v>
      </c>
      <c r="E228" s="6">
        <v>3990</v>
      </c>
      <c r="F228" s="6">
        <v>2720</v>
      </c>
      <c r="G228" s="6">
        <v>1105</v>
      </c>
      <c r="H228" s="6">
        <v>170</v>
      </c>
      <c r="I228" s="7">
        <v>0.68</v>
      </c>
      <c r="J228" s="7">
        <v>0.28000000000000003</v>
      </c>
      <c r="K228" s="61">
        <v>0.04</v>
      </c>
    </row>
    <row r="229" spans="1:11" x14ac:dyDescent="0.35">
      <c r="A229" s="5" t="s">
        <v>315</v>
      </c>
      <c r="B229" t="s">
        <v>402</v>
      </c>
      <c r="C229" s="6">
        <v>3875</v>
      </c>
      <c r="D229" s="7">
        <v>0.03</v>
      </c>
      <c r="E229" s="6">
        <v>3605</v>
      </c>
      <c r="F229" s="6">
        <v>2515</v>
      </c>
      <c r="G229" s="6">
        <v>995</v>
      </c>
      <c r="H229" s="6">
        <v>95</v>
      </c>
      <c r="I229" s="7">
        <v>0.7</v>
      </c>
      <c r="J229" s="7">
        <v>0.28000000000000003</v>
      </c>
      <c r="K229" s="61">
        <v>0.03</v>
      </c>
    </row>
    <row r="230" spans="1:11" x14ac:dyDescent="0.35">
      <c r="A230" s="5" t="s">
        <v>315</v>
      </c>
      <c r="B230" t="s">
        <v>403</v>
      </c>
      <c r="C230" s="6">
        <v>2625</v>
      </c>
      <c r="D230" s="7">
        <v>0.03</v>
      </c>
      <c r="E230" s="6">
        <v>2605</v>
      </c>
      <c r="F230" s="6">
        <v>1785</v>
      </c>
      <c r="G230" s="6">
        <v>675</v>
      </c>
      <c r="H230" s="6">
        <v>145</v>
      </c>
      <c r="I230" s="7">
        <v>0.69</v>
      </c>
      <c r="J230" s="7">
        <v>0.26</v>
      </c>
      <c r="K230" s="61">
        <v>0.05</v>
      </c>
    </row>
    <row r="231" spans="1:11" x14ac:dyDescent="0.35">
      <c r="A231" s="5" t="s">
        <v>315</v>
      </c>
      <c r="B231" t="s">
        <v>404</v>
      </c>
      <c r="C231" s="6">
        <v>2875</v>
      </c>
      <c r="D231" s="7">
        <v>0.03</v>
      </c>
      <c r="E231" s="6">
        <v>2990</v>
      </c>
      <c r="F231" s="6">
        <v>1930</v>
      </c>
      <c r="G231" s="6">
        <v>970</v>
      </c>
      <c r="H231" s="6">
        <v>90</v>
      </c>
      <c r="I231" s="7">
        <v>0.65</v>
      </c>
      <c r="J231" s="7">
        <v>0.32</v>
      </c>
      <c r="K231" s="61">
        <v>0.03</v>
      </c>
    </row>
    <row r="232" spans="1:11" x14ac:dyDescent="0.35">
      <c r="A232" s="5" t="s">
        <v>315</v>
      </c>
      <c r="B232" t="s">
        <v>405</v>
      </c>
      <c r="C232" s="6">
        <v>1815</v>
      </c>
      <c r="D232" s="7">
        <v>0.03</v>
      </c>
      <c r="E232" s="6">
        <v>2115</v>
      </c>
      <c r="F232" s="6">
        <v>1185</v>
      </c>
      <c r="G232" s="6">
        <v>900</v>
      </c>
      <c r="H232" s="6">
        <v>30</v>
      </c>
      <c r="I232" s="7">
        <v>0.56000000000000005</v>
      </c>
      <c r="J232" s="7">
        <v>0.43</v>
      </c>
      <c r="K232" s="61">
        <v>0.02</v>
      </c>
    </row>
    <row r="233" spans="1:11" x14ac:dyDescent="0.35">
      <c r="A233" s="5" t="s">
        <v>315</v>
      </c>
      <c r="B233" t="s">
        <v>406</v>
      </c>
      <c r="C233" s="6">
        <v>1550</v>
      </c>
      <c r="D233" s="7">
        <v>0.03</v>
      </c>
      <c r="E233" s="6">
        <v>1545</v>
      </c>
      <c r="F233" s="6">
        <v>1010</v>
      </c>
      <c r="G233" s="6">
        <v>505</v>
      </c>
      <c r="H233" s="6">
        <v>30</v>
      </c>
      <c r="I233" s="7">
        <v>0.65</v>
      </c>
      <c r="J233" s="7">
        <v>0.33</v>
      </c>
      <c r="K233" s="61">
        <v>0.02</v>
      </c>
    </row>
    <row r="234" spans="1:11" x14ac:dyDescent="0.35">
      <c r="A234" s="5" t="s">
        <v>315</v>
      </c>
      <c r="B234" t="s">
        <v>407</v>
      </c>
      <c r="C234" s="6">
        <v>720</v>
      </c>
      <c r="D234" s="7">
        <v>0.03</v>
      </c>
      <c r="E234" s="6">
        <v>710</v>
      </c>
      <c r="F234" s="6">
        <v>485</v>
      </c>
      <c r="G234" s="6">
        <v>210</v>
      </c>
      <c r="H234" s="6">
        <v>15</v>
      </c>
      <c r="I234" s="7">
        <v>0.68</v>
      </c>
      <c r="J234" s="7">
        <v>0.3</v>
      </c>
      <c r="K234" s="61">
        <v>0.02</v>
      </c>
    </row>
    <row r="235" spans="1:11" x14ac:dyDescent="0.35">
      <c r="A235" s="5" t="s">
        <v>315</v>
      </c>
      <c r="B235" t="s">
        <v>408</v>
      </c>
      <c r="C235" s="6">
        <v>18285</v>
      </c>
      <c r="D235" s="7">
        <v>0.03</v>
      </c>
      <c r="E235" s="6">
        <v>18150</v>
      </c>
      <c r="F235" s="6">
        <v>12060</v>
      </c>
      <c r="G235" s="6">
        <v>5510</v>
      </c>
      <c r="H235" s="6">
        <v>580</v>
      </c>
      <c r="I235" s="7">
        <v>0.66</v>
      </c>
      <c r="J235" s="7">
        <v>0.3</v>
      </c>
      <c r="K235" s="61">
        <v>0.03</v>
      </c>
    </row>
    <row r="236" spans="1:11" x14ac:dyDescent="0.35">
      <c r="A236" s="5" t="s">
        <v>316</v>
      </c>
      <c r="B236" t="s">
        <v>400</v>
      </c>
      <c r="C236" s="6">
        <v>305</v>
      </c>
      <c r="D236" s="7">
        <v>0.02</v>
      </c>
      <c r="E236" s="6">
        <v>285</v>
      </c>
      <c r="F236" s="6">
        <v>205</v>
      </c>
      <c r="G236" s="6">
        <v>65</v>
      </c>
      <c r="H236" s="6">
        <v>10</v>
      </c>
      <c r="I236" s="7">
        <v>0.73</v>
      </c>
      <c r="J236" s="7">
        <v>0.24</v>
      </c>
      <c r="K236" s="61">
        <v>0.04</v>
      </c>
    </row>
    <row r="237" spans="1:11" x14ac:dyDescent="0.35">
      <c r="A237" s="5" t="s">
        <v>316</v>
      </c>
      <c r="B237" t="s">
        <v>401</v>
      </c>
      <c r="C237" s="6">
        <v>1880</v>
      </c>
      <c r="D237" s="7">
        <v>0.01</v>
      </c>
      <c r="E237" s="6">
        <v>1750</v>
      </c>
      <c r="F237" s="6">
        <v>1285</v>
      </c>
      <c r="G237" s="6">
        <v>395</v>
      </c>
      <c r="H237" s="6">
        <v>70</v>
      </c>
      <c r="I237" s="7">
        <v>0.74</v>
      </c>
      <c r="J237" s="7">
        <v>0.23</v>
      </c>
      <c r="K237" s="61">
        <v>0.04</v>
      </c>
    </row>
    <row r="238" spans="1:11" x14ac:dyDescent="0.35">
      <c r="A238" s="5" t="s">
        <v>316</v>
      </c>
      <c r="B238" t="s">
        <v>402</v>
      </c>
      <c r="C238" s="6">
        <v>2030</v>
      </c>
      <c r="D238" s="7">
        <v>0.02</v>
      </c>
      <c r="E238" s="6">
        <v>1925</v>
      </c>
      <c r="F238" s="6">
        <v>1360</v>
      </c>
      <c r="G238" s="6">
        <v>535</v>
      </c>
      <c r="H238" s="6">
        <v>30</v>
      </c>
      <c r="I238" s="7">
        <v>0.71</v>
      </c>
      <c r="J238" s="7">
        <v>0.28000000000000003</v>
      </c>
      <c r="K238" s="61">
        <v>0.02</v>
      </c>
    </row>
    <row r="239" spans="1:11" x14ac:dyDescent="0.35">
      <c r="A239" s="5" t="s">
        <v>316</v>
      </c>
      <c r="B239" t="s">
        <v>403</v>
      </c>
      <c r="C239" s="6">
        <v>1465</v>
      </c>
      <c r="D239" s="7">
        <v>0.02</v>
      </c>
      <c r="E239" s="6">
        <v>1425</v>
      </c>
      <c r="F239" s="6">
        <v>995</v>
      </c>
      <c r="G239" s="6">
        <v>350</v>
      </c>
      <c r="H239" s="6">
        <v>75</v>
      </c>
      <c r="I239" s="7">
        <v>0.7</v>
      </c>
      <c r="J239" s="7">
        <v>0.25</v>
      </c>
      <c r="K239" s="61">
        <v>0.05</v>
      </c>
    </row>
    <row r="240" spans="1:11" x14ac:dyDescent="0.35">
      <c r="A240" s="5" t="s">
        <v>316</v>
      </c>
      <c r="B240" t="s">
        <v>404</v>
      </c>
      <c r="C240" s="6">
        <v>1430</v>
      </c>
      <c r="D240" s="7">
        <v>0.02</v>
      </c>
      <c r="E240" s="6">
        <v>1490</v>
      </c>
      <c r="F240" s="6">
        <v>1005</v>
      </c>
      <c r="G240" s="6">
        <v>450</v>
      </c>
      <c r="H240" s="6">
        <v>40</v>
      </c>
      <c r="I240" s="7">
        <v>0.67</v>
      </c>
      <c r="J240" s="7">
        <v>0.3</v>
      </c>
      <c r="K240" s="61">
        <v>0.03</v>
      </c>
    </row>
    <row r="241" spans="1:11" x14ac:dyDescent="0.35">
      <c r="A241" s="5" t="s">
        <v>316</v>
      </c>
      <c r="B241" t="s">
        <v>405</v>
      </c>
      <c r="C241" s="6">
        <v>900</v>
      </c>
      <c r="D241" s="7">
        <v>0.02</v>
      </c>
      <c r="E241" s="6">
        <v>1080</v>
      </c>
      <c r="F241" s="6">
        <v>630</v>
      </c>
      <c r="G241" s="6">
        <v>435</v>
      </c>
      <c r="H241" s="6">
        <v>15</v>
      </c>
      <c r="I241" s="7">
        <v>0.57999999999999996</v>
      </c>
      <c r="J241" s="7">
        <v>0.4</v>
      </c>
      <c r="K241" s="61">
        <v>0.01</v>
      </c>
    </row>
    <row r="242" spans="1:11" x14ac:dyDescent="0.35">
      <c r="A242" s="5" t="s">
        <v>316</v>
      </c>
      <c r="B242" t="s">
        <v>406</v>
      </c>
      <c r="C242" s="6">
        <v>800</v>
      </c>
      <c r="D242" s="7">
        <v>0.02</v>
      </c>
      <c r="E242" s="6">
        <v>770</v>
      </c>
      <c r="F242" s="6">
        <v>515</v>
      </c>
      <c r="G242" s="6">
        <v>245</v>
      </c>
      <c r="H242" s="6">
        <v>5</v>
      </c>
      <c r="I242" s="7">
        <v>0.67</v>
      </c>
      <c r="J242" s="7">
        <v>0.32</v>
      </c>
      <c r="K242" s="61">
        <v>0.01</v>
      </c>
    </row>
    <row r="243" spans="1:11" x14ac:dyDescent="0.35">
      <c r="A243" s="5" t="s">
        <v>316</v>
      </c>
      <c r="B243" t="s">
        <v>407</v>
      </c>
      <c r="C243" s="6">
        <v>360</v>
      </c>
      <c r="D243" s="7">
        <v>0.02</v>
      </c>
      <c r="E243" s="6">
        <v>360</v>
      </c>
      <c r="F243" s="6">
        <v>250</v>
      </c>
      <c r="G243" s="6">
        <v>105</v>
      </c>
      <c r="H243" s="6">
        <v>5</v>
      </c>
      <c r="I243" s="7">
        <v>0.69</v>
      </c>
      <c r="J243" s="7">
        <v>0.3</v>
      </c>
      <c r="K243" s="61">
        <v>0.01</v>
      </c>
    </row>
    <row r="244" spans="1:11" x14ac:dyDescent="0.35">
      <c r="A244" s="5" t="s">
        <v>316</v>
      </c>
      <c r="B244" t="s">
        <v>408</v>
      </c>
      <c r="C244" s="6">
        <v>9160</v>
      </c>
      <c r="D244" s="7">
        <v>0.02</v>
      </c>
      <c r="E244" s="6">
        <v>9085</v>
      </c>
      <c r="F244" s="6">
        <v>6245</v>
      </c>
      <c r="G244" s="6">
        <v>2585</v>
      </c>
      <c r="H244" s="6">
        <v>250</v>
      </c>
      <c r="I244" s="7">
        <v>0.69</v>
      </c>
      <c r="J244" s="7">
        <v>0.28000000000000003</v>
      </c>
      <c r="K244" s="61">
        <v>0.03</v>
      </c>
    </row>
    <row r="245" spans="1:11" x14ac:dyDescent="0.35">
      <c r="A245" s="5" t="s">
        <v>317</v>
      </c>
      <c r="B245" t="s">
        <v>400</v>
      </c>
      <c r="C245" s="6">
        <v>40</v>
      </c>
      <c r="D245" s="7">
        <v>0</v>
      </c>
      <c r="E245" s="6">
        <v>35</v>
      </c>
      <c r="F245" s="6">
        <v>25</v>
      </c>
      <c r="G245" s="6">
        <v>10</v>
      </c>
      <c r="H245" s="6" t="s">
        <v>460</v>
      </c>
      <c r="I245" s="7">
        <v>0.73</v>
      </c>
      <c r="J245" s="6" t="s">
        <v>460</v>
      </c>
      <c r="K245" s="19" t="s">
        <v>460</v>
      </c>
    </row>
    <row r="246" spans="1:11" x14ac:dyDescent="0.35">
      <c r="A246" s="5" t="s">
        <v>317</v>
      </c>
      <c r="B246" t="s">
        <v>401</v>
      </c>
      <c r="C246" s="6">
        <v>245</v>
      </c>
      <c r="D246" s="7">
        <v>0</v>
      </c>
      <c r="E246" s="6">
        <v>230</v>
      </c>
      <c r="F246" s="6">
        <v>150</v>
      </c>
      <c r="G246" s="6">
        <v>65</v>
      </c>
      <c r="H246" s="6">
        <v>10</v>
      </c>
      <c r="I246" s="7">
        <v>0.67</v>
      </c>
      <c r="J246" s="7">
        <v>0.28999999999999998</v>
      </c>
      <c r="K246" s="61">
        <v>0.04</v>
      </c>
    </row>
    <row r="247" spans="1:11" x14ac:dyDescent="0.35">
      <c r="A247" s="5" t="s">
        <v>317</v>
      </c>
      <c r="B247" t="s">
        <v>402</v>
      </c>
      <c r="C247" s="6">
        <v>230</v>
      </c>
      <c r="D247" s="7">
        <v>0</v>
      </c>
      <c r="E247" s="6">
        <v>215</v>
      </c>
      <c r="F247" s="6">
        <v>150</v>
      </c>
      <c r="G247" s="6">
        <v>60</v>
      </c>
      <c r="H247" s="6">
        <v>5</v>
      </c>
      <c r="I247" s="7">
        <v>0.69</v>
      </c>
      <c r="J247" s="7">
        <v>0.28999999999999998</v>
      </c>
      <c r="K247" s="61">
        <v>0.02</v>
      </c>
    </row>
    <row r="248" spans="1:11" x14ac:dyDescent="0.35">
      <c r="A248" s="5" t="s">
        <v>317</v>
      </c>
      <c r="B248" t="s">
        <v>403</v>
      </c>
      <c r="C248" s="6">
        <v>185</v>
      </c>
      <c r="D248" s="7">
        <v>0</v>
      </c>
      <c r="E248" s="6">
        <v>170</v>
      </c>
      <c r="F248" s="6">
        <v>110</v>
      </c>
      <c r="G248" s="6">
        <v>55</v>
      </c>
      <c r="H248" s="6">
        <v>10</v>
      </c>
      <c r="I248" s="7">
        <v>0.64</v>
      </c>
      <c r="J248" s="7">
        <v>0.32</v>
      </c>
      <c r="K248" s="61">
        <v>0.05</v>
      </c>
    </row>
    <row r="249" spans="1:11" x14ac:dyDescent="0.35">
      <c r="A249" s="5" t="s">
        <v>317</v>
      </c>
      <c r="B249" t="s">
        <v>404</v>
      </c>
      <c r="C249" s="6">
        <v>190</v>
      </c>
      <c r="D249" s="7">
        <v>0</v>
      </c>
      <c r="E249" s="6">
        <v>210</v>
      </c>
      <c r="F249" s="6">
        <v>130</v>
      </c>
      <c r="G249" s="6">
        <v>75</v>
      </c>
      <c r="H249" s="6">
        <v>5</v>
      </c>
      <c r="I249" s="7">
        <v>0.62</v>
      </c>
      <c r="J249" s="7">
        <v>0.36</v>
      </c>
      <c r="K249" s="61">
        <v>0.02</v>
      </c>
    </row>
    <row r="250" spans="1:11" x14ac:dyDescent="0.35">
      <c r="A250" s="5" t="s">
        <v>317</v>
      </c>
      <c r="B250" t="s">
        <v>405</v>
      </c>
      <c r="C250" s="6">
        <v>140</v>
      </c>
      <c r="D250" s="7">
        <v>0</v>
      </c>
      <c r="E250" s="6">
        <v>160</v>
      </c>
      <c r="F250" s="6">
        <v>70</v>
      </c>
      <c r="G250" s="6">
        <v>85</v>
      </c>
      <c r="H250" s="6">
        <v>5</v>
      </c>
      <c r="I250" s="7">
        <v>0.43</v>
      </c>
      <c r="J250" s="7">
        <v>0.53</v>
      </c>
      <c r="K250" s="61">
        <v>0.03</v>
      </c>
    </row>
    <row r="251" spans="1:11" x14ac:dyDescent="0.35">
      <c r="A251" s="5" t="s">
        <v>317</v>
      </c>
      <c r="B251" t="s">
        <v>406</v>
      </c>
      <c r="C251" s="6">
        <v>135</v>
      </c>
      <c r="D251" s="7">
        <v>0</v>
      </c>
      <c r="E251" s="6">
        <v>135</v>
      </c>
      <c r="F251" s="6">
        <v>75</v>
      </c>
      <c r="G251" s="6">
        <v>55</v>
      </c>
      <c r="H251" s="6" t="s">
        <v>460</v>
      </c>
      <c r="I251" s="7">
        <v>0.56999999999999995</v>
      </c>
      <c r="J251" s="6" t="s">
        <v>460</v>
      </c>
      <c r="K251" s="19" t="s">
        <v>460</v>
      </c>
    </row>
    <row r="252" spans="1:11" x14ac:dyDescent="0.35">
      <c r="A252" s="5" t="s">
        <v>317</v>
      </c>
      <c r="B252" t="s">
        <v>407</v>
      </c>
      <c r="C252" s="6">
        <v>45</v>
      </c>
      <c r="D252" s="7">
        <v>0</v>
      </c>
      <c r="E252" s="6">
        <v>45</v>
      </c>
      <c r="F252" s="6">
        <v>25</v>
      </c>
      <c r="G252" s="6">
        <v>20</v>
      </c>
      <c r="H252" s="6">
        <v>0</v>
      </c>
      <c r="I252" s="7">
        <v>0.55000000000000004</v>
      </c>
      <c r="J252" s="7">
        <v>0.45</v>
      </c>
      <c r="K252" s="61">
        <v>0</v>
      </c>
    </row>
    <row r="253" spans="1:11" x14ac:dyDescent="0.35">
      <c r="A253" s="5" t="s">
        <v>317</v>
      </c>
      <c r="B253" t="s">
        <v>408</v>
      </c>
      <c r="C253" s="6">
        <v>1210</v>
      </c>
      <c r="D253" s="7">
        <v>0</v>
      </c>
      <c r="E253" s="6">
        <v>1200</v>
      </c>
      <c r="F253" s="6">
        <v>735</v>
      </c>
      <c r="G253" s="6">
        <v>430</v>
      </c>
      <c r="H253" s="6">
        <v>35</v>
      </c>
      <c r="I253" s="7">
        <v>0.61</v>
      </c>
      <c r="J253" s="7">
        <v>0.36</v>
      </c>
      <c r="K253" s="61">
        <v>0.03</v>
      </c>
    </row>
    <row r="254" spans="1:11" x14ac:dyDescent="0.35">
      <c r="A254" s="5" t="s">
        <v>318</v>
      </c>
      <c r="B254" t="s">
        <v>400</v>
      </c>
      <c r="C254" s="6">
        <v>330</v>
      </c>
      <c r="D254" s="7">
        <v>0.02</v>
      </c>
      <c r="E254" s="6">
        <v>305</v>
      </c>
      <c r="F254" s="6">
        <v>230</v>
      </c>
      <c r="G254" s="6">
        <v>75</v>
      </c>
      <c r="H254" s="6">
        <v>5</v>
      </c>
      <c r="I254" s="7">
        <v>0.75</v>
      </c>
      <c r="J254" s="7">
        <v>0.24</v>
      </c>
      <c r="K254" s="61">
        <v>0.01</v>
      </c>
    </row>
    <row r="255" spans="1:11" x14ac:dyDescent="0.35">
      <c r="A255" s="5" t="s">
        <v>318</v>
      </c>
      <c r="B255" t="s">
        <v>401</v>
      </c>
      <c r="C255" s="6">
        <v>2460</v>
      </c>
      <c r="D255" s="7">
        <v>0.02</v>
      </c>
      <c r="E255" s="6">
        <v>2295</v>
      </c>
      <c r="F255" s="6">
        <v>1640</v>
      </c>
      <c r="G255" s="6">
        <v>555</v>
      </c>
      <c r="H255" s="6">
        <v>100</v>
      </c>
      <c r="I255" s="7">
        <v>0.72</v>
      </c>
      <c r="J255" s="7">
        <v>0.24</v>
      </c>
      <c r="K255" s="61">
        <v>0.04</v>
      </c>
    </row>
    <row r="256" spans="1:11" x14ac:dyDescent="0.35">
      <c r="A256" s="5" t="s">
        <v>318</v>
      </c>
      <c r="B256" t="s">
        <v>402</v>
      </c>
      <c r="C256" s="6">
        <v>2410</v>
      </c>
      <c r="D256" s="7">
        <v>0.02</v>
      </c>
      <c r="E256" s="6">
        <v>2320</v>
      </c>
      <c r="F256" s="6">
        <v>1610</v>
      </c>
      <c r="G256" s="6">
        <v>680</v>
      </c>
      <c r="H256" s="6">
        <v>35</v>
      </c>
      <c r="I256" s="7">
        <v>0.69</v>
      </c>
      <c r="J256" s="7">
        <v>0.28999999999999998</v>
      </c>
      <c r="K256" s="61">
        <v>0.01</v>
      </c>
    </row>
    <row r="257" spans="1:11" x14ac:dyDescent="0.35">
      <c r="A257" s="5" t="s">
        <v>318</v>
      </c>
      <c r="B257" t="s">
        <v>403</v>
      </c>
      <c r="C257" s="6">
        <v>1670</v>
      </c>
      <c r="D257" s="7">
        <v>0.02</v>
      </c>
      <c r="E257" s="6">
        <v>1590</v>
      </c>
      <c r="F257" s="6">
        <v>1145</v>
      </c>
      <c r="G257" s="6">
        <v>335</v>
      </c>
      <c r="H257" s="6">
        <v>110</v>
      </c>
      <c r="I257" s="7">
        <v>0.72</v>
      </c>
      <c r="J257" s="7">
        <v>0.21</v>
      </c>
      <c r="K257" s="61">
        <v>7.0000000000000007E-2</v>
      </c>
    </row>
    <row r="258" spans="1:11" x14ac:dyDescent="0.35">
      <c r="A258" s="5" t="s">
        <v>318</v>
      </c>
      <c r="B258" t="s">
        <v>404</v>
      </c>
      <c r="C258" s="6">
        <v>1570</v>
      </c>
      <c r="D258" s="7">
        <v>0.02</v>
      </c>
      <c r="E258" s="6">
        <v>1695</v>
      </c>
      <c r="F258" s="6">
        <v>1105</v>
      </c>
      <c r="G258" s="6">
        <v>535</v>
      </c>
      <c r="H258" s="6">
        <v>55</v>
      </c>
      <c r="I258" s="7">
        <v>0.65</v>
      </c>
      <c r="J258" s="7">
        <v>0.32</v>
      </c>
      <c r="K258" s="61">
        <v>0.03</v>
      </c>
    </row>
    <row r="259" spans="1:11" x14ac:dyDescent="0.35">
      <c r="A259" s="5" t="s">
        <v>318</v>
      </c>
      <c r="B259" t="s">
        <v>405</v>
      </c>
      <c r="C259" s="6">
        <v>1030</v>
      </c>
      <c r="D259" s="7">
        <v>0.02</v>
      </c>
      <c r="E259" s="6">
        <v>1190</v>
      </c>
      <c r="F259" s="6">
        <v>725</v>
      </c>
      <c r="G259" s="6">
        <v>445</v>
      </c>
      <c r="H259" s="6">
        <v>20</v>
      </c>
      <c r="I259" s="7">
        <v>0.61</v>
      </c>
      <c r="J259" s="7">
        <v>0.38</v>
      </c>
      <c r="K259" s="61">
        <v>0.02</v>
      </c>
    </row>
    <row r="260" spans="1:11" x14ac:dyDescent="0.35">
      <c r="A260" s="5" t="s">
        <v>318</v>
      </c>
      <c r="B260" t="s">
        <v>406</v>
      </c>
      <c r="C260" s="6">
        <v>870</v>
      </c>
      <c r="D260" s="7">
        <v>0.02</v>
      </c>
      <c r="E260" s="6">
        <v>855</v>
      </c>
      <c r="F260" s="6">
        <v>545</v>
      </c>
      <c r="G260" s="6">
        <v>305</v>
      </c>
      <c r="H260" s="6">
        <v>5</v>
      </c>
      <c r="I260" s="7">
        <v>0.63</v>
      </c>
      <c r="J260" s="7">
        <v>0.36</v>
      </c>
      <c r="K260" s="61">
        <v>0.01</v>
      </c>
    </row>
    <row r="261" spans="1:11" x14ac:dyDescent="0.35">
      <c r="A261" s="5" t="s">
        <v>318</v>
      </c>
      <c r="B261" t="s">
        <v>407</v>
      </c>
      <c r="C261" s="6">
        <v>370</v>
      </c>
      <c r="D261" s="7">
        <v>0.02</v>
      </c>
      <c r="E261" s="6">
        <v>395</v>
      </c>
      <c r="F261" s="6">
        <v>255</v>
      </c>
      <c r="G261" s="6">
        <v>130</v>
      </c>
      <c r="H261" s="6">
        <v>10</v>
      </c>
      <c r="I261" s="7">
        <v>0.65</v>
      </c>
      <c r="J261" s="7">
        <v>0.33</v>
      </c>
      <c r="K261" s="61">
        <v>0.02</v>
      </c>
    </row>
    <row r="262" spans="1:11" x14ac:dyDescent="0.35">
      <c r="A262" s="5" t="s">
        <v>318</v>
      </c>
      <c r="B262" t="s">
        <v>408</v>
      </c>
      <c r="C262" s="6">
        <v>10710</v>
      </c>
      <c r="D262" s="7">
        <v>0.02</v>
      </c>
      <c r="E262" s="6">
        <v>10650</v>
      </c>
      <c r="F262" s="6">
        <v>7250</v>
      </c>
      <c r="G262" s="6">
        <v>3065</v>
      </c>
      <c r="H262" s="6">
        <v>335</v>
      </c>
      <c r="I262" s="7">
        <v>0.68</v>
      </c>
      <c r="J262" s="7">
        <v>0.28999999999999998</v>
      </c>
      <c r="K262" s="61">
        <v>0.03</v>
      </c>
    </row>
    <row r="263" spans="1:11" x14ac:dyDescent="0.35">
      <c r="A263" s="5" t="s">
        <v>319</v>
      </c>
      <c r="B263" t="s">
        <v>400</v>
      </c>
      <c r="C263" s="6">
        <v>1135</v>
      </c>
      <c r="D263" s="7">
        <v>0.06</v>
      </c>
      <c r="E263" s="6">
        <v>1035</v>
      </c>
      <c r="F263" s="6">
        <v>715</v>
      </c>
      <c r="G263" s="6">
        <v>300</v>
      </c>
      <c r="H263" s="6">
        <v>20</v>
      </c>
      <c r="I263" s="7">
        <v>0.69</v>
      </c>
      <c r="J263" s="7">
        <v>0.28999999999999998</v>
      </c>
      <c r="K263" s="61">
        <v>0.02</v>
      </c>
    </row>
    <row r="264" spans="1:11" x14ac:dyDescent="0.35">
      <c r="A264" s="5" t="s">
        <v>319</v>
      </c>
      <c r="B264" t="s">
        <v>401</v>
      </c>
      <c r="C264" s="6">
        <v>7450</v>
      </c>
      <c r="D264" s="7">
        <v>0.06</v>
      </c>
      <c r="E264" s="6">
        <v>7015</v>
      </c>
      <c r="F264" s="6">
        <v>4910</v>
      </c>
      <c r="G264" s="6">
        <v>1770</v>
      </c>
      <c r="H264" s="6">
        <v>330</v>
      </c>
      <c r="I264" s="7">
        <v>0.7</v>
      </c>
      <c r="J264" s="7">
        <v>0.25</v>
      </c>
      <c r="K264" s="61">
        <v>0.05</v>
      </c>
    </row>
    <row r="265" spans="1:11" x14ac:dyDescent="0.35">
      <c r="A265" s="5" t="s">
        <v>319</v>
      </c>
      <c r="B265" t="s">
        <v>402</v>
      </c>
      <c r="C265" s="6">
        <v>7180</v>
      </c>
      <c r="D265" s="7">
        <v>0.06</v>
      </c>
      <c r="E265" s="6">
        <v>6825</v>
      </c>
      <c r="F265" s="6">
        <v>4740</v>
      </c>
      <c r="G265" s="6">
        <v>1975</v>
      </c>
      <c r="H265" s="6">
        <v>110</v>
      </c>
      <c r="I265" s="7">
        <v>0.69</v>
      </c>
      <c r="J265" s="7">
        <v>0.28999999999999998</v>
      </c>
      <c r="K265" s="61">
        <v>0.02</v>
      </c>
    </row>
    <row r="266" spans="1:11" x14ac:dyDescent="0.35">
      <c r="A266" s="5" t="s">
        <v>319</v>
      </c>
      <c r="B266" t="s">
        <v>403</v>
      </c>
      <c r="C266" s="6">
        <v>5010</v>
      </c>
      <c r="D266" s="7">
        <v>0.06</v>
      </c>
      <c r="E266" s="6">
        <v>4920</v>
      </c>
      <c r="F266" s="6">
        <v>3415</v>
      </c>
      <c r="G266" s="6">
        <v>1195</v>
      </c>
      <c r="H266" s="6">
        <v>310</v>
      </c>
      <c r="I266" s="7">
        <v>0.69</v>
      </c>
      <c r="J266" s="7">
        <v>0.24</v>
      </c>
      <c r="K266" s="61">
        <v>0.06</v>
      </c>
    </row>
    <row r="267" spans="1:11" x14ac:dyDescent="0.35">
      <c r="A267" s="5" t="s">
        <v>319</v>
      </c>
      <c r="B267" t="s">
        <v>404</v>
      </c>
      <c r="C267" s="6">
        <v>5135</v>
      </c>
      <c r="D267" s="7">
        <v>0.06</v>
      </c>
      <c r="E267" s="6">
        <v>5390</v>
      </c>
      <c r="F267" s="6">
        <v>3575</v>
      </c>
      <c r="G267" s="6">
        <v>1645</v>
      </c>
      <c r="H267" s="6">
        <v>170</v>
      </c>
      <c r="I267" s="7">
        <v>0.66</v>
      </c>
      <c r="J267" s="7">
        <v>0.3</v>
      </c>
      <c r="K267" s="61">
        <v>0.03</v>
      </c>
    </row>
    <row r="268" spans="1:11" x14ac:dyDescent="0.35">
      <c r="A268" s="5" t="s">
        <v>319</v>
      </c>
      <c r="B268" t="s">
        <v>405</v>
      </c>
      <c r="C268" s="6">
        <v>3150</v>
      </c>
      <c r="D268" s="7">
        <v>0.06</v>
      </c>
      <c r="E268" s="6">
        <v>3640</v>
      </c>
      <c r="F268" s="6">
        <v>2125</v>
      </c>
      <c r="G268" s="6">
        <v>1435</v>
      </c>
      <c r="H268" s="6">
        <v>75</v>
      </c>
      <c r="I268" s="7">
        <v>0.57999999999999996</v>
      </c>
      <c r="J268" s="7">
        <v>0.39</v>
      </c>
      <c r="K268" s="61">
        <v>0.02</v>
      </c>
    </row>
    <row r="269" spans="1:11" x14ac:dyDescent="0.35">
      <c r="A269" s="5" t="s">
        <v>319</v>
      </c>
      <c r="B269" t="s">
        <v>406</v>
      </c>
      <c r="C269" s="6">
        <v>2840</v>
      </c>
      <c r="D269" s="7">
        <v>0.06</v>
      </c>
      <c r="E269" s="6">
        <v>2855</v>
      </c>
      <c r="F269" s="6">
        <v>1870</v>
      </c>
      <c r="G269" s="6">
        <v>945</v>
      </c>
      <c r="H269" s="6">
        <v>35</v>
      </c>
      <c r="I269" s="7">
        <v>0.66</v>
      </c>
      <c r="J269" s="7">
        <v>0.33</v>
      </c>
      <c r="K269" s="61">
        <v>0.01</v>
      </c>
    </row>
    <row r="270" spans="1:11" x14ac:dyDescent="0.35">
      <c r="A270" s="5" t="s">
        <v>319</v>
      </c>
      <c r="B270" t="s">
        <v>407</v>
      </c>
      <c r="C270" s="6">
        <v>1155</v>
      </c>
      <c r="D270" s="7">
        <v>0.06</v>
      </c>
      <c r="E270" s="6">
        <v>1160</v>
      </c>
      <c r="F270" s="6">
        <v>745</v>
      </c>
      <c r="G270" s="6">
        <v>395</v>
      </c>
      <c r="H270" s="6">
        <v>20</v>
      </c>
      <c r="I270" s="7">
        <v>0.64</v>
      </c>
      <c r="J270" s="7">
        <v>0.34</v>
      </c>
      <c r="K270" s="61">
        <v>0.02</v>
      </c>
    </row>
    <row r="271" spans="1:11" x14ac:dyDescent="0.35">
      <c r="A271" s="5" t="s">
        <v>319</v>
      </c>
      <c r="B271" t="s">
        <v>408</v>
      </c>
      <c r="C271" s="6">
        <v>33060</v>
      </c>
      <c r="D271" s="7">
        <v>0.06</v>
      </c>
      <c r="E271" s="6">
        <v>32835</v>
      </c>
      <c r="F271" s="6">
        <v>22095</v>
      </c>
      <c r="G271" s="6">
        <v>9660</v>
      </c>
      <c r="H271" s="6">
        <v>1080</v>
      </c>
      <c r="I271" s="7">
        <v>0.67</v>
      </c>
      <c r="J271" s="7">
        <v>0.28999999999999998</v>
      </c>
      <c r="K271" s="61">
        <v>0.03</v>
      </c>
    </row>
    <row r="272" spans="1:11" x14ac:dyDescent="0.35">
      <c r="A272" s="5" t="s">
        <v>320</v>
      </c>
      <c r="B272" t="s">
        <v>400</v>
      </c>
      <c r="C272" s="6">
        <v>205</v>
      </c>
      <c r="D272" s="7">
        <v>0.01</v>
      </c>
      <c r="E272" s="6">
        <v>185</v>
      </c>
      <c r="F272" s="6">
        <v>125</v>
      </c>
      <c r="G272" s="6">
        <v>55</v>
      </c>
      <c r="H272" s="6">
        <v>5</v>
      </c>
      <c r="I272" s="7">
        <v>0.67</v>
      </c>
      <c r="J272" s="7">
        <v>0.3</v>
      </c>
      <c r="K272" s="61">
        <v>0.02</v>
      </c>
    </row>
    <row r="273" spans="1:11" x14ac:dyDescent="0.35">
      <c r="A273" s="5" t="s">
        <v>320</v>
      </c>
      <c r="B273" t="s">
        <v>401</v>
      </c>
      <c r="C273" s="6">
        <v>1390</v>
      </c>
      <c r="D273" s="7">
        <v>0.01</v>
      </c>
      <c r="E273" s="6">
        <v>1305</v>
      </c>
      <c r="F273" s="6">
        <v>930</v>
      </c>
      <c r="G273" s="6">
        <v>320</v>
      </c>
      <c r="H273" s="6">
        <v>55</v>
      </c>
      <c r="I273" s="7">
        <v>0.71</v>
      </c>
      <c r="J273" s="7">
        <v>0.24</v>
      </c>
      <c r="K273" s="61">
        <v>0.04</v>
      </c>
    </row>
    <row r="274" spans="1:11" x14ac:dyDescent="0.35">
      <c r="A274" s="5" t="s">
        <v>320</v>
      </c>
      <c r="B274" t="s">
        <v>402</v>
      </c>
      <c r="C274" s="6">
        <v>1320</v>
      </c>
      <c r="D274" s="7">
        <v>0.01</v>
      </c>
      <c r="E274" s="6">
        <v>1270</v>
      </c>
      <c r="F274" s="6">
        <v>930</v>
      </c>
      <c r="G274" s="6">
        <v>320</v>
      </c>
      <c r="H274" s="6">
        <v>20</v>
      </c>
      <c r="I274" s="7">
        <v>0.73</v>
      </c>
      <c r="J274" s="7">
        <v>0.25</v>
      </c>
      <c r="K274" s="61">
        <v>0.01</v>
      </c>
    </row>
    <row r="275" spans="1:11" x14ac:dyDescent="0.35">
      <c r="A275" s="5" t="s">
        <v>320</v>
      </c>
      <c r="B275" t="s">
        <v>403</v>
      </c>
      <c r="C275" s="6">
        <v>1035</v>
      </c>
      <c r="D275" s="7">
        <v>0.01</v>
      </c>
      <c r="E275" s="6">
        <v>990</v>
      </c>
      <c r="F275" s="6">
        <v>675</v>
      </c>
      <c r="G275" s="6">
        <v>255</v>
      </c>
      <c r="H275" s="6">
        <v>60</v>
      </c>
      <c r="I275" s="7">
        <v>0.68</v>
      </c>
      <c r="J275" s="7">
        <v>0.26</v>
      </c>
      <c r="K275" s="61">
        <v>0.06</v>
      </c>
    </row>
    <row r="276" spans="1:11" x14ac:dyDescent="0.35">
      <c r="A276" s="5" t="s">
        <v>320</v>
      </c>
      <c r="B276" t="s">
        <v>404</v>
      </c>
      <c r="C276" s="6">
        <v>950</v>
      </c>
      <c r="D276" s="7">
        <v>0.01</v>
      </c>
      <c r="E276" s="6">
        <v>1025</v>
      </c>
      <c r="F276" s="6">
        <v>680</v>
      </c>
      <c r="G276" s="6">
        <v>315</v>
      </c>
      <c r="H276" s="6">
        <v>30</v>
      </c>
      <c r="I276" s="7">
        <v>0.66</v>
      </c>
      <c r="J276" s="7">
        <v>0.31</v>
      </c>
      <c r="K276" s="61">
        <v>0.03</v>
      </c>
    </row>
    <row r="277" spans="1:11" x14ac:dyDescent="0.35">
      <c r="A277" s="5" t="s">
        <v>320</v>
      </c>
      <c r="B277" t="s">
        <v>405</v>
      </c>
      <c r="C277" s="6">
        <v>675</v>
      </c>
      <c r="D277" s="7">
        <v>0.01</v>
      </c>
      <c r="E277" s="6">
        <v>750</v>
      </c>
      <c r="F277" s="6">
        <v>450</v>
      </c>
      <c r="G277" s="6">
        <v>285</v>
      </c>
      <c r="H277" s="6">
        <v>10</v>
      </c>
      <c r="I277" s="7">
        <v>0.6</v>
      </c>
      <c r="J277" s="7">
        <v>0.38</v>
      </c>
      <c r="K277" s="61">
        <v>0.02</v>
      </c>
    </row>
    <row r="278" spans="1:11" x14ac:dyDescent="0.35">
      <c r="A278" s="5" t="s">
        <v>320</v>
      </c>
      <c r="B278" t="s">
        <v>406</v>
      </c>
      <c r="C278" s="6">
        <v>570</v>
      </c>
      <c r="D278" s="7">
        <v>0.01</v>
      </c>
      <c r="E278" s="6">
        <v>575</v>
      </c>
      <c r="F278" s="6">
        <v>360</v>
      </c>
      <c r="G278" s="6">
        <v>210</v>
      </c>
      <c r="H278" s="6">
        <v>5</v>
      </c>
      <c r="I278" s="7">
        <v>0.63</v>
      </c>
      <c r="J278" s="7">
        <v>0.36</v>
      </c>
      <c r="K278" s="61">
        <v>0.01</v>
      </c>
    </row>
    <row r="279" spans="1:11" x14ac:dyDescent="0.35">
      <c r="A279" s="5" t="s">
        <v>320</v>
      </c>
      <c r="B279" t="s">
        <v>407</v>
      </c>
      <c r="C279" s="6">
        <v>195</v>
      </c>
      <c r="D279" s="7">
        <v>0.01</v>
      </c>
      <c r="E279" s="6">
        <v>205</v>
      </c>
      <c r="F279" s="6">
        <v>140</v>
      </c>
      <c r="G279" s="6">
        <v>65</v>
      </c>
      <c r="H279" s="6">
        <v>5</v>
      </c>
      <c r="I279" s="7">
        <v>0.67</v>
      </c>
      <c r="J279" s="7">
        <v>0.31</v>
      </c>
      <c r="K279" s="61">
        <v>0.02</v>
      </c>
    </row>
    <row r="280" spans="1:11" x14ac:dyDescent="0.35">
      <c r="A280" s="5" t="s">
        <v>320</v>
      </c>
      <c r="B280" t="s">
        <v>408</v>
      </c>
      <c r="C280" s="6">
        <v>6345</v>
      </c>
      <c r="D280" s="7">
        <v>0.01</v>
      </c>
      <c r="E280" s="6">
        <v>6310</v>
      </c>
      <c r="F280" s="6">
        <v>4295</v>
      </c>
      <c r="G280" s="6">
        <v>1825</v>
      </c>
      <c r="H280" s="6">
        <v>190</v>
      </c>
      <c r="I280" s="7">
        <v>0.68</v>
      </c>
      <c r="J280" s="7">
        <v>0.28999999999999998</v>
      </c>
      <c r="K280" s="61">
        <v>0.03</v>
      </c>
    </row>
    <row r="281" spans="1:11" x14ac:dyDescent="0.35">
      <c r="A281" s="5" t="s">
        <v>321</v>
      </c>
      <c r="B281" t="s">
        <v>400</v>
      </c>
      <c r="C281" s="6">
        <v>470</v>
      </c>
      <c r="D281" s="7">
        <v>0.02</v>
      </c>
      <c r="E281" s="6">
        <v>430</v>
      </c>
      <c r="F281" s="6">
        <v>325</v>
      </c>
      <c r="G281" s="6">
        <v>95</v>
      </c>
      <c r="H281" s="6">
        <v>10</v>
      </c>
      <c r="I281" s="7">
        <v>0.76</v>
      </c>
      <c r="J281" s="7">
        <v>0.23</v>
      </c>
      <c r="K281" s="61">
        <v>0.02</v>
      </c>
    </row>
    <row r="282" spans="1:11" x14ac:dyDescent="0.35">
      <c r="A282" s="5" t="s">
        <v>321</v>
      </c>
      <c r="B282" t="s">
        <v>401</v>
      </c>
      <c r="C282" s="6">
        <v>3190</v>
      </c>
      <c r="D282" s="7">
        <v>0.02</v>
      </c>
      <c r="E282" s="6">
        <v>2965</v>
      </c>
      <c r="F282" s="6">
        <v>2020</v>
      </c>
      <c r="G282" s="6">
        <v>815</v>
      </c>
      <c r="H282" s="6">
        <v>130</v>
      </c>
      <c r="I282" s="7">
        <v>0.68</v>
      </c>
      <c r="J282" s="7">
        <v>0.27</v>
      </c>
      <c r="K282" s="61">
        <v>0.04</v>
      </c>
    </row>
    <row r="283" spans="1:11" x14ac:dyDescent="0.35">
      <c r="A283" s="5" t="s">
        <v>321</v>
      </c>
      <c r="B283" t="s">
        <v>402</v>
      </c>
      <c r="C283" s="6">
        <v>2730</v>
      </c>
      <c r="D283" s="7">
        <v>0.02</v>
      </c>
      <c r="E283" s="6">
        <v>2665</v>
      </c>
      <c r="F283" s="6">
        <v>1835</v>
      </c>
      <c r="G283" s="6">
        <v>780</v>
      </c>
      <c r="H283" s="6">
        <v>50</v>
      </c>
      <c r="I283" s="7">
        <v>0.69</v>
      </c>
      <c r="J283" s="7">
        <v>0.28999999999999998</v>
      </c>
      <c r="K283" s="61">
        <v>0.02</v>
      </c>
    </row>
    <row r="284" spans="1:11" x14ac:dyDescent="0.35">
      <c r="A284" s="5" t="s">
        <v>321</v>
      </c>
      <c r="B284" t="s">
        <v>403</v>
      </c>
      <c r="C284" s="6">
        <v>2055</v>
      </c>
      <c r="D284" s="7">
        <v>0.02</v>
      </c>
      <c r="E284" s="6">
        <v>1960</v>
      </c>
      <c r="F284" s="6">
        <v>1375</v>
      </c>
      <c r="G284" s="6">
        <v>440</v>
      </c>
      <c r="H284" s="6">
        <v>145</v>
      </c>
      <c r="I284" s="7">
        <v>0.7</v>
      </c>
      <c r="J284" s="7">
        <v>0.22</v>
      </c>
      <c r="K284" s="61">
        <v>0.08</v>
      </c>
    </row>
    <row r="285" spans="1:11" x14ac:dyDescent="0.35">
      <c r="A285" s="5" t="s">
        <v>321</v>
      </c>
      <c r="B285" t="s">
        <v>404</v>
      </c>
      <c r="C285" s="6">
        <v>1990</v>
      </c>
      <c r="D285" s="7">
        <v>0.02</v>
      </c>
      <c r="E285" s="6">
        <v>2125</v>
      </c>
      <c r="F285" s="6">
        <v>1435</v>
      </c>
      <c r="G285" s="6">
        <v>630</v>
      </c>
      <c r="H285" s="6">
        <v>65</v>
      </c>
      <c r="I285" s="7">
        <v>0.67</v>
      </c>
      <c r="J285" s="7">
        <v>0.3</v>
      </c>
      <c r="K285" s="61">
        <v>0.03</v>
      </c>
    </row>
    <row r="286" spans="1:11" x14ac:dyDescent="0.35">
      <c r="A286" s="5" t="s">
        <v>321</v>
      </c>
      <c r="B286" t="s">
        <v>405</v>
      </c>
      <c r="C286" s="6">
        <v>1240</v>
      </c>
      <c r="D286" s="7">
        <v>0.02</v>
      </c>
      <c r="E286" s="6">
        <v>1430</v>
      </c>
      <c r="F286" s="6">
        <v>880</v>
      </c>
      <c r="G286" s="6">
        <v>520</v>
      </c>
      <c r="H286" s="6">
        <v>25</v>
      </c>
      <c r="I286" s="7">
        <v>0.62</v>
      </c>
      <c r="J286" s="7">
        <v>0.37</v>
      </c>
      <c r="K286" s="61">
        <v>0.02</v>
      </c>
    </row>
    <row r="287" spans="1:11" x14ac:dyDescent="0.35">
      <c r="A287" s="5" t="s">
        <v>321</v>
      </c>
      <c r="B287" t="s">
        <v>406</v>
      </c>
      <c r="C287" s="6">
        <v>1120</v>
      </c>
      <c r="D287" s="7">
        <v>0.02</v>
      </c>
      <c r="E287" s="6">
        <v>1135</v>
      </c>
      <c r="F287" s="6">
        <v>760</v>
      </c>
      <c r="G287" s="6">
        <v>370</v>
      </c>
      <c r="H287" s="6">
        <v>10</v>
      </c>
      <c r="I287" s="7">
        <v>0.67</v>
      </c>
      <c r="J287" s="7">
        <v>0.32</v>
      </c>
      <c r="K287" s="61">
        <v>0.01</v>
      </c>
    </row>
    <row r="288" spans="1:11" x14ac:dyDescent="0.35">
      <c r="A288" s="5" t="s">
        <v>321</v>
      </c>
      <c r="B288" t="s">
        <v>407</v>
      </c>
      <c r="C288" s="6">
        <v>460</v>
      </c>
      <c r="D288" s="7">
        <v>0.02</v>
      </c>
      <c r="E288" s="6">
        <v>485</v>
      </c>
      <c r="F288" s="6">
        <v>345</v>
      </c>
      <c r="G288" s="6">
        <v>130</v>
      </c>
      <c r="H288" s="6">
        <v>10</v>
      </c>
      <c r="I288" s="7">
        <v>0.71</v>
      </c>
      <c r="J288" s="7">
        <v>0.27</v>
      </c>
      <c r="K288" s="61">
        <v>0.02</v>
      </c>
    </row>
    <row r="289" spans="1:11" x14ac:dyDescent="0.35">
      <c r="A289" s="5" t="s">
        <v>321</v>
      </c>
      <c r="B289" t="s">
        <v>408</v>
      </c>
      <c r="C289" s="6">
        <v>13260</v>
      </c>
      <c r="D289" s="7">
        <v>0.02</v>
      </c>
      <c r="E289" s="6">
        <v>13195</v>
      </c>
      <c r="F289" s="6">
        <v>8975</v>
      </c>
      <c r="G289" s="6">
        <v>3780</v>
      </c>
      <c r="H289" s="6">
        <v>440</v>
      </c>
      <c r="I289" s="7">
        <v>0.68</v>
      </c>
      <c r="J289" s="7">
        <v>0.28999999999999998</v>
      </c>
      <c r="K289" s="61">
        <v>0.03</v>
      </c>
    </row>
    <row r="290" spans="1:11" x14ac:dyDescent="0.35">
      <c r="A290" s="5" t="s">
        <v>322</v>
      </c>
      <c r="B290" t="s">
        <v>400</v>
      </c>
      <c r="C290" s="6">
        <v>680</v>
      </c>
      <c r="D290" s="7">
        <v>0.03</v>
      </c>
      <c r="E290" s="6">
        <v>615</v>
      </c>
      <c r="F290" s="6">
        <v>450</v>
      </c>
      <c r="G290" s="6">
        <v>160</v>
      </c>
      <c r="H290" s="6">
        <v>10</v>
      </c>
      <c r="I290" s="7">
        <v>0.73</v>
      </c>
      <c r="J290" s="7">
        <v>0.26</v>
      </c>
      <c r="K290" s="61">
        <v>0.01</v>
      </c>
    </row>
    <row r="291" spans="1:11" x14ac:dyDescent="0.35">
      <c r="A291" s="5" t="s">
        <v>322</v>
      </c>
      <c r="B291" t="s">
        <v>401</v>
      </c>
      <c r="C291" s="6">
        <v>4910</v>
      </c>
      <c r="D291" s="7">
        <v>0.04</v>
      </c>
      <c r="E291" s="6">
        <v>4645</v>
      </c>
      <c r="F291" s="6">
        <v>3180</v>
      </c>
      <c r="G291" s="6">
        <v>1265</v>
      </c>
      <c r="H291" s="6">
        <v>200</v>
      </c>
      <c r="I291" s="7">
        <v>0.68</v>
      </c>
      <c r="J291" s="7">
        <v>0.27</v>
      </c>
      <c r="K291" s="61">
        <v>0.04</v>
      </c>
    </row>
    <row r="292" spans="1:11" x14ac:dyDescent="0.35">
      <c r="A292" s="5" t="s">
        <v>322</v>
      </c>
      <c r="B292" t="s">
        <v>402</v>
      </c>
      <c r="C292" s="6">
        <v>4500</v>
      </c>
      <c r="D292" s="7">
        <v>0.04</v>
      </c>
      <c r="E292" s="6">
        <v>4255</v>
      </c>
      <c r="F292" s="6">
        <v>2965</v>
      </c>
      <c r="G292" s="6">
        <v>1195</v>
      </c>
      <c r="H292" s="6">
        <v>90</v>
      </c>
      <c r="I292" s="7">
        <v>0.7</v>
      </c>
      <c r="J292" s="7">
        <v>0.28000000000000003</v>
      </c>
      <c r="K292" s="61">
        <v>0.02</v>
      </c>
    </row>
    <row r="293" spans="1:11" x14ac:dyDescent="0.35">
      <c r="A293" s="5" t="s">
        <v>322</v>
      </c>
      <c r="B293" t="s">
        <v>403</v>
      </c>
      <c r="C293" s="6">
        <v>3270</v>
      </c>
      <c r="D293" s="7">
        <v>0.04</v>
      </c>
      <c r="E293" s="6">
        <v>3275</v>
      </c>
      <c r="F293" s="6">
        <v>2160</v>
      </c>
      <c r="G293" s="6">
        <v>810</v>
      </c>
      <c r="H293" s="6">
        <v>305</v>
      </c>
      <c r="I293" s="7">
        <v>0.66</v>
      </c>
      <c r="J293" s="7">
        <v>0.25</v>
      </c>
      <c r="K293" s="61">
        <v>0.09</v>
      </c>
    </row>
    <row r="294" spans="1:11" x14ac:dyDescent="0.35">
      <c r="A294" s="5" t="s">
        <v>322</v>
      </c>
      <c r="B294" t="s">
        <v>404</v>
      </c>
      <c r="C294" s="6">
        <v>3380</v>
      </c>
      <c r="D294" s="7">
        <v>0.04</v>
      </c>
      <c r="E294" s="6">
        <v>3490</v>
      </c>
      <c r="F294" s="6">
        <v>2250</v>
      </c>
      <c r="G294" s="6">
        <v>1105</v>
      </c>
      <c r="H294" s="6">
        <v>135</v>
      </c>
      <c r="I294" s="7">
        <v>0.65</v>
      </c>
      <c r="J294" s="7">
        <v>0.32</v>
      </c>
      <c r="K294" s="61">
        <v>0.04</v>
      </c>
    </row>
    <row r="295" spans="1:11" x14ac:dyDescent="0.35">
      <c r="A295" s="5" t="s">
        <v>322</v>
      </c>
      <c r="B295" t="s">
        <v>405</v>
      </c>
      <c r="C295" s="6">
        <v>1925</v>
      </c>
      <c r="D295" s="7">
        <v>0.04</v>
      </c>
      <c r="E295" s="6">
        <v>2285</v>
      </c>
      <c r="F295" s="6">
        <v>1350</v>
      </c>
      <c r="G295" s="6">
        <v>905</v>
      </c>
      <c r="H295" s="6">
        <v>25</v>
      </c>
      <c r="I295" s="7">
        <v>0.59</v>
      </c>
      <c r="J295" s="7">
        <v>0.4</v>
      </c>
      <c r="K295" s="61">
        <v>0.01</v>
      </c>
    </row>
    <row r="296" spans="1:11" x14ac:dyDescent="0.35">
      <c r="A296" s="5" t="s">
        <v>322</v>
      </c>
      <c r="B296" t="s">
        <v>406</v>
      </c>
      <c r="C296" s="6">
        <v>1800</v>
      </c>
      <c r="D296" s="7">
        <v>0.04</v>
      </c>
      <c r="E296" s="6">
        <v>1745</v>
      </c>
      <c r="F296" s="6">
        <v>1190</v>
      </c>
      <c r="G296" s="6">
        <v>540</v>
      </c>
      <c r="H296" s="6">
        <v>20</v>
      </c>
      <c r="I296" s="7">
        <v>0.68</v>
      </c>
      <c r="J296" s="7">
        <v>0.31</v>
      </c>
      <c r="K296" s="61">
        <v>0.01</v>
      </c>
    </row>
    <row r="297" spans="1:11" x14ac:dyDescent="0.35">
      <c r="A297" s="5" t="s">
        <v>322</v>
      </c>
      <c r="B297" t="s">
        <v>407</v>
      </c>
      <c r="C297" s="6">
        <v>775</v>
      </c>
      <c r="D297" s="7">
        <v>0.04</v>
      </c>
      <c r="E297" s="6">
        <v>810</v>
      </c>
      <c r="F297" s="6">
        <v>545</v>
      </c>
      <c r="G297" s="6">
        <v>250</v>
      </c>
      <c r="H297" s="6">
        <v>15</v>
      </c>
      <c r="I297" s="7">
        <v>0.67</v>
      </c>
      <c r="J297" s="7">
        <v>0.31</v>
      </c>
      <c r="K297" s="61">
        <v>0.02</v>
      </c>
    </row>
    <row r="298" spans="1:11" x14ac:dyDescent="0.35">
      <c r="A298" s="5" t="s">
        <v>322</v>
      </c>
      <c r="B298" t="s">
        <v>408</v>
      </c>
      <c r="C298" s="6">
        <v>21245</v>
      </c>
      <c r="D298" s="7">
        <v>0.04</v>
      </c>
      <c r="E298" s="6">
        <v>21120</v>
      </c>
      <c r="F298" s="6">
        <v>14095</v>
      </c>
      <c r="G298" s="6">
        <v>6230</v>
      </c>
      <c r="H298" s="6">
        <v>795</v>
      </c>
      <c r="I298" s="7">
        <v>0.67</v>
      </c>
      <c r="J298" s="7">
        <v>0.3</v>
      </c>
      <c r="K298" s="61">
        <v>0.04</v>
      </c>
    </row>
    <row r="299" spans="1:11" x14ac:dyDescent="0.35">
      <c r="A299" s="5" t="s">
        <v>323</v>
      </c>
      <c r="B299" t="s">
        <v>400</v>
      </c>
      <c r="C299" s="6">
        <v>1965</v>
      </c>
      <c r="D299" s="7">
        <v>0.1</v>
      </c>
      <c r="E299" s="6">
        <v>1920</v>
      </c>
      <c r="F299" s="6">
        <v>65</v>
      </c>
      <c r="G299" s="6">
        <v>1845</v>
      </c>
      <c r="H299" s="6">
        <v>5</v>
      </c>
      <c r="I299" s="7">
        <v>0.03</v>
      </c>
      <c r="J299" s="7">
        <v>0.96</v>
      </c>
      <c r="K299" s="61">
        <v>0</v>
      </c>
    </row>
    <row r="300" spans="1:11" x14ac:dyDescent="0.35">
      <c r="A300" s="5" t="s">
        <v>323</v>
      </c>
      <c r="B300" t="s">
        <v>401</v>
      </c>
      <c r="C300" s="6">
        <v>6855</v>
      </c>
      <c r="D300" s="7">
        <v>0.05</v>
      </c>
      <c r="E300" s="6">
        <v>6735</v>
      </c>
      <c r="F300" s="6">
        <v>510</v>
      </c>
      <c r="G300" s="6">
        <v>6080</v>
      </c>
      <c r="H300" s="6">
        <v>145</v>
      </c>
      <c r="I300" s="7">
        <v>0.08</v>
      </c>
      <c r="J300" s="7">
        <v>0.9</v>
      </c>
      <c r="K300" s="61">
        <v>0.02</v>
      </c>
    </row>
    <row r="301" spans="1:11" x14ac:dyDescent="0.35">
      <c r="A301" s="5" t="s">
        <v>323</v>
      </c>
      <c r="B301" t="s">
        <v>402</v>
      </c>
      <c r="C301" s="6">
        <v>2680</v>
      </c>
      <c r="D301" s="7">
        <v>0.02</v>
      </c>
      <c r="E301" s="6">
        <v>2660</v>
      </c>
      <c r="F301" s="6">
        <v>620</v>
      </c>
      <c r="G301" s="6">
        <v>2025</v>
      </c>
      <c r="H301" s="6">
        <v>15</v>
      </c>
      <c r="I301" s="7">
        <v>0.23</v>
      </c>
      <c r="J301" s="7">
        <v>0.76</v>
      </c>
      <c r="K301" s="61">
        <v>0.01</v>
      </c>
    </row>
    <row r="302" spans="1:11" x14ac:dyDescent="0.35">
      <c r="A302" s="5" t="s">
        <v>323</v>
      </c>
      <c r="B302" t="s">
        <v>403</v>
      </c>
      <c r="C302" s="6">
        <v>975</v>
      </c>
      <c r="D302" s="7">
        <v>0.01</v>
      </c>
      <c r="E302" s="6">
        <v>985</v>
      </c>
      <c r="F302" s="6">
        <v>570</v>
      </c>
      <c r="G302" s="6">
        <v>335</v>
      </c>
      <c r="H302" s="6">
        <v>75</v>
      </c>
      <c r="I302" s="7">
        <v>0.57999999999999996</v>
      </c>
      <c r="J302" s="7">
        <v>0.34</v>
      </c>
      <c r="K302" s="61">
        <v>0.08</v>
      </c>
    </row>
    <row r="303" spans="1:11" x14ac:dyDescent="0.35">
      <c r="A303" s="5" t="s">
        <v>323</v>
      </c>
      <c r="B303" t="s">
        <v>404</v>
      </c>
      <c r="C303" s="6">
        <v>820</v>
      </c>
      <c r="D303" s="7">
        <v>0.01</v>
      </c>
      <c r="E303" s="6">
        <v>825</v>
      </c>
      <c r="F303" s="6">
        <v>495</v>
      </c>
      <c r="G303" s="6">
        <v>305</v>
      </c>
      <c r="H303" s="6">
        <v>20</v>
      </c>
      <c r="I303" s="7">
        <v>0.6</v>
      </c>
      <c r="J303" s="7">
        <v>0.37</v>
      </c>
      <c r="K303" s="61">
        <v>0.03</v>
      </c>
    </row>
    <row r="304" spans="1:11" x14ac:dyDescent="0.35">
      <c r="A304" s="5" t="s">
        <v>323</v>
      </c>
      <c r="B304" t="s">
        <v>405</v>
      </c>
      <c r="C304" s="6">
        <v>505</v>
      </c>
      <c r="D304" s="7">
        <v>0.01</v>
      </c>
      <c r="E304" s="6">
        <v>625</v>
      </c>
      <c r="F304" s="6">
        <v>340</v>
      </c>
      <c r="G304" s="6">
        <v>270</v>
      </c>
      <c r="H304" s="6">
        <v>15</v>
      </c>
      <c r="I304" s="7">
        <v>0.55000000000000004</v>
      </c>
      <c r="J304" s="7">
        <v>0.43</v>
      </c>
      <c r="K304" s="61">
        <v>0.02</v>
      </c>
    </row>
    <row r="305" spans="1:11" x14ac:dyDescent="0.35">
      <c r="A305" s="5" t="s">
        <v>323</v>
      </c>
      <c r="B305" t="s">
        <v>406</v>
      </c>
      <c r="C305" s="6">
        <v>390</v>
      </c>
      <c r="D305" s="7">
        <v>0.01</v>
      </c>
      <c r="E305" s="6">
        <v>395</v>
      </c>
      <c r="F305" s="6">
        <v>200</v>
      </c>
      <c r="G305" s="6">
        <v>185</v>
      </c>
      <c r="H305" s="6">
        <v>10</v>
      </c>
      <c r="I305" s="7">
        <v>0.51</v>
      </c>
      <c r="J305" s="7">
        <v>0.47</v>
      </c>
      <c r="K305" s="61">
        <v>0.03</v>
      </c>
    </row>
    <row r="306" spans="1:11" x14ac:dyDescent="0.35">
      <c r="A306" s="5" t="s">
        <v>323</v>
      </c>
      <c r="B306" t="s">
        <v>407</v>
      </c>
      <c r="C306" s="6">
        <v>70</v>
      </c>
      <c r="D306" s="7">
        <v>0</v>
      </c>
      <c r="E306" s="6">
        <v>95</v>
      </c>
      <c r="F306" s="6">
        <v>35</v>
      </c>
      <c r="G306" s="6">
        <v>55</v>
      </c>
      <c r="H306" s="6">
        <v>5</v>
      </c>
      <c r="I306" s="7">
        <v>0.4</v>
      </c>
      <c r="J306" s="7">
        <v>0.56999999999999995</v>
      </c>
      <c r="K306" s="61">
        <v>0.03</v>
      </c>
    </row>
    <row r="307" spans="1:11" x14ac:dyDescent="0.35">
      <c r="A307" s="5" t="s">
        <v>323</v>
      </c>
      <c r="B307" t="s">
        <v>408</v>
      </c>
      <c r="C307" s="6">
        <v>14245</v>
      </c>
      <c r="D307" s="7">
        <v>0.03</v>
      </c>
      <c r="E307" s="6">
        <v>14235</v>
      </c>
      <c r="F307" s="6">
        <v>2840</v>
      </c>
      <c r="G307" s="6">
        <v>11100</v>
      </c>
      <c r="H307" s="6">
        <v>295</v>
      </c>
      <c r="I307" s="7">
        <v>0.2</v>
      </c>
      <c r="J307" s="7">
        <v>0.78</v>
      </c>
      <c r="K307" s="61">
        <v>0.02</v>
      </c>
    </row>
    <row r="308" spans="1:11" x14ac:dyDescent="0.35">
      <c r="A308" s="5" t="s">
        <v>324</v>
      </c>
      <c r="B308" t="s">
        <v>400</v>
      </c>
      <c r="C308" s="6">
        <v>60</v>
      </c>
      <c r="D308" s="7">
        <v>0</v>
      </c>
      <c r="E308" s="6">
        <v>50</v>
      </c>
      <c r="F308" s="6">
        <v>10</v>
      </c>
      <c r="G308" s="6">
        <v>10</v>
      </c>
      <c r="H308" s="6">
        <v>30</v>
      </c>
      <c r="I308" s="7">
        <v>0.2</v>
      </c>
      <c r="J308" s="7">
        <v>0.18</v>
      </c>
      <c r="K308" s="61">
        <v>0.61</v>
      </c>
    </row>
    <row r="309" spans="1:11" x14ac:dyDescent="0.35">
      <c r="A309" s="5" t="s">
        <v>324</v>
      </c>
      <c r="B309" t="s">
        <v>401</v>
      </c>
      <c r="C309" s="6">
        <v>230</v>
      </c>
      <c r="D309" s="7">
        <v>0</v>
      </c>
      <c r="E309" s="6">
        <v>215</v>
      </c>
      <c r="F309" s="6">
        <v>65</v>
      </c>
      <c r="G309" s="6">
        <v>25</v>
      </c>
      <c r="H309" s="6">
        <v>125</v>
      </c>
      <c r="I309" s="7">
        <v>0.31</v>
      </c>
      <c r="J309" s="7">
        <v>0.12</v>
      </c>
      <c r="K309" s="61">
        <v>0.56999999999999995</v>
      </c>
    </row>
    <row r="310" spans="1:11" x14ac:dyDescent="0.35">
      <c r="A310" s="5" t="s">
        <v>324</v>
      </c>
      <c r="B310" t="s">
        <v>402</v>
      </c>
      <c r="C310" s="6">
        <v>240</v>
      </c>
      <c r="D310" s="7">
        <v>0</v>
      </c>
      <c r="E310" s="6">
        <v>195</v>
      </c>
      <c r="F310" s="6">
        <v>110</v>
      </c>
      <c r="G310" s="6">
        <v>35</v>
      </c>
      <c r="H310" s="6">
        <v>50</v>
      </c>
      <c r="I310" s="7">
        <v>0.56000000000000005</v>
      </c>
      <c r="J310" s="7">
        <v>0.18</v>
      </c>
      <c r="K310" s="61">
        <v>0.26</v>
      </c>
    </row>
    <row r="311" spans="1:11" x14ac:dyDescent="0.35">
      <c r="A311" s="5" t="s">
        <v>324</v>
      </c>
      <c r="B311" t="s">
        <v>403</v>
      </c>
      <c r="C311" s="6">
        <v>180</v>
      </c>
      <c r="D311" s="7">
        <v>0</v>
      </c>
      <c r="E311" s="6">
        <v>175</v>
      </c>
      <c r="F311" s="6">
        <v>85</v>
      </c>
      <c r="G311" s="6">
        <v>30</v>
      </c>
      <c r="H311" s="6">
        <v>55</v>
      </c>
      <c r="I311" s="7">
        <v>0.49</v>
      </c>
      <c r="J311" s="7">
        <v>0.18</v>
      </c>
      <c r="K311" s="61">
        <v>0.32</v>
      </c>
    </row>
    <row r="312" spans="1:11" x14ac:dyDescent="0.35">
      <c r="A312" s="5" t="s">
        <v>324</v>
      </c>
      <c r="B312" t="s">
        <v>404</v>
      </c>
      <c r="C312" s="6">
        <v>160</v>
      </c>
      <c r="D312" s="7">
        <v>0</v>
      </c>
      <c r="E312" s="6">
        <v>145</v>
      </c>
      <c r="F312" s="6">
        <v>85</v>
      </c>
      <c r="G312" s="6">
        <v>30</v>
      </c>
      <c r="H312" s="6">
        <v>30</v>
      </c>
      <c r="I312" s="7">
        <v>0.57999999999999996</v>
      </c>
      <c r="J312" s="7">
        <v>0.22</v>
      </c>
      <c r="K312" s="61">
        <v>0.2</v>
      </c>
    </row>
    <row r="313" spans="1:11" x14ac:dyDescent="0.35">
      <c r="A313" s="5" t="s">
        <v>324</v>
      </c>
      <c r="B313" t="s">
        <v>405</v>
      </c>
      <c r="C313" s="6">
        <v>90</v>
      </c>
      <c r="D313" s="7">
        <v>0</v>
      </c>
      <c r="E313" s="6">
        <v>85</v>
      </c>
      <c r="F313" s="6">
        <v>25</v>
      </c>
      <c r="G313" s="6">
        <v>20</v>
      </c>
      <c r="H313" s="6">
        <v>40</v>
      </c>
      <c r="I313" s="7">
        <v>0.32</v>
      </c>
      <c r="J313" s="7">
        <v>0.21</v>
      </c>
      <c r="K313" s="61">
        <v>0.46</v>
      </c>
    </row>
    <row r="314" spans="1:11" x14ac:dyDescent="0.35">
      <c r="A314" s="5" t="s">
        <v>324</v>
      </c>
      <c r="B314" t="s">
        <v>406</v>
      </c>
      <c r="C314" s="6">
        <v>130</v>
      </c>
      <c r="D314" s="7">
        <v>0</v>
      </c>
      <c r="E314" s="6">
        <v>140</v>
      </c>
      <c r="F314" s="6">
        <v>20</v>
      </c>
      <c r="G314" s="6">
        <v>10</v>
      </c>
      <c r="H314" s="6">
        <v>110</v>
      </c>
      <c r="I314" s="7">
        <v>0.13</v>
      </c>
      <c r="J314" s="7">
        <v>0.08</v>
      </c>
      <c r="K314" s="61">
        <v>0.79</v>
      </c>
    </row>
    <row r="315" spans="1:11" x14ac:dyDescent="0.35">
      <c r="A315" s="5" t="s">
        <v>324</v>
      </c>
      <c r="B315" t="s">
        <v>407</v>
      </c>
      <c r="C315" s="6">
        <v>80</v>
      </c>
      <c r="D315" s="7">
        <v>0</v>
      </c>
      <c r="E315" s="6">
        <v>40</v>
      </c>
      <c r="F315" s="6">
        <v>0</v>
      </c>
      <c r="G315" s="6" t="s">
        <v>460</v>
      </c>
      <c r="H315" s="6">
        <v>40</v>
      </c>
      <c r="I315" s="7">
        <v>0</v>
      </c>
      <c r="J315" s="6" t="s">
        <v>460</v>
      </c>
      <c r="K315" s="19" t="s">
        <v>460</v>
      </c>
    </row>
    <row r="316" spans="1:11" x14ac:dyDescent="0.35">
      <c r="A316" s="5" t="s">
        <v>324</v>
      </c>
      <c r="B316" t="s">
        <v>408</v>
      </c>
      <c r="C316" s="6">
        <v>1165</v>
      </c>
      <c r="D316" s="7">
        <v>0</v>
      </c>
      <c r="E316" s="6">
        <v>1050</v>
      </c>
      <c r="F316" s="6">
        <v>405</v>
      </c>
      <c r="G316" s="6">
        <v>165</v>
      </c>
      <c r="H316" s="6">
        <v>480</v>
      </c>
      <c r="I316" s="7">
        <v>0.38</v>
      </c>
      <c r="J316" s="7">
        <v>0.16</v>
      </c>
      <c r="K316" s="61">
        <v>0.46</v>
      </c>
    </row>
    <row r="317" spans="1:11" x14ac:dyDescent="0.35">
      <c r="A317" s="5" t="s">
        <v>325</v>
      </c>
      <c r="B317" t="s">
        <v>400</v>
      </c>
      <c r="C317" s="6">
        <v>15</v>
      </c>
      <c r="D317" s="7">
        <v>0</v>
      </c>
      <c r="E317" s="6">
        <v>15</v>
      </c>
      <c r="F317" s="6">
        <v>5</v>
      </c>
      <c r="G317" s="6">
        <v>5</v>
      </c>
      <c r="H317" s="6">
        <v>0</v>
      </c>
      <c r="I317" s="7">
        <v>0.54</v>
      </c>
      <c r="J317" s="7">
        <v>0.46</v>
      </c>
      <c r="K317" s="61">
        <v>0</v>
      </c>
    </row>
    <row r="318" spans="1:11" x14ac:dyDescent="0.35">
      <c r="A318" s="5" t="s">
        <v>325</v>
      </c>
      <c r="B318" t="s">
        <v>401</v>
      </c>
      <c r="C318" s="6">
        <v>85</v>
      </c>
      <c r="D318" s="7">
        <v>0</v>
      </c>
      <c r="E318" s="6">
        <v>75</v>
      </c>
      <c r="F318" s="6">
        <v>60</v>
      </c>
      <c r="G318" s="6">
        <v>15</v>
      </c>
      <c r="H318" s="6" t="s">
        <v>460</v>
      </c>
      <c r="I318" s="7">
        <v>0.79</v>
      </c>
      <c r="J318" s="6" t="s">
        <v>460</v>
      </c>
      <c r="K318" s="19" t="s">
        <v>460</v>
      </c>
    </row>
    <row r="319" spans="1:11" x14ac:dyDescent="0.35">
      <c r="A319" s="5" t="s">
        <v>325</v>
      </c>
      <c r="B319" t="s">
        <v>402</v>
      </c>
      <c r="C319" s="6">
        <v>95</v>
      </c>
      <c r="D319" s="7">
        <v>0</v>
      </c>
      <c r="E319" s="6">
        <v>95</v>
      </c>
      <c r="F319" s="6">
        <v>70</v>
      </c>
      <c r="G319" s="6">
        <v>25</v>
      </c>
      <c r="H319" s="6">
        <v>5</v>
      </c>
      <c r="I319" s="7">
        <v>0.7</v>
      </c>
      <c r="J319" s="7">
        <v>0.25</v>
      </c>
      <c r="K319" s="61">
        <v>0.05</v>
      </c>
    </row>
    <row r="320" spans="1:11" x14ac:dyDescent="0.35">
      <c r="A320" s="5" t="s">
        <v>325</v>
      </c>
      <c r="B320" t="s">
        <v>403</v>
      </c>
      <c r="C320" s="6">
        <v>75</v>
      </c>
      <c r="D320" s="7">
        <v>0</v>
      </c>
      <c r="E320" s="6">
        <v>70</v>
      </c>
      <c r="F320" s="6">
        <v>50</v>
      </c>
      <c r="G320" s="6">
        <v>10</v>
      </c>
      <c r="H320" s="6">
        <v>5</v>
      </c>
      <c r="I320" s="7">
        <v>0.76</v>
      </c>
      <c r="J320" s="7">
        <v>0.15</v>
      </c>
      <c r="K320" s="61">
        <v>0.09</v>
      </c>
    </row>
    <row r="321" spans="1:11" x14ac:dyDescent="0.35">
      <c r="A321" s="5" t="s">
        <v>325</v>
      </c>
      <c r="B321" t="s">
        <v>404</v>
      </c>
      <c r="C321" s="6">
        <v>75</v>
      </c>
      <c r="D321" s="7">
        <v>0</v>
      </c>
      <c r="E321" s="6">
        <v>85</v>
      </c>
      <c r="F321" s="6">
        <v>55</v>
      </c>
      <c r="G321" s="6">
        <v>25</v>
      </c>
      <c r="H321" s="6">
        <v>5</v>
      </c>
      <c r="I321" s="7">
        <v>0.67</v>
      </c>
      <c r="J321" s="7">
        <v>0.28000000000000003</v>
      </c>
      <c r="K321" s="61">
        <v>0.05</v>
      </c>
    </row>
    <row r="322" spans="1:11" x14ac:dyDescent="0.35">
      <c r="A322" s="5" t="s">
        <v>325</v>
      </c>
      <c r="B322" t="s">
        <v>405</v>
      </c>
      <c r="C322" s="6">
        <v>50</v>
      </c>
      <c r="D322" s="7">
        <v>0</v>
      </c>
      <c r="E322" s="6">
        <v>60</v>
      </c>
      <c r="F322" s="6">
        <v>35</v>
      </c>
      <c r="G322" s="6">
        <v>25</v>
      </c>
      <c r="H322" s="6">
        <v>0</v>
      </c>
      <c r="I322" s="7">
        <v>0.59</v>
      </c>
      <c r="J322" s="7">
        <v>0.41</v>
      </c>
      <c r="K322" s="61">
        <v>0</v>
      </c>
    </row>
    <row r="323" spans="1:11" x14ac:dyDescent="0.35">
      <c r="A323" s="5" t="s">
        <v>325</v>
      </c>
      <c r="B323" t="s">
        <v>406</v>
      </c>
      <c r="C323" s="6">
        <v>50</v>
      </c>
      <c r="D323" s="7">
        <v>0</v>
      </c>
      <c r="E323" s="6">
        <v>50</v>
      </c>
      <c r="F323" s="6">
        <v>45</v>
      </c>
      <c r="G323" s="6">
        <v>5</v>
      </c>
      <c r="H323" s="6" t="s">
        <v>460</v>
      </c>
      <c r="I323" s="7">
        <v>0.86</v>
      </c>
      <c r="J323" s="6" t="s">
        <v>460</v>
      </c>
      <c r="K323" s="19" t="s">
        <v>460</v>
      </c>
    </row>
    <row r="324" spans="1:11" x14ac:dyDescent="0.35">
      <c r="A324" s="5" t="s">
        <v>325</v>
      </c>
      <c r="B324" t="s">
        <v>407</v>
      </c>
      <c r="C324" s="6">
        <v>40</v>
      </c>
      <c r="D324" s="7">
        <v>0</v>
      </c>
      <c r="E324" s="6">
        <v>35</v>
      </c>
      <c r="F324" s="6">
        <v>25</v>
      </c>
      <c r="G324" s="6">
        <v>10</v>
      </c>
      <c r="H324" s="6">
        <v>0</v>
      </c>
      <c r="I324" s="7">
        <v>0.74</v>
      </c>
      <c r="J324" s="7">
        <v>0.26</v>
      </c>
      <c r="K324" s="61">
        <v>0</v>
      </c>
    </row>
    <row r="325" spans="1:11" x14ac:dyDescent="0.35">
      <c r="A325" s="5" t="s">
        <v>325</v>
      </c>
      <c r="B325" t="s">
        <v>408</v>
      </c>
      <c r="C325" s="6">
        <v>485</v>
      </c>
      <c r="D325" s="7">
        <v>0</v>
      </c>
      <c r="E325" s="6">
        <v>480</v>
      </c>
      <c r="F325" s="6">
        <v>345</v>
      </c>
      <c r="G325" s="6">
        <v>115</v>
      </c>
      <c r="H325" s="6">
        <v>20</v>
      </c>
      <c r="I325" s="7">
        <v>0.72</v>
      </c>
      <c r="J325" s="7">
        <v>0.24</v>
      </c>
      <c r="K325" s="61">
        <v>0.04</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N325"/>
  <sheetViews>
    <sheetView workbookViewId="0"/>
  </sheetViews>
  <sheetFormatPr defaultColWidth="10.58203125" defaultRowHeight="15.5" x14ac:dyDescent="0.35"/>
  <cols>
    <col min="1" max="1" width="32.58203125" customWidth="1"/>
    <col min="2" max="14" width="16.58203125" customWidth="1"/>
  </cols>
  <sheetData>
    <row r="1" spans="1:14" ht="77.5" x14ac:dyDescent="0.35">
      <c r="A1" s="4" t="s">
        <v>290</v>
      </c>
      <c r="B1" s="4" t="s">
        <v>427</v>
      </c>
      <c r="C1" s="4" t="s">
        <v>167</v>
      </c>
      <c r="D1" s="4" t="s">
        <v>168</v>
      </c>
      <c r="E1" s="4" t="s">
        <v>326</v>
      </c>
      <c r="F1" s="4" t="s">
        <v>327</v>
      </c>
      <c r="G1" s="4" t="s">
        <v>328</v>
      </c>
      <c r="H1" s="4" t="s">
        <v>329</v>
      </c>
      <c r="I1" s="4" t="s">
        <v>330</v>
      </c>
      <c r="J1" s="4" t="s">
        <v>331</v>
      </c>
      <c r="K1" s="4" t="s">
        <v>332</v>
      </c>
      <c r="L1" s="4" t="s">
        <v>333</v>
      </c>
      <c r="M1" s="4" t="s">
        <v>334</v>
      </c>
      <c r="N1" s="18" t="s">
        <v>335</v>
      </c>
    </row>
    <row r="2" spans="1:14" x14ac:dyDescent="0.35">
      <c r="A2" s="8" t="s">
        <v>176</v>
      </c>
      <c r="B2" s="11" t="s">
        <v>400</v>
      </c>
      <c r="C2" s="9">
        <v>19480</v>
      </c>
      <c r="D2" s="10">
        <v>1</v>
      </c>
      <c r="E2" s="9">
        <v>18770</v>
      </c>
      <c r="F2" s="9">
        <v>0</v>
      </c>
      <c r="G2" s="9">
        <v>0</v>
      </c>
      <c r="H2" s="9">
        <v>0</v>
      </c>
      <c r="I2" s="9">
        <v>705</v>
      </c>
      <c r="J2" s="10">
        <v>0.96</v>
      </c>
      <c r="K2" s="10">
        <v>0</v>
      </c>
      <c r="L2" s="10">
        <v>0</v>
      </c>
      <c r="M2" s="10">
        <v>0</v>
      </c>
      <c r="N2" s="59">
        <v>0.04</v>
      </c>
    </row>
    <row r="3" spans="1:14" x14ac:dyDescent="0.35">
      <c r="A3" s="8" t="s">
        <v>176</v>
      </c>
      <c r="B3" s="11" t="s">
        <v>401</v>
      </c>
      <c r="C3" s="9">
        <v>128075</v>
      </c>
      <c r="D3" s="10">
        <v>1</v>
      </c>
      <c r="E3" s="9">
        <v>35225</v>
      </c>
      <c r="F3" s="9">
        <v>49035</v>
      </c>
      <c r="G3" s="9">
        <v>27160</v>
      </c>
      <c r="H3" s="9">
        <v>54950</v>
      </c>
      <c r="I3" s="9">
        <v>16420</v>
      </c>
      <c r="J3" s="10">
        <v>0.28000000000000003</v>
      </c>
      <c r="K3" s="10">
        <v>0.38</v>
      </c>
      <c r="L3" s="10">
        <v>0.21</v>
      </c>
      <c r="M3" s="10">
        <v>0.43</v>
      </c>
      <c r="N3" s="59">
        <v>0.13</v>
      </c>
    </row>
    <row r="4" spans="1:14" x14ac:dyDescent="0.35">
      <c r="A4" s="8" t="s">
        <v>176</v>
      </c>
      <c r="B4" s="11" t="s">
        <v>402</v>
      </c>
      <c r="C4" s="9">
        <v>118605</v>
      </c>
      <c r="D4" s="10">
        <v>1</v>
      </c>
      <c r="E4" s="9">
        <v>34040</v>
      </c>
      <c r="F4" s="9">
        <v>38495</v>
      </c>
      <c r="G4" s="9">
        <v>32985</v>
      </c>
      <c r="H4" s="9">
        <v>79715</v>
      </c>
      <c r="I4" s="9">
        <v>14280</v>
      </c>
      <c r="J4" s="10">
        <v>0.28999999999999998</v>
      </c>
      <c r="K4" s="10">
        <v>0.32</v>
      </c>
      <c r="L4" s="10">
        <v>0.28000000000000003</v>
      </c>
      <c r="M4" s="10">
        <v>0.67</v>
      </c>
      <c r="N4" s="59">
        <v>0.12</v>
      </c>
    </row>
    <row r="5" spans="1:14" x14ac:dyDescent="0.35">
      <c r="A5" s="8" t="s">
        <v>176</v>
      </c>
      <c r="B5" s="11" t="s">
        <v>403</v>
      </c>
      <c r="C5" s="9">
        <v>84240</v>
      </c>
      <c r="D5" s="10">
        <v>1</v>
      </c>
      <c r="E5" s="9">
        <v>32125</v>
      </c>
      <c r="F5" s="9">
        <v>26575</v>
      </c>
      <c r="G5" s="9">
        <v>23985</v>
      </c>
      <c r="H5" s="9">
        <v>60170</v>
      </c>
      <c r="I5" s="9">
        <v>7790</v>
      </c>
      <c r="J5" s="10">
        <v>0.38</v>
      </c>
      <c r="K5" s="10">
        <v>0.32</v>
      </c>
      <c r="L5" s="10">
        <v>0.28000000000000003</v>
      </c>
      <c r="M5" s="10">
        <v>0.71</v>
      </c>
      <c r="N5" s="59">
        <v>0.09</v>
      </c>
    </row>
    <row r="6" spans="1:14" x14ac:dyDescent="0.35">
      <c r="A6" s="8" t="s">
        <v>176</v>
      </c>
      <c r="B6" s="11" t="s">
        <v>404</v>
      </c>
      <c r="C6" s="9">
        <v>85830</v>
      </c>
      <c r="D6" s="10">
        <v>1</v>
      </c>
      <c r="E6" s="9">
        <v>34680</v>
      </c>
      <c r="F6" s="9">
        <v>23820</v>
      </c>
      <c r="G6" s="9">
        <v>21885</v>
      </c>
      <c r="H6" s="9">
        <v>59800</v>
      </c>
      <c r="I6" s="9">
        <v>10155</v>
      </c>
      <c r="J6" s="10">
        <v>0.4</v>
      </c>
      <c r="K6" s="10">
        <v>0.28000000000000003</v>
      </c>
      <c r="L6" s="10">
        <v>0.25</v>
      </c>
      <c r="M6" s="10">
        <v>0.7</v>
      </c>
      <c r="N6" s="59">
        <v>0.12</v>
      </c>
    </row>
    <row r="7" spans="1:14" x14ac:dyDescent="0.35">
      <c r="A7" s="8" t="s">
        <v>176</v>
      </c>
      <c r="B7" s="11" t="s">
        <v>405</v>
      </c>
      <c r="C7" s="9">
        <v>53260</v>
      </c>
      <c r="D7" s="10">
        <v>1</v>
      </c>
      <c r="E7" s="9">
        <v>32885</v>
      </c>
      <c r="F7" s="9">
        <v>11785</v>
      </c>
      <c r="G7" s="9">
        <v>5830</v>
      </c>
      <c r="H7" s="9">
        <v>44980</v>
      </c>
      <c r="I7" s="9">
        <v>4435</v>
      </c>
      <c r="J7" s="10">
        <v>0.62</v>
      </c>
      <c r="K7" s="10">
        <v>0.22</v>
      </c>
      <c r="L7" s="10">
        <v>0.11</v>
      </c>
      <c r="M7" s="10">
        <v>0.84</v>
      </c>
      <c r="N7" s="59">
        <v>0.08</v>
      </c>
    </row>
    <row r="8" spans="1:14" x14ac:dyDescent="0.35">
      <c r="A8" s="8" t="s">
        <v>176</v>
      </c>
      <c r="B8" s="11" t="s">
        <v>406</v>
      </c>
      <c r="C8" s="9">
        <v>47745</v>
      </c>
      <c r="D8" s="10">
        <v>1</v>
      </c>
      <c r="E8" s="9">
        <v>30235</v>
      </c>
      <c r="F8" s="9">
        <v>10235</v>
      </c>
      <c r="G8" s="9">
        <v>4765</v>
      </c>
      <c r="H8" s="9">
        <v>40220</v>
      </c>
      <c r="I8" s="9">
        <v>4165</v>
      </c>
      <c r="J8" s="10">
        <v>0.63</v>
      </c>
      <c r="K8" s="10">
        <v>0.21</v>
      </c>
      <c r="L8" s="10">
        <v>0.1</v>
      </c>
      <c r="M8" s="10">
        <v>0.84</v>
      </c>
      <c r="N8" s="59">
        <v>0.09</v>
      </c>
    </row>
    <row r="9" spans="1:14" x14ac:dyDescent="0.35">
      <c r="A9" s="8" t="s">
        <v>176</v>
      </c>
      <c r="B9" s="11" t="s">
        <v>407</v>
      </c>
      <c r="C9" s="9">
        <v>20860</v>
      </c>
      <c r="D9" s="10">
        <v>1</v>
      </c>
      <c r="E9" s="9">
        <v>13945</v>
      </c>
      <c r="F9" s="9">
        <v>4320</v>
      </c>
      <c r="G9" s="9">
        <v>2025</v>
      </c>
      <c r="H9" s="9">
        <v>17775</v>
      </c>
      <c r="I9" s="9">
        <v>1500</v>
      </c>
      <c r="J9" s="10">
        <v>0.67</v>
      </c>
      <c r="K9" s="10">
        <v>0.21</v>
      </c>
      <c r="L9" s="10">
        <v>0.1</v>
      </c>
      <c r="M9" s="10">
        <v>0.85</v>
      </c>
      <c r="N9" s="59">
        <v>7.0000000000000007E-2</v>
      </c>
    </row>
    <row r="10" spans="1:14" x14ac:dyDescent="0.35">
      <c r="A10" s="8" t="s">
        <v>176</v>
      </c>
      <c r="B10" s="11" t="s">
        <v>408</v>
      </c>
      <c r="C10" s="9">
        <v>558100</v>
      </c>
      <c r="D10" s="10">
        <v>1</v>
      </c>
      <c r="E10" s="9">
        <v>231900</v>
      </c>
      <c r="F10" s="9">
        <v>164265</v>
      </c>
      <c r="G10" s="9">
        <v>118640</v>
      </c>
      <c r="H10" s="9">
        <v>357605</v>
      </c>
      <c r="I10" s="9">
        <v>59450</v>
      </c>
      <c r="J10" s="10">
        <v>0.42</v>
      </c>
      <c r="K10" s="10">
        <v>0.28999999999999998</v>
      </c>
      <c r="L10" s="10">
        <v>0.21</v>
      </c>
      <c r="M10" s="10">
        <v>0.64</v>
      </c>
      <c r="N10" s="59">
        <v>0.11</v>
      </c>
    </row>
    <row r="11" spans="1:14" x14ac:dyDescent="0.35">
      <c r="A11" s="5" t="s">
        <v>291</v>
      </c>
      <c r="B11" t="s">
        <v>400</v>
      </c>
      <c r="C11" s="6">
        <v>570</v>
      </c>
      <c r="D11" s="7">
        <v>0.03</v>
      </c>
      <c r="E11" s="6">
        <v>545</v>
      </c>
      <c r="F11" s="6">
        <v>0</v>
      </c>
      <c r="G11" s="6">
        <v>0</v>
      </c>
      <c r="H11" s="6">
        <v>0</v>
      </c>
      <c r="I11" s="6">
        <v>25</v>
      </c>
      <c r="J11" s="7">
        <v>0.96</v>
      </c>
      <c r="K11" s="7">
        <v>0</v>
      </c>
      <c r="L11" s="7">
        <v>0</v>
      </c>
      <c r="M11" s="7">
        <v>0</v>
      </c>
      <c r="N11" s="61">
        <v>0.04</v>
      </c>
    </row>
    <row r="12" spans="1:14" x14ac:dyDescent="0.35">
      <c r="A12" s="5" t="s">
        <v>291</v>
      </c>
      <c r="B12" t="s">
        <v>401</v>
      </c>
      <c r="C12" s="6">
        <v>3355</v>
      </c>
      <c r="D12" s="7">
        <v>0.03</v>
      </c>
      <c r="E12" s="6">
        <v>960</v>
      </c>
      <c r="F12" s="6">
        <v>1300</v>
      </c>
      <c r="G12" s="6">
        <v>680</v>
      </c>
      <c r="H12" s="6">
        <v>1515</v>
      </c>
      <c r="I12" s="6">
        <v>355</v>
      </c>
      <c r="J12" s="7">
        <v>0.28999999999999998</v>
      </c>
      <c r="K12" s="7">
        <v>0.39</v>
      </c>
      <c r="L12" s="7">
        <v>0.2</v>
      </c>
      <c r="M12" s="7">
        <v>0.45</v>
      </c>
      <c r="N12" s="61">
        <v>0.11</v>
      </c>
    </row>
    <row r="13" spans="1:14" x14ac:dyDescent="0.35">
      <c r="A13" s="5" t="s">
        <v>291</v>
      </c>
      <c r="B13" t="s">
        <v>402</v>
      </c>
      <c r="C13" s="6">
        <v>3730</v>
      </c>
      <c r="D13" s="7">
        <v>0.03</v>
      </c>
      <c r="E13" s="6">
        <v>1085</v>
      </c>
      <c r="F13" s="6">
        <v>1250</v>
      </c>
      <c r="G13" s="6">
        <v>975</v>
      </c>
      <c r="H13" s="6">
        <v>2580</v>
      </c>
      <c r="I13" s="6">
        <v>425</v>
      </c>
      <c r="J13" s="7">
        <v>0.28999999999999998</v>
      </c>
      <c r="K13" s="7">
        <v>0.33</v>
      </c>
      <c r="L13" s="7">
        <v>0.26</v>
      </c>
      <c r="M13" s="7">
        <v>0.69</v>
      </c>
      <c r="N13" s="61">
        <v>0.11</v>
      </c>
    </row>
    <row r="14" spans="1:14" x14ac:dyDescent="0.35">
      <c r="A14" s="5" t="s">
        <v>291</v>
      </c>
      <c r="B14" t="s">
        <v>403</v>
      </c>
      <c r="C14" s="6">
        <v>2650</v>
      </c>
      <c r="D14" s="7">
        <v>0.03</v>
      </c>
      <c r="E14" s="6">
        <v>1020</v>
      </c>
      <c r="F14" s="6">
        <v>815</v>
      </c>
      <c r="G14" s="6">
        <v>720</v>
      </c>
      <c r="H14" s="6">
        <v>1875</v>
      </c>
      <c r="I14" s="6">
        <v>250</v>
      </c>
      <c r="J14" s="7">
        <v>0.38</v>
      </c>
      <c r="K14" s="7">
        <v>0.31</v>
      </c>
      <c r="L14" s="7">
        <v>0.27</v>
      </c>
      <c r="M14" s="7">
        <v>0.71</v>
      </c>
      <c r="N14" s="61">
        <v>0.09</v>
      </c>
    </row>
    <row r="15" spans="1:14" x14ac:dyDescent="0.35">
      <c r="A15" s="5" t="s">
        <v>291</v>
      </c>
      <c r="B15" t="s">
        <v>404</v>
      </c>
      <c r="C15" s="6">
        <v>3065</v>
      </c>
      <c r="D15" s="7">
        <v>0.04</v>
      </c>
      <c r="E15" s="6">
        <v>1125</v>
      </c>
      <c r="F15" s="6">
        <v>815</v>
      </c>
      <c r="G15" s="6">
        <v>745</v>
      </c>
      <c r="H15" s="6">
        <v>1995</v>
      </c>
      <c r="I15" s="6">
        <v>455</v>
      </c>
      <c r="J15" s="7">
        <v>0.37</v>
      </c>
      <c r="K15" s="7">
        <v>0.27</v>
      </c>
      <c r="L15" s="7">
        <v>0.24</v>
      </c>
      <c r="M15" s="7">
        <v>0.65</v>
      </c>
      <c r="N15" s="61">
        <v>0.15</v>
      </c>
    </row>
    <row r="16" spans="1:14" x14ac:dyDescent="0.35">
      <c r="A16" s="5" t="s">
        <v>291</v>
      </c>
      <c r="B16" t="s">
        <v>405</v>
      </c>
      <c r="C16" s="6">
        <v>1675</v>
      </c>
      <c r="D16" s="7">
        <v>0.03</v>
      </c>
      <c r="E16" s="6">
        <v>990</v>
      </c>
      <c r="F16" s="6">
        <v>370</v>
      </c>
      <c r="G16" s="6">
        <v>200</v>
      </c>
      <c r="H16" s="6">
        <v>1385</v>
      </c>
      <c r="I16" s="6">
        <v>150</v>
      </c>
      <c r="J16" s="7">
        <v>0.59</v>
      </c>
      <c r="K16" s="7">
        <v>0.22</v>
      </c>
      <c r="L16" s="7">
        <v>0.12</v>
      </c>
      <c r="M16" s="7">
        <v>0.83</v>
      </c>
      <c r="N16" s="61">
        <v>0.09</v>
      </c>
    </row>
    <row r="17" spans="1:14" x14ac:dyDescent="0.35">
      <c r="A17" s="5" t="s">
        <v>291</v>
      </c>
      <c r="B17" t="s">
        <v>406</v>
      </c>
      <c r="C17" s="6">
        <v>1630</v>
      </c>
      <c r="D17" s="7">
        <v>0.03</v>
      </c>
      <c r="E17" s="6">
        <v>965</v>
      </c>
      <c r="F17" s="6">
        <v>340</v>
      </c>
      <c r="G17" s="6">
        <v>150</v>
      </c>
      <c r="H17" s="6">
        <v>1335</v>
      </c>
      <c r="I17" s="6">
        <v>165</v>
      </c>
      <c r="J17" s="7">
        <v>0.59</v>
      </c>
      <c r="K17" s="7">
        <v>0.21</v>
      </c>
      <c r="L17" s="7">
        <v>0.09</v>
      </c>
      <c r="M17" s="7">
        <v>0.82</v>
      </c>
      <c r="N17" s="61">
        <v>0.1</v>
      </c>
    </row>
    <row r="18" spans="1:14" x14ac:dyDescent="0.35">
      <c r="A18" s="5" t="s">
        <v>291</v>
      </c>
      <c r="B18" t="s">
        <v>407</v>
      </c>
      <c r="C18" s="6">
        <v>670</v>
      </c>
      <c r="D18" s="7">
        <v>0.03</v>
      </c>
      <c r="E18" s="6">
        <v>415</v>
      </c>
      <c r="F18" s="6">
        <v>125</v>
      </c>
      <c r="G18" s="6">
        <v>70</v>
      </c>
      <c r="H18" s="6">
        <v>555</v>
      </c>
      <c r="I18" s="6">
        <v>60</v>
      </c>
      <c r="J18" s="7">
        <v>0.62</v>
      </c>
      <c r="K18" s="7">
        <v>0.18</v>
      </c>
      <c r="L18" s="7">
        <v>0.11</v>
      </c>
      <c r="M18" s="7">
        <v>0.83</v>
      </c>
      <c r="N18" s="61">
        <v>0.09</v>
      </c>
    </row>
    <row r="19" spans="1:14" x14ac:dyDescent="0.35">
      <c r="A19" s="5" t="s">
        <v>291</v>
      </c>
      <c r="B19" t="s">
        <v>408</v>
      </c>
      <c r="C19" s="6">
        <v>17335</v>
      </c>
      <c r="D19" s="7">
        <v>0.03</v>
      </c>
      <c r="E19" s="6">
        <v>7105</v>
      </c>
      <c r="F19" s="6">
        <v>5005</v>
      </c>
      <c r="G19" s="6">
        <v>3545</v>
      </c>
      <c r="H19" s="6">
        <v>11240</v>
      </c>
      <c r="I19" s="6">
        <v>1870</v>
      </c>
      <c r="J19" s="7">
        <v>0.41</v>
      </c>
      <c r="K19" s="7">
        <v>0.28999999999999998</v>
      </c>
      <c r="L19" s="7">
        <v>0.2</v>
      </c>
      <c r="M19" s="7">
        <v>0.65</v>
      </c>
      <c r="N19" s="61">
        <v>0.11</v>
      </c>
    </row>
    <row r="20" spans="1:14" x14ac:dyDescent="0.35">
      <c r="A20" s="5" t="s">
        <v>292</v>
      </c>
      <c r="B20" t="s">
        <v>400</v>
      </c>
      <c r="C20" s="6">
        <v>580</v>
      </c>
      <c r="D20" s="7">
        <v>0.03</v>
      </c>
      <c r="E20" s="6">
        <v>555</v>
      </c>
      <c r="F20" s="6">
        <v>0</v>
      </c>
      <c r="G20" s="6">
        <v>0</v>
      </c>
      <c r="H20" s="6">
        <v>0</v>
      </c>
      <c r="I20" s="6">
        <v>25</v>
      </c>
      <c r="J20" s="7">
        <v>0.96</v>
      </c>
      <c r="K20" s="7">
        <v>0</v>
      </c>
      <c r="L20" s="7">
        <v>0</v>
      </c>
      <c r="M20" s="7">
        <v>0</v>
      </c>
      <c r="N20" s="61">
        <v>0.04</v>
      </c>
    </row>
    <row r="21" spans="1:14" x14ac:dyDescent="0.35">
      <c r="A21" s="5" t="s">
        <v>292</v>
      </c>
      <c r="B21" t="s">
        <v>401</v>
      </c>
      <c r="C21" s="6">
        <v>2905</v>
      </c>
      <c r="D21" s="7">
        <v>0.02</v>
      </c>
      <c r="E21" s="6">
        <v>825</v>
      </c>
      <c r="F21" s="6">
        <v>1125</v>
      </c>
      <c r="G21" s="6">
        <v>660</v>
      </c>
      <c r="H21" s="6">
        <v>1330</v>
      </c>
      <c r="I21" s="6">
        <v>310</v>
      </c>
      <c r="J21" s="7">
        <v>0.28000000000000003</v>
      </c>
      <c r="K21" s="7">
        <v>0.39</v>
      </c>
      <c r="L21" s="7">
        <v>0.23</v>
      </c>
      <c r="M21" s="7">
        <v>0.46</v>
      </c>
      <c r="N21" s="61">
        <v>0.11</v>
      </c>
    </row>
    <row r="22" spans="1:14" x14ac:dyDescent="0.35">
      <c r="A22" s="5" t="s">
        <v>292</v>
      </c>
      <c r="B22" t="s">
        <v>402</v>
      </c>
      <c r="C22" s="6">
        <v>3530</v>
      </c>
      <c r="D22" s="7">
        <v>0.03</v>
      </c>
      <c r="E22" s="6">
        <v>960</v>
      </c>
      <c r="F22" s="6">
        <v>1175</v>
      </c>
      <c r="G22" s="6">
        <v>945</v>
      </c>
      <c r="H22" s="6">
        <v>2365</v>
      </c>
      <c r="I22" s="6">
        <v>445</v>
      </c>
      <c r="J22" s="7">
        <v>0.27</v>
      </c>
      <c r="K22" s="7">
        <v>0.33</v>
      </c>
      <c r="L22" s="7">
        <v>0.27</v>
      </c>
      <c r="M22" s="7">
        <v>0.67</v>
      </c>
      <c r="N22" s="61">
        <v>0.13</v>
      </c>
    </row>
    <row r="23" spans="1:14" x14ac:dyDescent="0.35">
      <c r="A23" s="5" t="s">
        <v>292</v>
      </c>
      <c r="B23" t="s">
        <v>403</v>
      </c>
      <c r="C23" s="6">
        <v>2455</v>
      </c>
      <c r="D23" s="7">
        <v>0.03</v>
      </c>
      <c r="E23" s="6">
        <v>905</v>
      </c>
      <c r="F23" s="6">
        <v>805</v>
      </c>
      <c r="G23" s="6">
        <v>700</v>
      </c>
      <c r="H23" s="6">
        <v>1750</v>
      </c>
      <c r="I23" s="6">
        <v>215</v>
      </c>
      <c r="J23" s="7">
        <v>0.37</v>
      </c>
      <c r="K23" s="7">
        <v>0.33</v>
      </c>
      <c r="L23" s="7">
        <v>0.28000000000000003</v>
      </c>
      <c r="M23" s="7">
        <v>0.71</v>
      </c>
      <c r="N23" s="61">
        <v>0.09</v>
      </c>
    </row>
    <row r="24" spans="1:14" x14ac:dyDescent="0.35">
      <c r="A24" s="5" t="s">
        <v>292</v>
      </c>
      <c r="B24" t="s">
        <v>404</v>
      </c>
      <c r="C24" s="6">
        <v>2560</v>
      </c>
      <c r="D24" s="7">
        <v>0.03</v>
      </c>
      <c r="E24" s="6">
        <v>1030</v>
      </c>
      <c r="F24" s="6">
        <v>695</v>
      </c>
      <c r="G24" s="6">
        <v>625</v>
      </c>
      <c r="H24" s="6">
        <v>1785</v>
      </c>
      <c r="I24" s="6">
        <v>290</v>
      </c>
      <c r="J24" s="7">
        <v>0.4</v>
      </c>
      <c r="K24" s="7">
        <v>0.27</v>
      </c>
      <c r="L24" s="7">
        <v>0.24</v>
      </c>
      <c r="M24" s="7">
        <v>0.7</v>
      </c>
      <c r="N24" s="61">
        <v>0.11</v>
      </c>
    </row>
    <row r="25" spans="1:14" x14ac:dyDescent="0.35">
      <c r="A25" s="5" t="s">
        <v>292</v>
      </c>
      <c r="B25" t="s">
        <v>405</v>
      </c>
      <c r="C25" s="6">
        <v>1550</v>
      </c>
      <c r="D25" s="7">
        <v>0.03</v>
      </c>
      <c r="E25" s="6">
        <v>925</v>
      </c>
      <c r="F25" s="6">
        <v>360</v>
      </c>
      <c r="G25" s="6">
        <v>170</v>
      </c>
      <c r="H25" s="6">
        <v>1305</v>
      </c>
      <c r="I25" s="6">
        <v>145</v>
      </c>
      <c r="J25" s="7">
        <v>0.6</v>
      </c>
      <c r="K25" s="7">
        <v>0.23</v>
      </c>
      <c r="L25" s="7">
        <v>0.11</v>
      </c>
      <c r="M25" s="7">
        <v>0.84</v>
      </c>
      <c r="N25" s="61">
        <v>0.09</v>
      </c>
    </row>
    <row r="26" spans="1:14" x14ac:dyDescent="0.35">
      <c r="A26" s="5" t="s">
        <v>292</v>
      </c>
      <c r="B26" t="s">
        <v>406</v>
      </c>
      <c r="C26" s="6">
        <v>1330</v>
      </c>
      <c r="D26" s="7">
        <v>0.03</v>
      </c>
      <c r="E26" s="6">
        <v>810</v>
      </c>
      <c r="F26" s="6">
        <v>310</v>
      </c>
      <c r="G26" s="6">
        <v>115</v>
      </c>
      <c r="H26" s="6">
        <v>1115</v>
      </c>
      <c r="I26" s="6">
        <v>130</v>
      </c>
      <c r="J26" s="7">
        <v>0.61</v>
      </c>
      <c r="K26" s="7">
        <v>0.23</v>
      </c>
      <c r="L26" s="7">
        <v>0.09</v>
      </c>
      <c r="M26" s="7">
        <v>0.84</v>
      </c>
      <c r="N26" s="61">
        <v>0.1</v>
      </c>
    </row>
    <row r="27" spans="1:14" x14ac:dyDescent="0.35">
      <c r="A27" s="5" t="s">
        <v>292</v>
      </c>
      <c r="B27" t="s">
        <v>407</v>
      </c>
      <c r="C27" s="6">
        <v>565</v>
      </c>
      <c r="D27" s="7">
        <v>0.03</v>
      </c>
      <c r="E27" s="6">
        <v>350</v>
      </c>
      <c r="F27" s="6">
        <v>115</v>
      </c>
      <c r="G27" s="6">
        <v>50</v>
      </c>
      <c r="H27" s="6">
        <v>455</v>
      </c>
      <c r="I27" s="6">
        <v>60</v>
      </c>
      <c r="J27" s="7">
        <v>0.63</v>
      </c>
      <c r="K27" s="7">
        <v>0.2</v>
      </c>
      <c r="L27" s="7">
        <v>0.09</v>
      </c>
      <c r="M27" s="7">
        <v>0.81</v>
      </c>
      <c r="N27" s="61">
        <v>0.1</v>
      </c>
    </row>
    <row r="28" spans="1:14" x14ac:dyDescent="0.35">
      <c r="A28" s="5" t="s">
        <v>292</v>
      </c>
      <c r="B28" t="s">
        <v>408</v>
      </c>
      <c r="C28" s="6">
        <v>15475</v>
      </c>
      <c r="D28" s="7">
        <v>0.03</v>
      </c>
      <c r="E28" s="6">
        <v>6360</v>
      </c>
      <c r="F28" s="6">
        <v>4580</v>
      </c>
      <c r="G28" s="6">
        <v>3260</v>
      </c>
      <c r="H28" s="6">
        <v>10105</v>
      </c>
      <c r="I28" s="6">
        <v>1615</v>
      </c>
      <c r="J28" s="7">
        <v>0.41</v>
      </c>
      <c r="K28" s="7">
        <v>0.3</v>
      </c>
      <c r="L28" s="7">
        <v>0.21</v>
      </c>
      <c r="M28" s="7">
        <v>0.65</v>
      </c>
      <c r="N28" s="61">
        <v>0.1</v>
      </c>
    </row>
    <row r="29" spans="1:14" x14ac:dyDescent="0.35">
      <c r="A29" s="5" t="s">
        <v>293</v>
      </c>
      <c r="B29" t="s">
        <v>400</v>
      </c>
      <c r="C29" s="6">
        <v>350</v>
      </c>
      <c r="D29" s="7">
        <v>0.02</v>
      </c>
      <c r="E29" s="6">
        <v>345</v>
      </c>
      <c r="F29" s="6">
        <v>0</v>
      </c>
      <c r="G29" s="6">
        <v>0</v>
      </c>
      <c r="H29" s="6">
        <v>0</v>
      </c>
      <c r="I29" s="6">
        <v>5</v>
      </c>
      <c r="J29" s="7">
        <v>0.99</v>
      </c>
      <c r="K29" s="7">
        <v>0</v>
      </c>
      <c r="L29" s="7">
        <v>0</v>
      </c>
      <c r="M29" s="7">
        <v>0</v>
      </c>
      <c r="N29" s="61">
        <v>0.01</v>
      </c>
    </row>
    <row r="30" spans="1:14" x14ac:dyDescent="0.35">
      <c r="A30" s="5" t="s">
        <v>293</v>
      </c>
      <c r="B30" t="s">
        <v>401</v>
      </c>
      <c r="C30" s="6">
        <v>2365</v>
      </c>
      <c r="D30" s="7">
        <v>0.02</v>
      </c>
      <c r="E30" s="6">
        <v>645</v>
      </c>
      <c r="F30" s="6">
        <v>940</v>
      </c>
      <c r="G30" s="6">
        <v>550</v>
      </c>
      <c r="H30" s="6">
        <v>1030</v>
      </c>
      <c r="I30" s="6">
        <v>290</v>
      </c>
      <c r="J30" s="7">
        <v>0.27</v>
      </c>
      <c r="K30" s="7">
        <v>0.4</v>
      </c>
      <c r="L30" s="7">
        <v>0.23</v>
      </c>
      <c r="M30" s="7">
        <v>0.44</v>
      </c>
      <c r="N30" s="61">
        <v>0.12</v>
      </c>
    </row>
    <row r="31" spans="1:14" x14ac:dyDescent="0.35">
      <c r="A31" s="5" t="s">
        <v>293</v>
      </c>
      <c r="B31" t="s">
        <v>402</v>
      </c>
      <c r="C31" s="6">
        <v>2305</v>
      </c>
      <c r="D31" s="7">
        <v>0.02</v>
      </c>
      <c r="E31" s="6">
        <v>665</v>
      </c>
      <c r="F31" s="6">
        <v>725</v>
      </c>
      <c r="G31" s="6">
        <v>695</v>
      </c>
      <c r="H31" s="6">
        <v>1575</v>
      </c>
      <c r="I31" s="6">
        <v>260</v>
      </c>
      <c r="J31" s="7">
        <v>0.28999999999999998</v>
      </c>
      <c r="K31" s="7">
        <v>0.31</v>
      </c>
      <c r="L31" s="7">
        <v>0.3</v>
      </c>
      <c r="M31" s="7">
        <v>0.68</v>
      </c>
      <c r="N31" s="61">
        <v>0.11</v>
      </c>
    </row>
    <row r="32" spans="1:14" x14ac:dyDescent="0.35">
      <c r="A32" s="5" t="s">
        <v>293</v>
      </c>
      <c r="B32" t="s">
        <v>403</v>
      </c>
      <c r="C32" s="6">
        <v>1655</v>
      </c>
      <c r="D32" s="7">
        <v>0.02</v>
      </c>
      <c r="E32" s="6">
        <v>660</v>
      </c>
      <c r="F32" s="6">
        <v>535</v>
      </c>
      <c r="G32" s="6">
        <v>435</v>
      </c>
      <c r="H32" s="6">
        <v>1225</v>
      </c>
      <c r="I32" s="6">
        <v>145</v>
      </c>
      <c r="J32" s="7">
        <v>0.4</v>
      </c>
      <c r="K32" s="7">
        <v>0.32</v>
      </c>
      <c r="L32" s="7">
        <v>0.26</v>
      </c>
      <c r="M32" s="7">
        <v>0.74</v>
      </c>
      <c r="N32" s="61">
        <v>0.09</v>
      </c>
    </row>
    <row r="33" spans="1:14" x14ac:dyDescent="0.35">
      <c r="A33" s="5" t="s">
        <v>293</v>
      </c>
      <c r="B33" t="s">
        <v>404</v>
      </c>
      <c r="C33" s="6">
        <v>1615</v>
      </c>
      <c r="D33" s="7">
        <v>0.02</v>
      </c>
      <c r="E33" s="6">
        <v>660</v>
      </c>
      <c r="F33" s="6">
        <v>455</v>
      </c>
      <c r="G33" s="6">
        <v>395</v>
      </c>
      <c r="H33" s="6">
        <v>1155</v>
      </c>
      <c r="I33" s="6">
        <v>180</v>
      </c>
      <c r="J33" s="7">
        <v>0.41</v>
      </c>
      <c r="K33" s="7">
        <v>0.28000000000000003</v>
      </c>
      <c r="L33" s="7">
        <v>0.25</v>
      </c>
      <c r="M33" s="7">
        <v>0.71</v>
      </c>
      <c r="N33" s="61">
        <v>0.11</v>
      </c>
    </row>
    <row r="34" spans="1:14" x14ac:dyDescent="0.35">
      <c r="A34" s="5" t="s">
        <v>293</v>
      </c>
      <c r="B34" t="s">
        <v>405</v>
      </c>
      <c r="C34" s="6">
        <v>995</v>
      </c>
      <c r="D34" s="7">
        <v>0.02</v>
      </c>
      <c r="E34" s="6">
        <v>640</v>
      </c>
      <c r="F34" s="6">
        <v>245</v>
      </c>
      <c r="G34" s="6">
        <v>95</v>
      </c>
      <c r="H34" s="6">
        <v>870</v>
      </c>
      <c r="I34" s="6">
        <v>55</v>
      </c>
      <c r="J34" s="7">
        <v>0.64</v>
      </c>
      <c r="K34" s="7">
        <v>0.25</v>
      </c>
      <c r="L34" s="7">
        <v>0.1</v>
      </c>
      <c r="M34" s="7">
        <v>0.87</v>
      </c>
      <c r="N34" s="61">
        <v>0.06</v>
      </c>
    </row>
    <row r="35" spans="1:14" x14ac:dyDescent="0.35">
      <c r="A35" s="5" t="s">
        <v>293</v>
      </c>
      <c r="B35" t="s">
        <v>406</v>
      </c>
      <c r="C35" s="6">
        <v>900</v>
      </c>
      <c r="D35" s="7">
        <v>0.02</v>
      </c>
      <c r="E35" s="6">
        <v>580</v>
      </c>
      <c r="F35" s="6">
        <v>195</v>
      </c>
      <c r="G35" s="6">
        <v>80</v>
      </c>
      <c r="H35" s="6">
        <v>765</v>
      </c>
      <c r="I35" s="6">
        <v>75</v>
      </c>
      <c r="J35" s="7">
        <v>0.65</v>
      </c>
      <c r="K35" s="7">
        <v>0.21</v>
      </c>
      <c r="L35" s="7">
        <v>0.09</v>
      </c>
      <c r="M35" s="7">
        <v>0.85</v>
      </c>
      <c r="N35" s="61">
        <v>0.09</v>
      </c>
    </row>
    <row r="36" spans="1:14" x14ac:dyDescent="0.35">
      <c r="A36" s="5" t="s">
        <v>293</v>
      </c>
      <c r="B36" t="s">
        <v>407</v>
      </c>
      <c r="C36" s="6">
        <v>385</v>
      </c>
      <c r="D36" s="7">
        <v>0.02</v>
      </c>
      <c r="E36" s="6">
        <v>255</v>
      </c>
      <c r="F36" s="6">
        <v>85</v>
      </c>
      <c r="G36" s="6">
        <v>40</v>
      </c>
      <c r="H36" s="6">
        <v>325</v>
      </c>
      <c r="I36" s="6">
        <v>35</v>
      </c>
      <c r="J36" s="7">
        <v>0.66</v>
      </c>
      <c r="K36" s="7">
        <v>0.22</v>
      </c>
      <c r="L36" s="7">
        <v>0.11</v>
      </c>
      <c r="M36" s="7">
        <v>0.84</v>
      </c>
      <c r="N36" s="61">
        <v>0.1</v>
      </c>
    </row>
    <row r="37" spans="1:14" x14ac:dyDescent="0.35">
      <c r="A37" s="5" t="s">
        <v>293</v>
      </c>
      <c r="B37" t="s">
        <v>408</v>
      </c>
      <c r="C37" s="6">
        <v>10575</v>
      </c>
      <c r="D37" s="7">
        <v>0.02</v>
      </c>
      <c r="E37" s="6">
        <v>4460</v>
      </c>
      <c r="F37" s="6">
        <v>3185</v>
      </c>
      <c r="G37" s="6">
        <v>2290</v>
      </c>
      <c r="H37" s="6">
        <v>6940</v>
      </c>
      <c r="I37" s="6">
        <v>1050</v>
      </c>
      <c r="J37" s="7">
        <v>0.42</v>
      </c>
      <c r="K37" s="7">
        <v>0.3</v>
      </c>
      <c r="L37" s="7">
        <v>0.22</v>
      </c>
      <c r="M37" s="7">
        <v>0.66</v>
      </c>
      <c r="N37" s="61">
        <v>0.1</v>
      </c>
    </row>
    <row r="38" spans="1:14" x14ac:dyDescent="0.35">
      <c r="A38" s="5" t="s">
        <v>294</v>
      </c>
      <c r="B38" t="s">
        <v>400</v>
      </c>
      <c r="C38" s="6">
        <v>260</v>
      </c>
      <c r="D38" s="7">
        <v>0.01</v>
      </c>
      <c r="E38" s="6">
        <v>245</v>
      </c>
      <c r="F38" s="6">
        <v>0</v>
      </c>
      <c r="G38" s="6">
        <v>0</v>
      </c>
      <c r="H38" s="6">
        <v>0</v>
      </c>
      <c r="I38" s="6">
        <v>10</v>
      </c>
      <c r="J38" s="7">
        <v>0.95</v>
      </c>
      <c r="K38" s="7">
        <v>0</v>
      </c>
      <c r="L38" s="7">
        <v>0</v>
      </c>
      <c r="M38" s="7">
        <v>0</v>
      </c>
      <c r="N38" s="61">
        <v>0.05</v>
      </c>
    </row>
    <row r="39" spans="1:14" x14ac:dyDescent="0.35">
      <c r="A39" s="5" t="s">
        <v>294</v>
      </c>
      <c r="B39" t="s">
        <v>401</v>
      </c>
      <c r="C39" s="6">
        <v>1355</v>
      </c>
      <c r="D39" s="7">
        <v>0.01</v>
      </c>
      <c r="E39" s="6">
        <v>345</v>
      </c>
      <c r="F39" s="6">
        <v>575</v>
      </c>
      <c r="G39" s="6">
        <v>315</v>
      </c>
      <c r="H39" s="6">
        <v>545</v>
      </c>
      <c r="I39" s="6">
        <v>150</v>
      </c>
      <c r="J39" s="7">
        <v>0.26</v>
      </c>
      <c r="K39" s="7">
        <v>0.42</v>
      </c>
      <c r="L39" s="7">
        <v>0.23</v>
      </c>
      <c r="M39" s="7">
        <v>0.4</v>
      </c>
      <c r="N39" s="61">
        <v>0.11</v>
      </c>
    </row>
    <row r="40" spans="1:14" x14ac:dyDescent="0.35">
      <c r="A40" s="5" t="s">
        <v>294</v>
      </c>
      <c r="B40" t="s">
        <v>402</v>
      </c>
      <c r="C40" s="6">
        <v>1400</v>
      </c>
      <c r="D40" s="7">
        <v>0.01</v>
      </c>
      <c r="E40" s="6">
        <v>370</v>
      </c>
      <c r="F40" s="6">
        <v>500</v>
      </c>
      <c r="G40" s="6">
        <v>405</v>
      </c>
      <c r="H40" s="6">
        <v>925</v>
      </c>
      <c r="I40" s="6">
        <v>180</v>
      </c>
      <c r="J40" s="7">
        <v>0.26</v>
      </c>
      <c r="K40" s="7">
        <v>0.36</v>
      </c>
      <c r="L40" s="7">
        <v>0.28999999999999998</v>
      </c>
      <c r="M40" s="7">
        <v>0.66</v>
      </c>
      <c r="N40" s="61">
        <v>0.13</v>
      </c>
    </row>
    <row r="41" spans="1:14" x14ac:dyDescent="0.35">
      <c r="A41" s="5" t="s">
        <v>294</v>
      </c>
      <c r="B41" t="s">
        <v>403</v>
      </c>
      <c r="C41" s="6">
        <v>950</v>
      </c>
      <c r="D41" s="7">
        <v>0.01</v>
      </c>
      <c r="E41" s="6">
        <v>300</v>
      </c>
      <c r="F41" s="6">
        <v>290</v>
      </c>
      <c r="G41" s="6">
        <v>350</v>
      </c>
      <c r="H41" s="6">
        <v>630</v>
      </c>
      <c r="I41" s="6">
        <v>80</v>
      </c>
      <c r="J41" s="7">
        <v>0.32</v>
      </c>
      <c r="K41" s="7">
        <v>0.3</v>
      </c>
      <c r="L41" s="7">
        <v>0.37</v>
      </c>
      <c r="M41" s="7">
        <v>0.66</v>
      </c>
      <c r="N41" s="61">
        <v>0.09</v>
      </c>
    </row>
    <row r="42" spans="1:14" x14ac:dyDescent="0.35">
      <c r="A42" s="5" t="s">
        <v>294</v>
      </c>
      <c r="B42" t="s">
        <v>404</v>
      </c>
      <c r="C42" s="6">
        <v>1090</v>
      </c>
      <c r="D42" s="7">
        <v>0.01</v>
      </c>
      <c r="E42" s="6">
        <v>410</v>
      </c>
      <c r="F42" s="6">
        <v>300</v>
      </c>
      <c r="G42" s="6">
        <v>300</v>
      </c>
      <c r="H42" s="6">
        <v>735</v>
      </c>
      <c r="I42" s="6">
        <v>145</v>
      </c>
      <c r="J42" s="7">
        <v>0.38</v>
      </c>
      <c r="K42" s="7">
        <v>0.28000000000000003</v>
      </c>
      <c r="L42" s="7">
        <v>0.28000000000000003</v>
      </c>
      <c r="M42" s="7">
        <v>0.68</v>
      </c>
      <c r="N42" s="61">
        <v>0.13</v>
      </c>
    </row>
    <row r="43" spans="1:14" x14ac:dyDescent="0.35">
      <c r="A43" s="5" t="s">
        <v>294</v>
      </c>
      <c r="B43" t="s">
        <v>405</v>
      </c>
      <c r="C43" s="6">
        <v>575</v>
      </c>
      <c r="D43" s="7">
        <v>0.01</v>
      </c>
      <c r="E43" s="6">
        <v>375</v>
      </c>
      <c r="F43" s="6">
        <v>120</v>
      </c>
      <c r="G43" s="6">
        <v>60</v>
      </c>
      <c r="H43" s="6">
        <v>490</v>
      </c>
      <c r="I43" s="6">
        <v>40</v>
      </c>
      <c r="J43" s="7">
        <v>0.66</v>
      </c>
      <c r="K43" s="7">
        <v>0.21</v>
      </c>
      <c r="L43" s="7">
        <v>0.1</v>
      </c>
      <c r="M43" s="7">
        <v>0.86</v>
      </c>
      <c r="N43" s="61">
        <v>7.0000000000000007E-2</v>
      </c>
    </row>
    <row r="44" spans="1:14" x14ac:dyDescent="0.35">
      <c r="A44" s="5" t="s">
        <v>294</v>
      </c>
      <c r="B44" t="s">
        <v>406</v>
      </c>
      <c r="C44" s="6">
        <v>525</v>
      </c>
      <c r="D44" s="7">
        <v>0.01</v>
      </c>
      <c r="E44" s="6">
        <v>340</v>
      </c>
      <c r="F44" s="6">
        <v>90</v>
      </c>
      <c r="G44" s="6">
        <v>50</v>
      </c>
      <c r="H44" s="6">
        <v>450</v>
      </c>
      <c r="I44" s="6">
        <v>40</v>
      </c>
      <c r="J44" s="7">
        <v>0.65</v>
      </c>
      <c r="K44" s="7">
        <v>0.18</v>
      </c>
      <c r="L44" s="7">
        <v>0.1</v>
      </c>
      <c r="M44" s="7">
        <v>0.85</v>
      </c>
      <c r="N44" s="61">
        <v>0.08</v>
      </c>
    </row>
    <row r="45" spans="1:14" x14ac:dyDescent="0.35">
      <c r="A45" s="5" t="s">
        <v>294</v>
      </c>
      <c r="B45" t="s">
        <v>407</v>
      </c>
      <c r="C45" s="6">
        <v>220</v>
      </c>
      <c r="D45" s="7">
        <v>0.01</v>
      </c>
      <c r="E45" s="6">
        <v>150</v>
      </c>
      <c r="F45" s="6">
        <v>40</v>
      </c>
      <c r="G45" s="6">
        <v>20</v>
      </c>
      <c r="H45" s="6">
        <v>190</v>
      </c>
      <c r="I45" s="6">
        <v>20</v>
      </c>
      <c r="J45" s="7">
        <v>0.69</v>
      </c>
      <c r="K45" s="7">
        <v>0.18</v>
      </c>
      <c r="L45" s="7">
        <v>0.09</v>
      </c>
      <c r="M45" s="7">
        <v>0.86</v>
      </c>
      <c r="N45" s="61">
        <v>0.09</v>
      </c>
    </row>
    <row r="46" spans="1:14" x14ac:dyDescent="0.35">
      <c r="A46" s="5" t="s">
        <v>294</v>
      </c>
      <c r="B46" t="s">
        <v>408</v>
      </c>
      <c r="C46" s="6">
        <v>6370</v>
      </c>
      <c r="D46" s="7">
        <v>0.01</v>
      </c>
      <c r="E46" s="6">
        <v>2545</v>
      </c>
      <c r="F46" s="6">
        <v>1915</v>
      </c>
      <c r="G46" s="6">
        <v>1500</v>
      </c>
      <c r="H46" s="6">
        <v>3965</v>
      </c>
      <c r="I46" s="6">
        <v>670</v>
      </c>
      <c r="J46" s="7">
        <v>0.4</v>
      </c>
      <c r="K46" s="7">
        <v>0.3</v>
      </c>
      <c r="L46" s="7">
        <v>0.24</v>
      </c>
      <c r="M46" s="7">
        <v>0.62</v>
      </c>
      <c r="N46" s="61">
        <v>0.11</v>
      </c>
    </row>
    <row r="47" spans="1:14" x14ac:dyDescent="0.35">
      <c r="A47" s="5" t="s">
        <v>295</v>
      </c>
      <c r="B47" t="s">
        <v>400</v>
      </c>
      <c r="C47" s="6">
        <v>960</v>
      </c>
      <c r="D47" s="7">
        <v>0.05</v>
      </c>
      <c r="E47" s="6">
        <v>925</v>
      </c>
      <c r="F47" s="6">
        <v>0</v>
      </c>
      <c r="G47" s="6">
        <v>0</v>
      </c>
      <c r="H47" s="6">
        <v>0</v>
      </c>
      <c r="I47" s="6">
        <v>35</v>
      </c>
      <c r="J47" s="7">
        <v>0.97</v>
      </c>
      <c r="K47" s="7">
        <v>0</v>
      </c>
      <c r="L47" s="7">
        <v>0</v>
      </c>
      <c r="M47" s="7">
        <v>0</v>
      </c>
      <c r="N47" s="61">
        <v>0.03</v>
      </c>
    </row>
    <row r="48" spans="1:14" x14ac:dyDescent="0.35">
      <c r="A48" s="5" t="s">
        <v>295</v>
      </c>
      <c r="B48" t="s">
        <v>401</v>
      </c>
      <c r="C48" s="6">
        <v>6735</v>
      </c>
      <c r="D48" s="7">
        <v>0.05</v>
      </c>
      <c r="E48" s="6">
        <v>1755</v>
      </c>
      <c r="F48" s="6">
        <v>2580</v>
      </c>
      <c r="G48" s="6">
        <v>1460</v>
      </c>
      <c r="H48" s="6">
        <v>2915</v>
      </c>
      <c r="I48" s="6">
        <v>835</v>
      </c>
      <c r="J48" s="7">
        <v>0.26</v>
      </c>
      <c r="K48" s="7">
        <v>0.38</v>
      </c>
      <c r="L48" s="7">
        <v>0.22</v>
      </c>
      <c r="M48" s="7">
        <v>0.43</v>
      </c>
      <c r="N48" s="61">
        <v>0.12</v>
      </c>
    </row>
    <row r="49" spans="1:14" x14ac:dyDescent="0.35">
      <c r="A49" s="5" t="s">
        <v>295</v>
      </c>
      <c r="B49" t="s">
        <v>402</v>
      </c>
      <c r="C49" s="6">
        <v>7500</v>
      </c>
      <c r="D49" s="7">
        <v>0.06</v>
      </c>
      <c r="E49" s="6">
        <v>2075</v>
      </c>
      <c r="F49" s="6">
        <v>2455</v>
      </c>
      <c r="G49" s="6">
        <v>2120</v>
      </c>
      <c r="H49" s="6">
        <v>4925</v>
      </c>
      <c r="I49" s="6">
        <v>890</v>
      </c>
      <c r="J49" s="7">
        <v>0.28000000000000003</v>
      </c>
      <c r="K49" s="7">
        <v>0.33</v>
      </c>
      <c r="L49" s="7">
        <v>0.28000000000000003</v>
      </c>
      <c r="M49" s="7">
        <v>0.66</v>
      </c>
      <c r="N49" s="61">
        <v>0.12</v>
      </c>
    </row>
    <row r="50" spans="1:14" x14ac:dyDescent="0.35">
      <c r="A50" s="5" t="s">
        <v>295</v>
      </c>
      <c r="B50" t="s">
        <v>403</v>
      </c>
      <c r="C50" s="6">
        <v>5115</v>
      </c>
      <c r="D50" s="7">
        <v>0.06</v>
      </c>
      <c r="E50" s="6">
        <v>2055</v>
      </c>
      <c r="F50" s="6">
        <v>1535</v>
      </c>
      <c r="G50" s="6">
        <v>1345</v>
      </c>
      <c r="H50" s="6">
        <v>3705</v>
      </c>
      <c r="I50" s="6">
        <v>455</v>
      </c>
      <c r="J50" s="7">
        <v>0.4</v>
      </c>
      <c r="K50" s="7">
        <v>0.3</v>
      </c>
      <c r="L50" s="7">
        <v>0.26</v>
      </c>
      <c r="M50" s="7">
        <v>0.72</v>
      </c>
      <c r="N50" s="61">
        <v>0.09</v>
      </c>
    </row>
    <row r="51" spans="1:14" x14ac:dyDescent="0.35">
      <c r="A51" s="5" t="s">
        <v>295</v>
      </c>
      <c r="B51" t="s">
        <v>404</v>
      </c>
      <c r="C51" s="6">
        <v>5465</v>
      </c>
      <c r="D51" s="7">
        <v>0.06</v>
      </c>
      <c r="E51" s="6">
        <v>2100</v>
      </c>
      <c r="F51" s="6">
        <v>1500</v>
      </c>
      <c r="G51" s="6">
        <v>1400</v>
      </c>
      <c r="H51" s="6">
        <v>3735</v>
      </c>
      <c r="I51" s="6">
        <v>665</v>
      </c>
      <c r="J51" s="7">
        <v>0.38</v>
      </c>
      <c r="K51" s="7">
        <v>0.27</v>
      </c>
      <c r="L51" s="7">
        <v>0.26</v>
      </c>
      <c r="M51" s="7">
        <v>0.68</v>
      </c>
      <c r="N51" s="61">
        <v>0.12</v>
      </c>
    </row>
    <row r="52" spans="1:14" x14ac:dyDescent="0.35">
      <c r="A52" s="5" t="s">
        <v>295</v>
      </c>
      <c r="B52" t="s">
        <v>405</v>
      </c>
      <c r="C52" s="6">
        <v>3485</v>
      </c>
      <c r="D52" s="7">
        <v>7.0000000000000007E-2</v>
      </c>
      <c r="E52" s="6">
        <v>2075</v>
      </c>
      <c r="F52" s="6">
        <v>750</v>
      </c>
      <c r="G52" s="6">
        <v>385</v>
      </c>
      <c r="H52" s="6">
        <v>2870</v>
      </c>
      <c r="I52" s="6">
        <v>350</v>
      </c>
      <c r="J52" s="7">
        <v>0.6</v>
      </c>
      <c r="K52" s="7">
        <v>0.21</v>
      </c>
      <c r="L52" s="7">
        <v>0.11</v>
      </c>
      <c r="M52" s="7">
        <v>0.82</v>
      </c>
      <c r="N52" s="61">
        <v>0.1</v>
      </c>
    </row>
    <row r="53" spans="1:14" x14ac:dyDescent="0.35">
      <c r="A53" s="5" t="s">
        <v>295</v>
      </c>
      <c r="B53" t="s">
        <v>406</v>
      </c>
      <c r="C53" s="6">
        <v>3180</v>
      </c>
      <c r="D53" s="7">
        <v>7.0000000000000007E-2</v>
      </c>
      <c r="E53" s="6">
        <v>1960</v>
      </c>
      <c r="F53" s="6">
        <v>675</v>
      </c>
      <c r="G53" s="6">
        <v>310</v>
      </c>
      <c r="H53" s="6">
        <v>2645</v>
      </c>
      <c r="I53" s="6">
        <v>320</v>
      </c>
      <c r="J53" s="7">
        <v>0.62</v>
      </c>
      <c r="K53" s="7">
        <v>0.21</v>
      </c>
      <c r="L53" s="7">
        <v>0.1</v>
      </c>
      <c r="M53" s="7">
        <v>0.83</v>
      </c>
      <c r="N53" s="61">
        <v>0.1</v>
      </c>
    </row>
    <row r="54" spans="1:14" x14ac:dyDescent="0.35">
      <c r="A54" s="5" t="s">
        <v>295</v>
      </c>
      <c r="B54" t="s">
        <v>407</v>
      </c>
      <c r="C54" s="6">
        <v>1385</v>
      </c>
      <c r="D54" s="7">
        <v>7.0000000000000007E-2</v>
      </c>
      <c r="E54" s="6">
        <v>860</v>
      </c>
      <c r="F54" s="6">
        <v>290</v>
      </c>
      <c r="G54" s="6">
        <v>135</v>
      </c>
      <c r="H54" s="6">
        <v>1150</v>
      </c>
      <c r="I54" s="6">
        <v>120</v>
      </c>
      <c r="J54" s="7">
        <v>0.62</v>
      </c>
      <c r="K54" s="7">
        <v>0.21</v>
      </c>
      <c r="L54" s="7">
        <v>0.1</v>
      </c>
      <c r="M54" s="7">
        <v>0.83</v>
      </c>
      <c r="N54" s="61">
        <v>0.09</v>
      </c>
    </row>
    <row r="55" spans="1:14" x14ac:dyDescent="0.35">
      <c r="A55" s="5" t="s">
        <v>295</v>
      </c>
      <c r="B55" t="s">
        <v>408</v>
      </c>
      <c r="C55" s="6">
        <v>33830</v>
      </c>
      <c r="D55" s="7">
        <v>0.06</v>
      </c>
      <c r="E55" s="6">
        <v>13815</v>
      </c>
      <c r="F55" s="6">
        <v>9780</v>
      </c>
      <c r="G55" s="6">
        <v>7150</v>
      </c>
      <c r="H55" s="6">
        <v>21950</v>
      </c>
      <c r="I55" s="6">
        <v>3670</v>
      </c>
      <c r="J55" s="7">
        <v>0.41</v>
      </c>
      <c r="K55" s="7">
        <v>0.28999999999999998</v>
      </c>
      <c r="L55" s="7">
        <v>0.21</v>
      </c>
      <c r="M55" s="7">
        <v>0.65</v>
      </c>
      <c r="N55" s="61">
        <v>0.11</v>
      </c>
    </row>
    <row r="56" spans="1:14" x14ac:dyDescent="0.35">
      <c r="A56" s="5" t="s">
        <v>296</v>
      </c>
      <c r="B56" t="s">
        <v>400</v>
      </c>
      <c r="C56" s="6">
        <v>165</v>
      </c>
      <c r="D56" s="7">
        <v>0.01</v>
      </c>
      <c r="E56" s="6">
        <v>160</v>
      </c>
      <c r="F56" s="6">
        <v>0</v>
      </c>
      <c r="G56" s="6">
        <v>0</v>
      </c>
      <c r="H56" s="6">
        <v>0</v>
      </c>
      <c r="I56" s="6">
        <v>5</v>
      </c>
      <c r="J56" s="7">
        <v>0.96</v>
      </c>
      <c r="K56" s="7">
        <v>0</v>
      </c>
      <c r="L56" s="7">
        <v>0</v>
      </c>
      <c r="M56" s="7">
        <v>0</v>
      </c>
      <c r="N56" s="61">
        <v>0.04</v>
      </c>
    </row>
    <row r="57" spans="1:14" x14ac:dyDescent="0.35">
      <c r="A57" s="5" t="s">
        <v>296</v>
      </c>
      <c r="B57" t="s">
        <v>401</v>
      </c>
      <c r="C57" s="6">
        <v>1375</v>
      </c>
      <c r="D57" s="7">
        <v>0.01</v>
      </c>
      <c r="E57" s="6">
        <v>320</v>
      </c>
      <c r="F57" s="6">
        <v>555</v>
      </c>
      <c r="G57" s="6">
        <v>340</v>
      </c>
      <c r="H57" s="6">
        <v>575</v>
      </c>
      <c r="I57" s="6">
        <v>175</v>
      </c>
      <c r="J57" s="7">
        <v>0.23</v>
      </c>
      <c r="K57" s="7">
        <v>0.4</v>
      </c>
      <c r="L57" s="7">
        <v>0.25</v>
      </c>
      <c r="M57" s="7">
        <v>0.42</v>
      </c>
      <c r="N57" s="61">
        <v>0.13</v>
      </c>
    </row>
    <row r="58" spans="1:14" x14ac:dyDescent="0.35">
      <c r="A58" s="5" t="s">
        <v>296</v>
      </c>
      <c r="B58" t="s">
        <v>402</v>
      </c>
      <c r="C58" s="6">
        <v>1315</v>
      </c>
      <c r="D58" s="7">
        <v>0.01</v>
      </c>
      <c r="E58" s="6">
        <v>390</v>
      </c>
      <c r="F58" s="6">
        <v>400</v>
      </c>
      <c r="G58" s="6">
        <v>385</v>
      </c>
      <c r="H58" s="6">
        <v>875</v>
      </c>
      <c r="I58" s="6">
        <v>155</v>
      </c>
      <c r="J58" s="7">
        <v>0.3</v>
      </c>
      <c r="K58" s="7">
        <v>0.31</v>
      </c>
      <c r="L58" s="7">
        <v>0.28999999999999998</v>
      </c>
      <c r="M58" s="7">
        <v>0.67</v>
      </c>
      <c r="N58" s="61">
        <v>0.12</v>
      </c>
    </row>
    <row r="59" spans="1:14" x14ac:dyDescent="0.35">
      <c r="A59" s="5" t="s">
        <v>296</v>
      </c>
      <c r="B59" t="s">
        <v>403</v>
      </c>
      <c r="C59" s="6">
        <v>880</v>
      </c>
      <c r="D59" s="7">
        <v>0.01</v>
      </c>
      <c r="E59" s="6">
        <v>365</v>
      </c>
      <c r="F59" s="6">
        <v>270</v>
      </c>
      <c r="G59" s="6">
        <v>245</v>
      </c>
      <c r="H59" s="6">
        <v>645</v>
      </c>
      <c r="I59" s="6">
        <v>70</v>
      </c>
      <c r="J59" s="7">
        <v>0.41</v>
      </c>
      <c r="K59" s="7">
        <v>0.31</v>
      </c>
      <c r="L59" s="7">
        <v>0.28000000000000003</v>
      </c>
      <c r="M59" s="7">
        <v>0.73</v>
      </c>
      <c r="N59" s="61">
        <v>0.08</v>
      </c>
    </row>
    <row r="60" spans="1:14" x14ac:dyDescent="0.35">
      <c r="A60" s="5" t="s">
        <v>296</v>
      </c>
      <c r="B60" t="s">
        <v>404</v>
      </c>
      <c r="C60" s="6">
        <v>1005</v>
      </c>
      <c r="D60" s="7">
        <v>0.01</v>
      </c>
      <c r="E60" s="6">
        <v>400</v>
      </c>
      <c r="F60" s="6">
        <v>270</v>
      </c>
      <c r="G60" s="6">
        <v>250</v>
      </c>
      <c r="H60" s="6">
        <v>675</v>
      </c>
      <c r="I60" s="6">
        <v>155</v>
      </c>
      <c r="J60" s="7">
        <v>0.4</v>
      </c>
      <c r="K60" s="7">
        <v>0.27</v>
      </c>
      <c r="L60" s="7">
        <v>0.25</v>
      </c>
      <c r="M60" s="7">
        <v>0.67</v>
      </c>
      <c r="N60" s="61">
        <v>0.15</v>
      </c>
    </row>
    <row r="61" spans="1:14" x14ac:dyDescent="0.35">
      <c r="A61" s="5" t="s">
        <v>296</v>
      </c>
      <c r="B61" t="s">
        <v>405</v>
      </c>
      <c r="C61" s="6">
        <v>530</v>
      </c>
      <c r="D61" s="7">
        <v>0.01</v>
      </c>
      <c r="E61" s="6">
        <v>325</v>
      </c>
      <c r="F61" s="6">
        <v>110</v>
      </c>
      <c r="G61" s="6">
        <v>35</v>
      </c>
      <c r="H61" s="6">
        <v>455</v>
      </c>
      <c r="I61" s="6">
        <v>45</v>
      </c>
      <c r="J61" s="7">
        <v>0.61</v>
      </c>
      <c r="K61" s="7">
        <v>0.21</v>
      </c>
      <c r="L61" s="7">
        <v>7.0000000000000007E-2</v>
      </c>
      <c r="M61" s="7">
        <v>0.85</v>
      </c>
      <c r="N61" s="61">
        <v>0.09</v>
      </c>
    </row>
    <row r="62" spans="1:14" x14ac:dyDescent="0.35">
      <c r="A62" s="5" t="s">
        <v>296</v>
      </c>
      <c r="B62" t="s">
        <v>406</v>
      </c>
      <c r="C62" s="6">
        <v>490</v>
      </c>
      <c r="D62" s="7">
        <v>0.01</v>
      </c>
      <c r="E62" s="6">
        <v>325</v>
      </c>
      <c r="F62" s="6">
        <v>100</v>
      </c>
      <c r="G62" s="6">
        <v>45</v>
      </c>
      <c r="H62" s="6">
        <v>425</v>
      </c>
      <c r="I62" s="6">
        <v>40</v>
      </c>
      <c r="J62" s="7">
        <v>0.66</v>
      </c>
      <c r="K62" s="7">
        <v>0.21</v>
      </c>
      <c r="L62" s="7">
        <v>0.09</v>
      </c>
      <c r="M62" s="7">
        <v>0.86</v>
      </c>
      <c r="N62" s="61">
        <v>0.08</v>
      </c>
    </row>
    <row r="63" spans="1:14" x14ac:dyDescent="0.35">
      <c r="A63" s="5" t="s">
        <v>296</v>
      </c>
      <c r="B63" t="s">
        <v>407</v>
      </c>
      <c r="C63" s="6">
        <v>220</v>
      </c>
      <c r="D63" s="7">
        <v>0.01</v>
      </c>
      <c r="E63" s="6">
        <v>160</v>
      </c>
      <c r="F63" s="6">
        <v>50</v>
      </c>
      <c r="G63" s="6">
        <v>15</v>
      </c>
      <c r="H63" s="6">
        <v>200</v>
      </c>
      <c r="I63" s="6">
        <v>10</v>
      </c>
      <c r="J63" s="7">
        <v>0.73</v>
      </c>
      <c r="K63" s="7">
        <v>0.23</v>
      </c>
      <c r="L63" s="7">
        <v>7.0000000000000007E-2</v>
      </c>
      <c r="M63" s="7">
        <v>0.9</v>
      </c>
      <c r="N63" s="61">
        <v>0.05</v>
      </c>
    </row>
    <row r="64" spans="1:14" x14ac:dyDescent="0.35">
      <c r="A64" s="5" t="s">
        <v>296</v>
      </c>
      <c r="B64" t="s">
        <v>408</v>
      </c>
      <c r="C64" s="6">
        <v>5985</v>
      </c>
      <c r="D64" s="7">
        <v>0.01</v>
      </c>
      <c r="E64" s="6">
        <v>2445</v>
      </c>
      <c r="F64" s="6">
        <v>1760</v>
      </c>
      <c r="G64" s="6">
        <v>1320</v>
      </c>
      <c r="H64" s="6">
        <v>3840</v>
      </c>
      <c r="I64" s="6">
        <v>660</v>
      </c>
      <c r="J64" s="7">
        <v>0.41</v>
      </c>
      <c r="K64" s="7">
        <v>0.28999999999999998</v>
      </c>
      <c r="L64" s="7">
        <v>0.22</v>
      </c>
      <c r="M64" s="7">
        <v>0.64</v>
      </c>
      <c r="N64" s="61">
        <v>0.11</v>
      </c>
    </row>
    <row r="65" spans="1:14" x14ac:dyDescent="0.35">
      <c r="A65" s="5" t="s">
        <v>297</v>
      </c>
      <c r="B65" t="s">
        <v>400</v>
      </c>
      <c r="C65" s="6">
        <v>435</v>
      </c>
      <c r="D65" s="7">
        <v>0.02</v>
      </c>
      <c r="E65" s="6">
        <v>420</v>
      </c>
      <c r="F65" s="6">
        <v>0</v>
      </c>
      <c r="G65" s="6">
        <v>0</v>
      </c>
      <c r="H65" s="6">
        <v>0</v>
      </c>
      <c r="I65" s="6">
        <v>15</v>
      </c>
      <c r="J65" s="7">
        <v>0.97</v>
      </c>
      <c r="K65" s="7">
        <v>0</v>
      </c>
      <c r="L65" s="7">
        <v>0</v>
      </c>
      <c r="M65" s="7">
        <v>0</v>
      </c>
      <c r="N65" s="61">
        <v>0.03</v>
      </c>
    </row>
    <row r="66" spans="1:14" x14ac:dyDescent="0.35">
      <c r="A66" s="5" t="s">
        <v>297</v>
      </c>
      <c r="B66" t="s">
        <v>401</v>
      </c>
      <c r="C66" s="6">
        <v>3305</v>
      </c>
      <c r="D66" s="7">
        <v>0.03</v>
      </c>
      <c r="E66" s="6">
        <v>845</v>
      </c>
      <c r="F66" s="6">
        <v>1400</v>
      </c>
      <c r="G66" s="6">
        <v>735</v>
      </c>
      <c r="H66" s="6">
        <v>1430</v>
      </c>
      <c r="I66" s="6">
        <v>380</v>
      </c>
      <c r="J66" s="7">
        <v>0.26</v>
      </c>
      <c r="K66" s="7">
        <v>0.42</v>
      </c>
      <c r="L66" s="7">
        <v>0.22</v>
      </c>
      <c r="M66" s="7">
        <v>0.43</v>
      </c>
      <c r="N66" s="61">
        <v>0.11</v>
      </c>
    </row>
    <row r="67" spans="1:14" x14ac:dyDescent="0.35">
      <c r="A67" s="5" t="s">
        <v>297</v>
      </c>
      <c r="B67" t="s">
        <v>402</v>
      </c>
      <c r="C67" s="6">
        <v>3070</v>
      </c>
      <c r="D67" s="7">
        <v>0.03</v>
      </c>
      <c r="E67" s="6">
        <v>840</v>
      </c>
      <c r="F67" s="6">
        <v>1100</v>
      </c>
      <c r="G67" s="6">
        <v>915</v>
      </c>
      <c r="H67" s="6">
        <v>2090</v>
      </c>
      <c r="I67" s="6">
        <v>310</v>
      </c>
      <c r="J67" s="7">
        <v>0.27</v>
      </c>
      <c r="K67" s="7">
        <v>0.36</v>
      </c>
      <c r="L67" s="7">
        <v>0.3</v>
      </c>
      <c r="M67" s="7">
        <v>0.68</v>
      </c>
      <c r="N67" s="61">
        <v>0.1</v>
      </c>
    </row>
    <row r="68" spans="1:14" x14ac:dyDescent="0.35">
      <c r="A68" s="5" t="s">
        <v>297</v>
      </c>
      <c r="B68" t="s">
        <v>403</v>
      </c>
      <c r="C68" s="6">
        <v>2295</v>
      </c>
      <c r="D68" s="7">
        <v>0.03</v>
      </c>
      <c r="E68" s="6">
        <v>825</v>
      </c>
      <c r="F68" s="6">
        <v>775</v>
      </c>
      <c r="G68" s="6">
        <v>750</v>
      </c>
      <c r="H68" s="6">
        <v>1595</v>
      </c>
      <c r="I68" s="6">
        <v>200</v>
      </c>
      <c r="J68" s="7">
        <v>0.36</v>
      </c>
      <c r="K68" s="7">
        <v>0.34</v>
      </c>
      <c r="L68" s="7">
        <v>0.33</v>
      </c>
      <c r="M68" s="7">
        <v>0.69</v>
      </c>
      <c r="N68" s="61">
        <v>0.09</v>
      </c>
    </row>
    <row r="69" spans="1:14" x14ac:dyDescent="0.35">
      <c r="A69" s="5" t="s">
        <v>297</v>
      </c>
      <c r="B69" t="s">
        <v>404</v>
      </c>
      <c r="C69" s="6">
        <v>2310</v>
      </c>
      <c r="D69" s="7">
        <v>0.03</v>
      </c>
      <c r="E69" s="6">
        <v>910</v>
      </c>
      <c r="F69" s="6">
        <v>690</v>
      </c>
      <c r="G69" s="6">
        <v>650</v>
      </c>
      <c r="H69" s="6">
        <v>1600</v>
      </c>
      <c r="I69" s="6">
        <v>240</v>
      </c>
      <c r="J69" s="7">
        <v>0.39</v>
      </c>
      <c r="K69" s="7">
        <v>0.3</v>
      </c>
      <c r="L69" s="7">
        <v>0.28000000000000003</v>
      </c>
      <c r="M69" s="7">
        <v>0.69</v>
      </c>
      <c r="N69" s="61">
        <v>0.1</v>
      </c>
    </row>
    <row r="70" spans="1:14" x14ac:dyDescent="0.35">
      <c r="A70" s="5" t="s">
        <v>297</v>
      </c>
      <c r="B70" t="s">
        <v>405</v>
      </c>
      <c r="C70" s="6">
        <v>1405</v>
      </c>
      <c r="D70" s="7">
        <v>0.03</v>
      </c>
      <c r="E70" s="6">
        <v>900</v>
      </c>
      <c r="F70" s="6">
        <v>335</v>
      </c>
      <c r="G70" s="6">
        <v>155</v>
      </c>
      <c r="H70" s="6">
        <v>1210</v>
      </c>
      <c r="I70" s="6">
        <v>100</v>
      </c>
      <c r="J70" s="7">
        <v>0.64</v>
      </c>
      <c r="K70" s="7">
        <v>0.24</v>
      </c>
      <c r="L70" s="7">
        <v>0.11</v>
      </c>
      <c r="M70" s="7">
        <v>0.86</v>
      </c>
      <c r="N70" s="61">
        <v>7.0000000000000007E-2</v>
      </c>
    </row>
    <row r="71" spans="1:14" x14ac:dyDescent="0.35">
      <c r="A71" s="5" t="s">
        <v>297</v>
      </c>
      <c r="B71" t="s">
        <v>406</v>
      </c>
      <c r="C71" s="6">
        <v>1205</v>
      </c>
      <c r="D71" s="7">
        <v>0.03</v>
      </c>
      <c r="E71" s="6">
        <v>765</v>
      </c>
      <c r="F71" s="6">
        <v>255</v>
      </c>
      <c r="G71" s="6">
        <v>95</v>
      </c>
      <c r="H71" s="6">
        <v>1035</v>
      </c>
      <c r="I71" s="6">
        <v>100</v>
      </c>
      <c r="J71" s="7">
        <v>0.63</v>
      </c>
      <c r="K71" s="7">
        <v>0.21</v>
      </c>
      <c r="L71" s="7">
        <v>0.08</v>
      </c>
      <c r="M71" s="7">
        <v>0.86</v>
      </c>
      <c r="N71" s="61">
        <v>0.08</v>
      </c>
    </row>
    <row r="72" spans="1:14" x14ac:dyDescent="0.35">
      <c r="A72" s="5" t="s">
        <v>297</v>
      </c>
      <c r="B72" t="s">
        <v>407</v>
      </c>
      <c r="C72" s="6">
        <v>470</v>
      </c>
      <c r="D72" s="7">
        <v>0.02</v>
      </c>
      <c r="E72" s="6">
        <v>320</v>
      </c>
      <c r="F72" s="6">
        <v>110</v>
      </c>
      <c r="G72" s="6">
        <v>40</v>
      </c>
      <c r="H72" s="6">
        <v>410</v>
      </c>
      <c r="I72" s="6">
        <v>35</v>
      </c>
      <c r="J72" s="7">
        <v>0.68</v>
      </c>
      <c r="K72" s="7">
        <v>0.23</v>
      </c>
      <c r="L72" s="7">
        <v>0.08</v>
      </c>
      <c r="M72" s="7">
        <v>0.87</v>
      </c>
      <c r="N72" s="61">
        <v>7.0000000000000007E-2</v>
      </c>
    </row>
    <row r="73" spans="1:14" x14ac:dyDescent="0.35">
      <c r="A73" s="5" t="s">
        <v>297</v>
      </c>
      <c r="B73" t="s">
        <v>408</v>
      </c>
      <c r="C73" s="6">
        <v>14500</v>
      </c>
      <c r="D73" s="7">
        <v>0.03</v>
      </c>
      <c r="E73" s="6">
        <v>5825</v>
      </c>
      <c r="F73" s="6">
        <v>4665</v>
      </c>
      <c r="G73" s="6">
        <v>3335</v>
      </c>
      <c r="H73" s="6">
        <v>9370</v>
      </c>
      <c r="I73" s="6">
        <v>1380</v>
      </c>
      <c r="J73" s="7">
        <v>0.4</v>
      </c>
      <c r="K73" s="7">
        <v>0.32</v>
      </c>
      <c r="L73" s="7">
        <v>0.23</v>
      </c>
      <c r="M73" s="7">
        <v>0.65</v>
      </c>
      <c r="N73" s="61">
        <v>0.1</v>
      </c>
    </row>
    <row r="74" spans="1:14" x14ac:dyDescent="0.35">
      <c r="A74" s="5" t="s">
        <v>298</v>
      </c>
      <c r="B74" t="s">
        <v>400</v>
      </c>
      <c r="C74" s="6">
        <v>600</v>
      </c>
      <c r="D74" s="7">
        <v>0.03</v>
      </c>
      <c r="E74" s="6">
        <v>580</v>
      </c>
      <c r="F74" s="6">
        <v>0</v>
      </c>
      <c r="G74" s="6">
        <v>0</v>
      </c>
      <c r="H74" s="6">
        <v>0</v>
      </c>
      <c r="I74" s="6">
        <v>20</v>
      </c>
      <c r="J74" s="7">
        <v>0.97</v>
      </c>
      <c r="K74" s="7">
        <v>0</v>
      </c>
      <c r="L74" s="7">
        <v>0</v>
      </c>
      <c r="M74" s="7">
        <v>0</v>
      </c>
      <c r="N74" s="61">
        <v>0.03</v>
      </c>
    </row>
    <row r="75" spans="1:14" x14ac:dyDescent="0.35">
      <c r="A75" s="5" t="s">
        <v>298</v>
      </c>
      <c r="B75" t="s">
        <v>401</v>
      </c>
      <c r="C75" s="6">
        <v>4430</v>
      </c>
      <c r="D75" s="7">
        <v>0.03</v>
      </c>
      <c r="E75" s="6">
        <v>1045</v>
      </c>
      <c r="F75" s="6">
        <v>1755</v>
      </c>
      <c r="G75" s="6">
        <v>1010</v>
      </c>
      <c r="H75" s="6">
        <v>1890</v>
      </c>
      <c r="I75" s="6">
        <v>560</v>
      </c>
      <c r="J75" s="7">
        <v>0.24</v>
      </c>
      <c r="K75" s="7">
        <v>0.4</v>
      </c>
      <c r="L75" s="7">
        <v>0.23</v>
      </c>
      <c r="M75" s="7">
        <v>0.43</v>
      </c>
      <c r="N75" s="61">
        <v>0.13</v>
      </c>
    </row>
    <row r="76" spans="1:14" x14ac:dyDescent="0.35">
      <c r="A76" s="5" t="s">
        <v>298</v>
      </c>
      <c r="B76" t="s">
        <v>402</v>
      </c>
      <c r="C76" s="6">
        <v>3655</v>
      </c>
      <c r="D76" s="7">
        <v>0.03</v>
      </c>
      <c r="E76" s="6">
        <v>1000</v>
      </c>
      <c r="F76" s="6">
        <v>1170</v>
      </c>
      <c r="G76" s="6">
        <v>1030</v>
      </c>
      <c r="H76" s="6">
        <v>2495</v>
      </c>
      <c r="I76" s="6">
        <v>440</v>
      </c>
      <c r="J76" s="7">
        <v>0.27</v>
      </c>
      <c r="K76" s="7">
        <v>0.32</v>
      </c>
      <c r="L76" s="7">
        <v>0.28000000000000003</v>
      </c>
      <c r="M76" s="7">
        <v>0.68</v>
      </c>
      <c r="N76" s="61">
        <v>0.12</v>
      </c>
    </row>
    <row r="77" spans="1:14" x14ac:dyDescent="0.35">
      <c r="A77" s="5" t="s">
        <v>298</v>
      </c>
      <c r="B77" t="s">
        <v>403</v>
      </c>
      <c r="C77" s="6">
        <v>2885</v>
      </c>
      <c r="D77" s="7">
        <v>0.03</v>
      </c>
      <c r="E77" s="6">
        <v>1030</v>
      </c>
      <c r="F77" s="6">
        <v>880</v>
      </c>
      <c r="G77" s="6">
        <v>875</v>
      </c>
      <c r="H77" s="6">
        <v>2035</v>
      </c>
      <c r="I77" s="6">
        <v>285</v>
      </c>
      <c r="J77" s="7">
        <v>0.36</v>
      </c>
      <c r="K77" s="7">
        <v>0.31</v>
      </c>
      <c r="L77" s="7">
        <v>0.3</v>
      </c>
      <c r="M77" s="7">
        <v>0.71</v>
      </c>
      <c r="N77" s="61">
        <v>0.1</v>
      </c>
    </row>
    <row r="78" spans="1:14" x14ac:dyDescent="0.35">
      <c r="A78" s="5" t="s">
        <v>298</v>
      </c>
      <c r="B78" t="s">
        <v>404</v>
      </c>
      <c r="C78" s="6">
        <v>2850</v>
      </c>
      <c r="D78" s="7">
        <v>0.03</v>
      </c>
      <c r="E78" s="6">
        <v>1155</v>
      </c>
      <c r="F78" s="6">
        <v>755</v>
      </c>
      <c r="G78" s="6">
        <v>765</v>
      </c>
      <c r="H78" s="6">
        <v>1985</v>
      </c>
      <c r="I78" s="6">
        <v>315</v>
      </c>
      <c r="J78" s="7">
        <v>0.41</v>
      </c>
      <c r="K78" s="7">
        <v>0.27</v>
      </c>
      <c r="L78" s="7">
        <v>0.27</v>
      </c>
      <c r="M78" s="7">
        <v>0.7</v>
      </c>
      <c r="N78" s="61">
        <v>0.11</v>
      </c>
    </row>
    <row r="79" spans="1:14" x14ac:dyDescent="0.35">
      <c r="A79" s="5" t="s">
        <v>298</v>
      </c>
      <c r="B79" t="s">
        <v>405</v>
      </c>
      <c r="C79" s="6">
        <v>1830</v>
      </c>
      <c r="D79" s="7">
        <v>0.03</v>
      </c>
      <c r="E79" s="6">
        <v>1175</v>
      </c>
      <c r="F79" s="6">
        <v>380</v>
      </c>
      <c r="G79" s="6">
        <v>220</v>
      </c>
      <c r="H79" s="6">
        <v>1545</v>
      </c>
      <c r="I79" s="6">
        <v>145</v>
      </c>
      <c r="J79" s="7">
        <v>0.64</v>
      </c>
      <c r="K79" s="7">
        <v>0.21</v>
      </c>
      <c r="L79" s="7">
        <v>0.12</v>
      </c>
      <c r="M79" s="7">
        <v>0.84</v>
      </c>
      <c r="N79" s="61">
        <v>0.08</v>
      </c>
    </row>
    <row r="80" spans="1:14" x14ac:dyDescent="0.35">
      <c r="A80" s="5" t="s">
        <v>298</v>
      </c>
      <c r="B80" t="s">
        <v>406</v>
      </c>
      <c r="C80" s="6">
        <v>1440</v>
      </c>
      <c r="D80" s="7">
        <v>0.03</v>
      </c>
      <c r="E80" s="6">
        <v>950</v>
      </c>
      <c r="F80" s="6">
        <v>295</v>
      </c>
      <c r="G80" s="6">
        <v>135</v>
      </c>
      <c r="H80" s="6">
        <v>1230</v>
      </c>
      <c r="I80" s="6">
        <v>120</v>
      </c>
      <c r="J80" s="7">
        <v>0.66</v>
      </c>
      <c r="K80" s="7">
        <v>0.2</v>
      </c>
      <c r="L80" s="7">
        <v>0.09</v>
      </c>
      <c r="M80" s="7">
        <v>0.86</v>
      </c>
      <c r="N80" s="61">
        <v>0.08</v>
      </c>
    </row>
    <row r="81" spans="1:14" x14ac:dyDescent="0.35">
      <c r="A81" s="5" t="s">
        <v>298</v>
      </c>
      <c r="B81" t="s">
        <v>407</v>
      </c>
      <c r="C81" s="6">
        <v>705</v>
      </c>
      <c r="D81" s="7">
        <v>0.03</v>
      </c>
      <c r="E81" s="6">
        <v>480</v>
      </c>
      <c r="F81" s="6">
        <v>125</v>
      </c>
      <c r="G81" s="6">
        <v>55</v>
      </c>
      <c r="H81" s="6">
        <v>605</v>
      </c>
      <c r="I81" s="6">
        <v>60</v>
      </c>
      <c r="J81" s="7">
        <v>0.68</v>
      </c>
      <c r="K81" s="7">
        <v>0.18</v>
      </c>
      <c r="L81" s="7">
        <v>0.08</v>
      </c>
      <c r="M81" s="7">
        <v>0.86</v>
      </c>
      <c r="N81" s="61">
        <v>0.08</v>
      </c>
    </row>
    <row r="82" spans="1:14" x14ac:dyDescent="0.35">
      <c r="A82" s="5" t="s">
        <v>298</v>
      </c>
      <c r="B82" t="s">
        <v>408</v>
      </c>
      <c r="C82" s="6">
        <v>18395</v>
      </c>
      <c r="D82" s="7">
        <v>0.03</v>
      </c>
      <c r="E82" s="6">
        <v>7425</v>
      </c>
      <c r="F82" s="6">
        <v>5365</v>
      </c>
      <c r="G82" s="6">
        <v>4090</v>
      </c>
      <c r="H82" s="6">
        <v>11790</v>
      </c>
      <c r="I82" s="6">
        <v>1945</v>
      </c>
      <c r="J82" s="7">
        <v>0.4</v>
      </c>
      <c r="K82" s="7">
        <v>0.28999999999999998</v>
      </c>
      <c r="L82" s="7">
        <v>0.22</v>
      </c>
      <c r="M82" s="7">
        <v>0.64</v>
      </c>
      <c r="N82" s="61">
        <v>0.11</v>
      </c>
    </row>
    <row r="83" spans="1:14" x14ac:dyDescent="0.35">
      <c r="A83" s="5" t="s">
        <v>299</v>
      </c>
      <c r="B83" t="s">
        <v>400</v>
      </c>
      <c r="C83" s="6">
        <v>560</v>
      </c>
      <c r="D83" s="7">
        <v>0.03</v>
      </c>
      <c r="E83" s="6">
        <v>535</v>
      </c>
      <c r="F83" s="6">
        <v>0</v>
      </c>
      <c r="G83" s="6">
        <v>0</v>
      </c>
      <c r="H83" s="6">
        <v>0</v>
      </c>
      <c r="I83" s="6">
        <v>25</v>
      </c>
      <c r="J83" s="7">
        <v>0.96</v>
      </c>
      <c r="K83" s="7">
        <v>0</v>
      </c>
      <c r="L83" s="7">
        <v>0</v>
      </c>
      <c r="M83" s="7">
        <v>0</v>
      </c>
      <c r="N83" s="61">
        <v>0.04</v>
      </c>
    </row>
    <row r="84" spans="1:14" x14ac:dyDescent="0.35">
      <c r="A84" s="5" t="s">
        <v>299</v>
      </c>
      <c r="B84" t="s">
        <v>401</v>
      </c>
      <c r="C84" s="6">
        <v>3900</v>
      </c>
      <c r="D84" s="7">
        <v>0.03</v>
      </c>
      <c r="E84" s="6">
        <v>1010</v>
      </c>
      <c r="F84" s="6">
        <v>1535</v>
      </c>
      <c r="G84" s="6">
        <v>775</v>
      </c>
      <c r="H84" s="6">
        <v>1640</v>
      </c>
      <c r="I84" s="6">
        <v>535</v>
      </c>
      <c r="J84" s="7">
        <v>0.26</v>
      </c>
      <c r="K84" s="7">
        <v>0.39</v>
      </c>
      <c r="L84" s="7">
        <v>0.2</v>
      </c>
      <c r="M84" s="7">
        <v>0.42</v>
      </c>
      <c r="N84" s="61">
        <v>0.14000000000000001</v>
      </c>
    </row>
    <row r="85" spans="1:14" x14ac:dyDescent="0.35">
      <c r="A85" s="5" t="s">
        <v>299</v>
      </c>
      <c r="B85" t="s">
        <v>402</v>
      </c>
      <c r="C85" s="6">
        <v>3440</v>
      </c>
      <c r="D85" s="7">
        <v>0.03</v>
      </c>
      <c r="E85" s="6">
        <v>1000</v>
      </c>
      <c r="F85" s="6">
        <v>1115</v>
      </c>
      <c r="G85" s="6">
        <v>975</v>
      </c>
      <c r="H85" s="6">
        <v>2380</v>
      </c>
      <c r="I85" s="6">
        <v>385</v>
      </c>
      <c r="J85" s="7">
        <v>0.28999999999999998</v>
      </c>
      <c r="K85" s="7">
        <v>0.32</v>
      </c>
      <c r="L85" s="7">
        <v>0.28000000000000003</v>
      </c>
      <c r="M85" s="7">
        <v>0.69</v>
      </c>
      <c r="N85" s="61">
        <v>0.11</v>
      </c>
    </row>
    <row r="86" spans="1:14" x14ac:dyDescent="0.35">
      <c r="A86" s="5" t="s">
        <v>299</v>
      </c>
      <c r="B86" t="s">
        <v>403</v>
      </c>
      <c r="C86" s="6">
        <v>2435</v>
      </c>
      <c r="D86" s="7">
        <v>0.03</v>
      </c>
      <c r="E86" s="6">
        <v>930</v>
      </c>
      <c r="F86" s="6">
        <v>815</v>
      </c>
      <c r="G86" s="6">
        <v>675</v>
      </c>
      <c r="H86" s="6">
        <v>1770</v>
      </c>
      <c r="I86" s="6">
        <v>210</v>
      </c>
      <c r="J86" s="7">
        <v>0.38</v>
      </c>
      <c r="K86" s="7">
        <v>0.33</v>
      </c>
      <c r="L86" s="7">
        <v>0.28000000000000003</v>
      </c>
      <c r="M86" s="7">
        <v>0.73</v>
      </c>
      <c r="N86" s="61">
        <v>0.09</v>
      </c>
    </row>
    <row r="87" spans="1:14" x14ac:dyDescent="0.35">
      <c r="A87" s="5" t="s">
        <v>299</v>
      </c>
      <c r="B87" t="s">
        <v>404</v>
      </c>
      <c r="C87" s="6">
        <v>2490</v>
      </c>
      <c r="D87" s="7">
        <v>0.03</v>
      </c>
      <c r="E87" s="6">
        <v>980</v>
      </c>
      <c r="F87" s="6">
        <v>725</v>
      </c>
      <c r="G87" s="6">
        <v>675</v>
      </c>
      <c r="H87" s="6">
        <v>1715</v>
      </c>
      <c r="I87" s="6">
        <v>295</v>
      </c>
      <c r="J87" s="7">
        <v>0.39</v>
      </c>
      <c r="K87" s="7">
        <v>0.28999999999999998</v>
      </c>
      <c r="L87" s="7">
        <v>0.27</v>
      </c>
      <c r="M87" s="7">
        <v>0.69</v>
      </c>
      <c r="N87" s="61">
        <v>0.12</v>
      </c>
    </row>
    <row r="88" spans="1:14" x14ac:dyDescent="0.35">
      <c r="A88" s="5" t="s">
        <v>299</v>
      </c>
      <c r="B88" t="s">
        <v>405</v>
      </c>
      <c r="C88" s="6">
        <v>1565</v>
      </c>
      <c r="D88" s="7">
        <v>0.03</v>
      </c>
      <c r="E88" s="6">
        <v>1005</v>
      </c>
      <c r="F88" s="6">
        <v>315</v>
      </c>
      <c r="G88" s="6">
        <v>165</v>
      </c>
      <c r="H88" s="6">
        <v>1315</v>
      </c>
      <c r="I88" s="6">
        <v>125</v>
      </c>
      <c r="J88" s="7">
        <v>0.64</v>
      </c>
      <c r="K88" s="7">
        <v>0.2</v>
      </c>
      <c r="L88" s="7">
        <v>0.11</v>
      </c>
      <c r="M88" s="7">
        <v>0.84</v>
      </c>
      <c r="N88" s="61">
        <v>0.08</v>
      </c>
    </row>
    <row r="89" spans="1:14" x14ac:dyDescent="0.35">
      <c r="A89" s="5" t="s">
        <v>299</v>
      </c>
      <c r="B89" t="s">
        <v>406</v>
      </c>
      <c r="C89" s="6">
        <v>1335</v>
      </c>
      <c r="D89" s="7">
        <v>0.03</v>
      </c>
      <c r="E89" s="6">
        <v>860</v>
      </c>
      <c r="F89" s="6">
        <v>320</v>
      </c>
      <c r="G89" s="6">
        <v>145</v>
      </c>
      <c r="H89" s="6">
        <v>1125</v>
      </c>
      <c r="I89" s="6">
        <v>105</v>
      </c>
      <c r="J89" s="7">
        <v>0.64</v>
      </c>
      <c r="K89" s="7">
        <v>0.24</v>
      </c>
      <c r="L89" s="7">
        <v>0.11</v>
      </c>
      <c r="M89" s="7">
        <v>0.84</v>
      </c>
      <c r="N89" s="61">
        <v>0.08</v>
      </c>
    </row>
    <row r="90" spans="1:14" x14ac:dyDescent="0.35">
      <c r="A90" s="5" t="s">
        <v>299</v>
      </c>
      <c r="B90" t="s">
        <v>407</v>
      </c>
      <c r="C90" s="6">
        <v>540</v>
      </c>
      <c r="D90" s="7">
        <v>0.03</v>
      </c>
      <c r="E90" s="6">
        <v>395</v>
      </c>
      <c r="F90" s="6">
        <v>110</v>
      </c>
      <c r="G90" s="6">
        <v>50</v>
      </c>
      <c r="H90" s="6">
        <v>475</v>
      </c>
      <c r="I90" s="6">
        <v>25</v>
      </c>
      <c r="J90" s="7">
        <v>0.73</v>
      </c>
      <c r="K90" s="7">
        <v>0.2</v>
      </c>
      <c r="L90" s="7">
        <v>0.09</v>
      </c>
      <c r="M90" s="7">
        <v>0.88</v>
      </c>
      <c r="N90" s="61">
        <v>0.05</v>
      </c>
    </row>
    <row r="91" spans="1:14" x14ac:dyDescent="0.35">
      <c r="A91" s="5" t="s">
        <v>299</v>
      </c>
      <c r="B91" t="s">
        <v>408</v>
      </c>
      <c r="C91" s="6">
        <v>16270</v>
      </c>
      <c r="D91" s="7">
        <v>0.03</v>
      </c>
      <c r="E91" s="6">
        <v>6720</v>
      </c>
      <c r="F91" s="6">
        <v>4935</v>
      </c>
      <c r="G91" s="6">
        <v>3465</v>
      </c>
      <c r="H91" s="6">
        <v>10425</v>
      </c>
      <c r="I91" s="6">
        <v>1695</v>
      </c>
      <c r="J91" s="7">
        <v>0.41</v>
      </c>
      <c r="K91" s="7">
        <v>0.3</v>
      </c>
      <c r="L91" s="7">
        <v>0.21</v>
      </c>
      <c r="M91" s="7">
        <v>0.64</v>
      </c>
      <c r="N91" s="61">
        <v>0.1</v>
      </c>
    </row>
    <row r="92" spans="1:14" x14ac:dyDescent="0.35">
      <c r="A92" s="5" t="s">
        <v>300</v>
      </c>
      <c r="B92" t="s">
        <v>400</v>
      </c>
      <c r="C92" s="6">
        <v>180</v>
      </c>
      <c r="D92" s="7">
        <v>0.01</v>
      </c>
      <c r="E92" s="6">
        <v>175</v>
      </c>
      <c r="F92" s="6">
        <v>0</v>
      </c>
      <c r="G92" s="6">
        <v>0</v>
      </c>
      <c r="H92" s="6">
        <v>0</v>
      </c>
      <c r="I92" s="6">
        <v>5</v>
      </c>
      <c r="J92" s="7">
        <v>0.97</v>
      </c>
      <c r="K92" s="7">
        <v>0</v>
      </c>
      <c r="L92" s="7">
        <v>0</v>
      </c>
      <c r="M92" s="7">
        <v>0</v>
      </c>
      <c r="N92" s="61">
        <v>0.03</v>
      </c>
    </row>
    <row r="93" spans="1:14" x14ac:dyDescent="0.35">
      <c r="A93" s="5" t="s">
        <v>300</v>
      </c>
      <c r="B93" t="s">
        <v>401</v>
      </c>
      <c r="C93" s="6">
        <v>1255</v>
      </c>
      <c r="D93" s="7">
        <v>0.01</v>
      </c>
      <c r="E93" s="6">
        <v>325</v>
      </c>
      <c r="F93" s="6">
        <v>490</v>
      </c>
      <c r="G93" s="6">
        <v>280</v>
      </c>
      <c r="H93" s="6">
        <v>500</v>
      </c>
      <c r="I93" s="6">
        <v>170</v>
      </c>
      <c r="J93" s="7">
        <v>0.26</v>
      </c>
      <c r="K93" s="7">
        <v>0.39</v>
      </c>
      <c r="L93" s="7">
        <v>0.22</v>
      </c>
      <c r="M93" s="7">
        <v>0.4</v>
      </c>
      <c r="N93" s="61">
        <v>0.13</v>
      </c>
    </row>
    <row r="94" spans="1:14" x14ac:dyDescent="0.35">
      <c r="A94" s="5" t="s">
        <v>300</v>
      </c>
      <c r="B94" t="s">
        <v>402</v>
      </c>
      <c r="C94" s="6">
        <v>1260</v>
      </c>
      <c r="D94" s="7">
        <v>0.01</v>
      </c>
      <c r="E94" s="6">
        <v>305</v>
      </c>
      <c r="F94" s="6">
        <v>390</v>
      </c>
      <c r="G94" s="6">
        <v>400</v>
      </c>
      <c r="H94" s="6">
        <v>770</v>
      </c>
      <c r="I94" s="6">
        <v>165</v>
      </c>
      <c r="J94" s="7">
        <v>0.24</v>
      </c>
      <c r="K94" s="7">
        <v>0.31</v>
      </c>
      <c r="L94" s="7">
        <v>0.32</v>
      </c>
      <c r="M94" s="7">
        <v>0.61</v>
      </c>
      <c r="N94" s="61">
        <v>0.13</v>
      </c>
    </row>
    <row r="95" spans="1:14" x14ac:dyDescent="0.35">
      <c r="A95" s="5" t="s">
        <v>300</v>
      </c>
      <c r="B95" t="s">
        <v>403</v>
      </c>
      <c r="C95" s="6">
        <v>930</v>
      </c>
      <c r="D95" s="7">
        <v>0.01</v>
      </c>
      <c r="E95" s="6">
        <v>355</v>
      </c>
      <c r="F95" s="6">
        <v>280</v>
      </c>
      <c r="G95" s="6">
        <v>245</v>
      </c>
      <c r="H95" s="6">
        <v>665</v>
      </c>
      <c r="I95" s="6">
        <v>100</v>
      </c>
      <c r="J95" s="7">
        <v>0.38</v>
      </c>
      <c r="K95" s="7">
        <v>0.3</v>
      </c>
      <c r="L95" s="7">
        <v>0.26</v>
      </c>
      <c r="M95" s="7">
        <v>0.71</v>
      </c>
      <c r="N95" s="61">
        <v>0.11</v>
      </c>
    </row>
    <row r="96" spans="1:14" x14ac:dyDescent="0.35">
      <c r="A96" s="5" t="s">
        <v>300</v>
      </c>
      <c r="B96" t="s">
        <v>404</v>
      </c>
      <c r="C96" s="6">
        <v>850</v>
      </c>
      <c r="D96" s="7">
        <v>0.01</v>
      </c>
      <c r="E96" s="6">
        <v>340</v>
      </c>
      <c r="F96" s="6">
        <v>230</v>
      </c>
      <c r="G96" s="6">
        <v>210</v>
      </c>
      <c r="H96" s="6">
        <v>575</v>
      </c>
      <c r="I96" s="6">
        <v>100</v>
      </c>
      <c r="J96" s="7">
        <v>0.4</v>
      </c>
      <c r="K96" s="7">
        <v>0.27</v>
      </c>
      <c r="L96" s="7">
        <v>0.25</v>
      </c>
      <c r="M96" s="7">
        <v>0.68</v>
      </c>
      <c r="N96" s="61">
        <v>0.12</v>
      </c>
    </row>
    <row r="97" spans="1:14" x14ac:dyDescent="0.35">
      <c r="A97" s="5" t="s">
        <v>300</v>
      </c>
      <c r="B97" t="s">
        <v>405</v>
      </c>
      <c r="C97" s="6">
        <v>585</v>
      </c>
      <c r="D97" s="7">
        <v>0.01</v>
      </c>
      <c r="E97" s="6">
        <v>350</v>
      </c>
      <c r="F97" s="6">
        <v>125</v>
      </c>
      <c r="G97" s="6">
        <v>40</v>
      </c>
      <c r="H97" s="6">
        <v>505</v>
      </c>
      <c r="I97" s="6">
        <v>50</v>
      </c>
      <c r="J97" s="7">
        <v>0.6</v>
      </c>
      <c r="K97" s="7">
        <v>0.21</v>
      </c>
      <c r="L97" s="7">
        <v>7.0000000000000007E-2</v>
      </c>
      <c r="M97" s="7">
        <v>0.86</v>
      </c>
      <c r="N97" s="61">
        <v>0.09</v>
      </c>
    </row>
    <row r="98" spans="1:14" x14ac:dyDescent="0.35">
      <c r="A98" s="5" t="s">
        <v>300</v>
      </c>
      <c r="B98" t="s">
        <v>406</v>
      </c>
      <c r="C98" s="6">
        <v>470</v>
      </c>
      <c r="D98" s="7">
        <v>0.01</v>
      </c>
      <c r="E98" s="6">
        <v>295</v>
      </c>
      <c r="F98" s="6">
        <v>90</v>
      </c>
      <c r="G98" s="6">
        <v>45</v>
      </c>
      <c r="H98" s="6">
        <v>385</v>
      </c>
      <c r="I98" s="6">
        <v>40</v>
      </c>
      <c r="J98" s="7">
        <v>0.63</v>
      </c>
      <c r="K98" s="7">
        <v>0.2</v>
      </c>
      <c r="L98" s="7">
        <v>0.09</v>
      </c>
      <c r="M98" s="7">
        <v>0.83</v>
      </c>
      <c r="N98" s="61">
        <v>0.09</v>
      </c>
    </row>
    <row r="99" spans="1:14" x14ac:dyDescent="0.35">
      <c r="A99" s="5" t="s">
        <v>300</v>
      </c>
      <c r="B99" t="s">
        <v>407</v>
      </c>
      <c r="C99" s="6">
        <v>215</v>
      </c>
      <c r="D99" s="7">
        <v>0.01</v>
      </c>
      <c r="E99" s="6">
        <v>150</v>
      </c>
      <c r="F99" s="6">
        <v>45</v>
      </c>
      <c r="G99" s="6">
        <v>20</v>
      </c>
      <c r="H99" s="6">
        <v>185</v>
      </c>
      <c r="I99" s="6">
        <v>15</v>
      </c>
      <c r="J99" s="7">
        <v>0.69</v>
      </c>
      <c r="K99" s="7">
        <v>0.21</v>
      </c>
      <c r="L99" s="7">
        <v>0.09</v>
      </c>
      <c r="M99" s="7">
        <v>0.85</v>
      </c>
      <c r="N99" s="61">
        <v>7.0000000000000007E-2</v>
      </c>
    </row>
    <row r="100" spans="1:14" x14ac:dyDescent="0.35">
      <c r="A100" s="5" t="s">
        <v>300</v>
      </c>
      <c r="B100" t="s">
        <v>408</v>
      </c>
      <c r="C100" s="6">
        <v>5745</v>
      </c>
      <c r="D100" s="7">
        <v>0.01</v>
      </c>
      <c r="E100" s="6">
        <v>2300</v>
      </c>
      <c r="F100" s="6">
        <v>1650</v>
      </c>
      <c r="G100" s="6">
        <v>1245</v>
      </c>
      <c r="H100" s="6">
        <v>3590</v>
      </c>
      <c r="I100" s="6">
        <v>645</v>
      </c>
      <c r="J100" s="7">
        <v>0.4</v>
      </c>
      <c r="K100" s="7">
        <v>0.28999999999999998</v>
      </c>
      <c r="L100" s="7">
        <v>0.22</v>
      </c>
      <c r="M100" s="7">
        <v>0.62</v>
      </c>
      <c r="N100" s="61">
        <v>0.11</v>
      </c>
    </row>
    <row r="101" spans="1:14" x14ac:dyDescent="0.35">
      <c r="A101" s="5" t="s">
        <v>301</v>
      </c>
      <c r="B101" t="s">
        <v>400</v>
      </c>
      <c r="C101" s="6">
        <v>310</v>
      </c>
      <c r="D101" s="7">
        <v>0.02</v>
      </c>
      <c r="E101" s="6">
        <v>300</v>
      </c>
      <c r="F101" s="6">
        <v>0</v>
      </c>
      <c r="G101" s="6">
        <v>0</v>
      </c>
      <c r="H101" s="6">
        <v>0</v>
      </c>
      <c r="I101" s="6">
        <v>10</v>
      </c>
      <c r="J101" s="7">
        <v>0.97</v>
      </c>
      <c r="K101" s="7">
        <v>0</v>
      </c>
      <c r="L101" s="7">
        <v>0</v>
      </c>
      <c r="M101" s="7">
        <v>0</v>
      </c>
      <c r="N101" s="61">
        <v>0.03</v>
      </c>
    </row>
    <row r="102" spans="1:14" x14ac:dyDescent="0.35">
      <c r="A102" s="5" t="s">
        <v>301</v>
      </c>
      <c r="B102" t="s">
        <v>401</v>
      </c>
      <c r="C102" s="6">
        <v>2160</v>
      </c>
      <c r="D102" s="7">
        <v>0.02</v>
      </c>
      <c r="E102" s="6">
        <v>510</v>
      </c>
      <c r="F102" s="6">
        <v>845</v>
      </c>
      <c r="G102" s="6">
        <v>525</v>
      </c>
      <c r="H102" s="6">
        <v>895</v>
      </c>
      <c r="I102" s="6">
        <v>280</v>
      </c>
      <c r="J102" s="7">
        <v>0.24</v>
      </c>
      <c r="K102" s="7">
        <v>0.39</v>
      </c>
      <c r="L102" s="7">
        <v>0.24</v>
      </c>
      <c r="M102" s="7">
        <v>0.42</v>
      </c>
      <c r="N102" s="61">
        <v>0.13</v>
      </c>
    </row>
    <row r="103" spans="1:14" x14ac:dyDescent="0.35">
      <c r="A103" s="5" t="s">
        <v>301</v>
      </c>
      <c r="B103" t="s">
        <v>402</v>
      </c>
      <c r="C103" s="6">
        <v>2035</v>
      </c>
      <c r="D103" s="7">
        <v>0.02</v>
      </c>
      <c r="E103" s="6">
        <v>570</v>
      </c>
      <c r="F103" s="6">
        <v>660</v>
      </c>
      <c r="G103" s="6">
        <v>605</v>
      </c>
      <c r="H103" s="6">
        <v>1355</v>
      </c>
      <c r="I103" s="6">
        <v>245</v>
      </c>
      <c r="J103" s="7">
        <v>0.28000000000000003</v>
      </c>
      <c r="K103" s="7">
        <v>0.32</v>
      </c>
      <c r="L103" s="7">
        <v>0.3</v>
      </c>
      <c r="M103" s="7">
        <v>0.67</v>
      </c>
      <c r="N103" s="61">
        <v>0.12</v>
      </c>
    </row>
    <row r="104" spans="1:14" x14ac:dyDescent="0.35">
      <c r="A104" s="5" t="s">
        <v>301</v>
      </c>
      <c r="B104" t="s">
        <v>403</v>
      </c>
      <c r="C104" s="6">
        <v>1560</v>
      </c>
      <c r="D104" s="7">
        <v>0.02</v>
      </c>
      <c r="E104" s="6">
        <v>630</v>
      </c>
      <c r="F104" s="6">
        <v>515</v>
      </c>
      <c r="G104" s="6">
        <v>465</v>
      </c>
      <c r="H104" s="6">
        <v>1140</v>
      </c>
      <c r="I104" s="6">
        <v>105</v>
      </c>
      <c r="J104" s="7">
        <v>0.4</v>
      </c>
      <c r="K104" s="7">
        <v>0.33</v>
      </c>
      <c r="L104" s="7">
        <v>0.3</v>
      </c>
      <c r="M104" s="7">
        <v>0.73</v>
      </c>
      <c r="N104" s="61">
        <v>7.0000000000000007E-2</v>
      </c>
    </row>
    <row r="105" spans="1:14" x14ac:dyDescent="0.35">
      <c r="A105" s="5" t="s">
        <v>301</v>
      </c>
      <c r="B105" t="s">
        <v>404</v>
      </c>
      <c r="C105" s="6">
        <v>1530</v>
      </c>
      <c r="D105" s="7">
        <v>0.02</v>
      </c>
      <c r="E105" s="6">
        <v>610</v>
      </c>
      <c r="F105" s="6">
        <v>420</v>
      </c>
      <c r="G105" s="6">
        <v>425</v>
      </c>
      <c r="H105" s="6">
        <v>1065</v>
      </c>
      <c r="I105" s="6">
        <v>170</v>
      </c>
      <c r="J105" s="7">
        <v>0.4</v>
      </c>
      <c r="K105" s="7">
        <v>0.27</v>
      </c>
      <c r="L105" s="7">
        <v>0.28000000000000003</v>
      </c>
      <c r="M105" s="7">
        <v>0.7</v>
      </c>
      <c r="N105" s="61">
        <v>0.11</v>
      </c>
    </row>
    <row r="106" spans="1:14" x14ac:dyDescent="0.35">
      <c r="A106" s="5" t="s">
        <v>301</v>
      </c>
      <c r="B106" t="s">
        <v>405</v>
      </c>
      <c r="C106" s="6">
        <v>940</v>
      </c>
      <c r="D106" s="7">
        <v>0.02</v>
      </c>
      <c r="E106" s="6">
        <v>575</v>
      </c>
      <c r="F106" s="6">
        <v>225</v>
      </c>
      <c r="G106" s="6">
        <v>105</v>
      </c>
      <c r="H106" s="6">
        <v>805</v>
      </c>
      <c r="I106" s="6">
        <v>75</v>
      </c>
      <c r="J106" s="7">
        <v>0.61</v>
      </c>
      <c r="K106" s="7">
        <v>0.24</v>
      </c>
      <c r="L106" s="7">
        <v>0.11</v>
      </c>
      <c r="M106" s="7">
        <v>0.85</v>
      </c>
      <c r="N106" s="61">
        <v>0.08</v>
      </c>
    </row>
    <row r="107" spans="1:14" x14ac:dyDescent="0.35">
      <c r="A107" s="5" t="s">
        <v>301</v>
      </c>
      <c r="B107" t="s">
        <v>406</v>
      </c>
      <c r="C107" s="6">
        <v>810</v>
      </c>
      <c r="D107" s="7">
        <v>0.02</v>
      </c>
      <c r="E107" s="6">
        <v>510</v>
      </c>
      <c r="F107" s="6">
        <v>215</v>
      </c>
      <c r="G107" s="6">
        <v>100</v>
      </c>
      <c r="H107" s="6">
        <v>700</v>
      </c>
      <c r="I107" s="6">
        <v>65</v>
      </c>
      <c r="J107" s="7">
        <v>0.63</v>
      </c>
      <c r="K107" s="7">
        <v>0.26</v>
      </c>
      <c r="L107" s="7">
        <v>0.12</v>
      </c>
      <c r="M107" s="7">
        <v>0.86</v>
      </c>
      <c r="N107" s="61">
        <v>0.08</v>
      </c>
    </row>
    <row r="108" spans="1:14" x14ac:dyDescent="0.35">
      <c r="A108" s="5" t="s">
        <v>301</v>
      </c>
      <c r="B108" t="s">
        <v>407</v>
      </c>
      <c r="C108" s="6">
        <v>415</v>
      </c>
      <c r="D108" s="7">
        <v>0.02</v>
      </c>
      <c r="E108" s="6">
        <v>285</v>
      </c>
      <c r="F108" s="6">
        <v>90</v>
      </c>
      <c r="G108" s="6">
        <v>45</v>
      </c>
      <c r="H108" s="6">
        <v>355</v>
      </c>
      <c r="I108" s="6">
        <v>20</v>
      </c>
      <c r="J108" s="7">
        <v>0.69</v>
      </c>
      <c r="K108" s="7">
        <v>0.22</v>
      </c>
      <c r="L108" s="7">
        <v>0.11</v>
      </c>
      <c r="M108" s="7">
        <v>0.86</v>
      </c>
      <c r="N108" s="61">
        <v>0.05</v>
      </c>
    </row>
    <row r="109" spans="1:14" x14ac:dyDescent="0.35">
      <c r="A109" s="5" t="s">
        <v>301</v>
      </c>
      <c r="B109" t="s">
        <v>408</v>
      </c>
      <c r="C109" s="6">
        <v>9765</v>
      </c>
      <c r="D109" s="7">
        <v>0.02</v>
      </c>
      <c r="E109" s="6">
        <v>3990</v>
      </c>
      <c r="F109" s="6">
        <v>2970</v>
      </c>
      <c r="G109" s="6">
        <v>2270</v>
      </c>
      <c r="H109" s="6">
        <v>6320</v>
      </c>
      <c r="I109" s="6">
        <v>970</v>
      </c>
      <c r="J109" s="7">
        <v>0.41</v>
      </c>
      <c r="K109" s="7">
        <v>0.3</v>
      </c>
      <c r="L109" s="7">
        <v>0.23</v>
      </c>
      <c r="M109" s="7">
        <v>0.65</v>
      </c>
      <c r="N109" s="61">
        <v>0.1</v>
      </c>
    </row>
    <row r="110" spans="1:14" x14ac:dyDescent="0.35">
      <c r="A110" s="5" t="s">
        <v>302</v>
      </c>
      <c r="B110" t="s">
        <v>400</v>
      </c>
      <c r="C110" s="6">
        <v>200</v>
      </c>
      <c r="D110" s="7">
        <v>0.01</v>
      </c>
      <c r="E110" s="6">
        <v>190</v>
      </c>
      <c r="F110" s="6">
        <v>0</v>
      </c>
      <c r="G110" s="6">
        <v>0</v>
      </c>
      <c r="H110" s="6">
        <v>0</v>
      </c>
      <c r="I110" s="6">
        <v>5</v>
      </c>
      <c r="J110" s="7">
        <v>0.96</v>
      </c>
      <c r="K110" s="7">
        <v>0</v>
      </c>
      <c r="L110" s="7">
        <v>0</v>
      </c>
      <c r="M110" s="7">
        <v>0</v>
      </c>
      <c r="N110" s="61">
        <v>0.04</v>
      </c>
    </row>
    <row r="111" spans="1:14" x14ac:dyDescent="0.35">
      <c r="A111" s="5" t="s">
        <v>302</v>
      </c>
      <c r="B111" t="s">
        <v>401</v>
      </c>
      <c r="C111" s="6">
        <v>1195</v>
      </c>
      <c r="D111" s="7">
        <v>0.01</v>
      </c>
      <c r="E111" s="6">
        <v>300</v>
      </c>
      <c r="F111" s="6">
        <v>480</v>
      </c>
      <c r="G111" s="6">
        <v>280</v>
      </c>
      <c r="H111" s="6">
        <v>445</v>
      </c>
      <c r="I111" s="6">
        <v>155</v>
      </c>
      <c r="J111" s="7">
        <v>0.25</v>
      </c>
      <c r="K111" s="7">
        <v>0.4</v>
      </c>
      <c r="L111" s="7">
        <v>0.24</v>
      </c>
      <c r="M111" s="7">
        <v>0.37</v>
      </c>
      <c r="N111" s="61">
        <v>0.13</v>
      </c>
    </row>
    <row r="112" spans="1:14" x14ac:dyDescent="0.35">
      <c r="A112" s="5" t="s">
        <v>302</v>
      </c>
      <c r="B112" t="s">
        <v>402</v>
      </c>
      <c r="C112" s="6">
        <v>1275</v>
      </c>
      <c r="D112" s="7">
        <v>0.01</v>
      </c>
      <c r="E112" s="6">
        <v>370</v>
      </c>
      <c r="F112" s="6">
        <v>390</v>
      </c>
      <c r="G112" s="6">
        <v>400</v>
      </c>
      <c r="H112" s="6">
        <v>845</v>
      </c>
      <c r="I112" s="6">
        <v>140</v>
      </c>
      <c r="J112" s="7">
        <v>0.28999999999999998</v>
      </c>
      <c r="K112" s="7">
        <v>0.31</v>
      </c>
      <c r="L112" s="7">
        <v>0.31</v>
      </c>
      <c r="M112" s="7">
        <v>0.66</v>
      </c>
      <c r="N112" s="61">
        <v>0.11</v>
      </c>
    </row>
    <row r="113" spans="1:14" x14ac:dyDescent="0.35">
      <c r="A113" s="5" t="s">
        <v>302</v>
      </c>
      <c r="B113" t="s">
        <v>403</v>
      </c>
      <c r="C113" s="6">
        <v>830</v>
      </c>
      <c r="D113" s="7">
        <v>0.01</v>
      </c>
      <c r="E113" s="6">
        <v>320</v>
      </c>
      <c r="F113" s="6">
        <v>250</v>
      </c>
      <c r="G113" s="6">
        <v>265</v>
      </c>
      <c r="H113" s="6">
        <v>585</v>
      </c>
      <c r="I113" s="6">
        <v>75</v>
      </c>
      <c r="J113" s="7">
        <v>0.39</v>
      </c>
      <c r="K113" s="7">
        <v>0.3</v>
      </c>
      <c r="L113" s="7">
        <v>0.32</v>
      </c>
      <c r="M113" s="7">
        <v>0.71</v>
      </c>
      <c r="N113" s="61">
        <v>0.09</v>
      </c>
    </row>
    <row r="114" spans="1:14" x14ac:dyDescent="0.35">
      <c r="A114" s="5" t="s">
        <v>302</v>
      </c>
      <c r="B114" t="s">
        <v>404</v>
      </c>
      <c r="C114" s="6">
        <v>870</v>
      </c>
      <c r="D114" s="7">
        <v>0.01</v>
      </c>
      <c r="E114" s="6">
        <v>365</v>
      </c>
      <c r="F114" s="6">
        <v>225</v>
      </c>
      <c r="G114" s="6">
        <v>200</v>
      </c>
      <c r="H114" s="6">
        <v>595</v>
      </c>
      <c r="I114" s="6">
        <v>120</v>
      </c>
      <c r="J114" s="7">
        <v>0.42</v>
      </c>
      <c r="K114" s="7">
        <v>0.26</v>
      </c>
      <c r="L114" s="7">
        <v>0.23</v>
      </c>
      <c r="M114" s="7">
        <v>0.68</v>
      </c>
      <c r="N114" s="61">
        <v>0.14000000000000001</v>
      </c>
    </row>
    <row r="115" spans="1:14" x14ac:dyDescent="0.35">
      <c r="A115" s="5" t="s">
        <v>302</v>
      </c>
      <c r="B115" t="s">
        <v>405</v>
      </c>
      <c r="C115" s="6">
        <v>530</v>
      </c>
      <c r="D115" s="7">
        <v>0.01</v>
      </c>
      <c r="E115" s="6">
        <v>325</v>
      </c>
      <c r="F115" s="6">
        <v>110</v>
      </c>
      <c r="G115" s="6">
        <v>65</v>
      </c>
      <c r="H115" s="6">
        <v>435</v>
      </c>
      <c r="I115" s="6">
        <v>50</v>
      </c>
      <c r="J115" s="7">
        <v>0.61</v>
      </c>
      <c r="K115" s="7">
        <v>0.21</v>
      </c>
      <c r="L115" s="7">
        <v>0.12</v>
      </c>
      <c r="M115" s="7">
        <v>0.82</v>
      </c>
      <c r="N115" s="61">
        <v>0.1</v>
      </c>
    </row>
    <row r="116" spans="1:14" x14ac:dyDescent="0.35">
      <c r="A116" s="5" t="s">
        <v>302</v>
      </c>
      <c r="B116" t="s">
        <v>406</v>
      </c>
      <c r="C116" s="6">
        <v>490</v>
      </c>
      <c r="D116" s="7">
        <v>0.01</v>
      </c>
      <c r="E116" s="6">
        <v>315</v>
      </c>
      <c r="F116" s="6">
        <v>85</v>
      </c>
      <c r="G116" s="6">
        <v>50</v>
      </c>
      <c r="H116" s="6">
        <v>420</v>
      </c>
      <c r="I116" s="6">
        <v>40</v>
      </c>
      <c r="J116" s="7">
        <v>0.64</v>
      </c>
      <c r="K116" s="7">
        <v>0.17</v>
      </c>
      <c r="L116" s="7">
        <v>0.11</v>
      </c>
      <c r="M116" s="7">
        <v>0.85</v>
      </c>
      <c r="N116" s="61">
        <v>0.08</v>
      </c>
    </row>
    <row r="117" spans="1:14" x14ac:dyDescent="0.35">
      <c r="A117" s="5" t="s">
        <v>302</v>
      </c>
      <c r="B117" t="s">
        <v>407</v>
      </c>
      <c r="C117" s="6">
        <v>195</v>
      </c>
      <c r="D117" s="7">
        <v>0.01</v>
      </c>
      <c r="E117" s="6">
        <v>135</v>
      </c>
      <c r="F117" s="6">
        <v>25</v>
      </c>
      <c r="G117" s="6">
        <v>20</v>
      </c>
      <c r="H117" s="6">
        <v>175</v>
      </c>
      <c r="I117" s="6">
        <v>15</v>
      </c>
      <c r="J117" s="7">
        <v>0.7</v>
      </c>
      <c r="K117" s="7">
        <v>0.14000000000000001</v>
      </c>
      <c r="L117" s="7">
        <v>0.09</v>
      </c>
      <c r="M117" s="7">
        <v>0.9</v>
      </c>
      <c r="N117" s="61">
        <v>7.0000000000000007E-2</v>
      </c>
    </row>
    <row r="118" spans="1:14" x14ac:dyDescent="0.35">
      <c r="A118" s="5" t="s">
        <v>302</v>
      </c>
      <c r="B118" t="s">
        <v>408</v>
      </c>
      <c r="C118" s="6">
        <v>5585</v>
      </c>
      <c r="D118" s="7">
        <v>0.01</v>
      </c>
      <c r="E118" s="6">
        <v>2325</v>
      </c>
      <c r="F118" s="6">
        <v>1565</v>
      </c>
      <c r="G118" s="6">
        <v>1285</v>
      </c>
      <c r="H118" s="6">
        <v>3505</v>
      </c>
      <c r="I118" s="6">
        <v>600</v>
      </c>
      <c r="J118" s="7">
        <v>0.42</v>
      </c>
      <c r="K118" s="7">
        <v>0.28000000000000003</v>
      </c>
      <c r="L118" s="7">
        <v>0.23</v>
      </c>
      <c r="M118" s="7">
        <v>0.63</v>
      </c>
      <c r="N118" s="61">
        <v>0.11</v>
      </c>
    </row>
    <row r="119" spans="1:14" x14ac:dyDescent="0.35">
      <c r="A119" s="5" t="s">
        <v>303</v>
      </c>
      <c r="B119" t="s">
        <v>400</v>
      </c>
      <c r="C119" s="6">
        <v>525</v>
      </c>
      <c r="D119" s="7">
        <v>0.03</v>
      </c>
      <c r="E119" s="6">
        <v>500</v>
      </c>
      <c r="F119" s="6">
        <v>0</v>
      </c>
      <c r="G119" s="6">
        <v>0</v>
      </c>
      <c r="H119" s="6">
        <v>0</v>
      </c>
      <c r="I119" s="6">
        <v>25</v>
      </c>
      <c r="J119" s="7">
        <v>0.95</v>
      </c>
      <c r="K119" s="7">
        <v>0</v>
      </c>
      <c r="L119" s="7">
        <v>0</v>
      </c>
      <c r="M119" s="7">
        <v>0</v>
      </c>
      <c r="N119" s="61">
        <v>0.05</v>
      </c>
    </row>
    <row r="120" spans="1:14" x14ac:dyDescent="0.35">
      <c r="A120" s="5" t="s">
        <v>303</v>
      </c>
      <c r="B120" t="s">
        <v>401</v>
      </c>
      <c r="C120" s="6">
        <v>3580</v>
      </c>
      <c r="D120" s="7">
        <v>0.03</v>
      </c>
      <c r="E120" s="6">
        <v>985</v>
      </c>
      <c r="F120" s="6">
        <v>1385</v>
      </c>
      <c r="G120" s="6">
        <v>775</v>
      </c>
      <c r="H120" s="6">
        <v>1615</v>
      </c>
      <c r="I120" s="6">
        <v>420</v>
      </c>
      <c r="J120" s="7">
        <v>0.27</v>
      </c>
      <c r="K120" s="7">
        <v>0.39</v>
      </c>
      <c r="L120" s="7">
        <v>0.22</v>
      </c>
      <c r="M120" s="7">
        <v>0.45</v>
      </c>
      <c r="N120" s="61">
        <v>0.12</v>
      </c>
    </row>
    <row r="121" spans="1:14" x14ac:dyDescent="0.35">
      <c r="A121" s="5" t="s">
        <v>303</v>
      </c>
      <c r="B121" t="s">
        <v>402</v>
      </c>
      <c r="C121" s="6">
        <v>3350</v>
      </c>
      <c r="D121" s="7">
        <v>0.03</v>
      </c>
      <c r="E121" s="6">
        <v>950</v>
      </c>
      <c r="F121" s="6">
        <v>1120</v>
      </c>
      <c r="G121" s="6">
        <v>950</v>
      </c>
      <c r="H121" s="6">
        <v>2290</v>
      </c>
      <c r="I121" s="6">
        <v>355</v>
      </c>
      <c r="J121" s="7">
        <v>0.28000000000000003</v>
      </c>
      <c r="K121" s="7">
        <v>0.33</v>
      </c>
      <c r="L121" s="7">
        <v>0.28000000000000003</v>
      </c>
      <c r="M121" s="7">
        <v>0.68</v>
      </c>
      <c r="N121" s="61">
        <v>0.11</v>
      </c>
    </row>
    <row r="122" spans="1:14" x14ac:dyDescent="0.35">
      <c r="A122" s="5" t="s">
        <v>303</v>
      </c>
      <c r="B122" t="s">
        <v>403</v>
      </c>
      <c r="C122" s="6">
        <v>2525</v>
      </c>
      <c r="D122" s="7">
        <v>0.03</v>
      </c>
      <c r="E122" s="6">
        <v>910</v>
      </c>
      <c r="F122" s="6">
        <v>815</v>
      </c>
      <c r="G122" s="6">
        <v>725</v>
      </c>
      <c r="H122" s="6">
        <v>1790</v>
      </c>
      <c r="I122" s="6">
        <v>220</v>
      </c>
      <c r="J122" s="7">
        <v>0.36</v>
      </c>
      <c r="K122" s="7">
        <v>0.32</v>
      </c>
      <c r="L122" s="7">
        <v>0.28999999999999998</v>
      </c>
      <c r="M122" s="7">
        <v>0.71</v>
      </c>
      <c r="N122" s="61">
        <v>0.09</v>
      </c>
    </row>
    <row r="123" spans="1:14" x14ac:dyDescent="0.35">
      <c r="A123" s="5" t="s">
        <v>303</v>
      </c>
      <c r="B123" t="s">
        <v>404</v>
      </c>
      <c r="C123" s="6">
        <v>2700</v>
      </c>
      <c r="D123" s="7">
        <v>0.03</v>
      </c>
      <c r="E123" s="6">
        <v>1080</v>
      </c>
      <c r="F123" s="6">
        <v>800</v>
      </c>
      <c r="G123" s="6">
        <v>660</v>
      </c>
      <c r="H123" s="6">
        <v>1895</v>
      </c>
      <c r="I123" s="6">
        <v>340</v>
      </c>
      <c r="J123" s="7">
        <v>0.4</v>
      </c>
      <c r="K123" s="7">
        <v>0.3</v>
      </c>
      <c r="L123" s="7">
        <v>0.24</v>
      </c>
      <c r="M123" s="7">
        <v>0.7</v>
      </c>
      <c r="N123" s="61">
        <v>0.13</v>
      </c>
    </row>
    <row r="124" spans="1:14" x14ac:dyDescent="0.35">
      <c r="A124" s="5" t="s">
        <v>303</v>
      </c>
      <c r="B124" t="s">
        <v>405</v>
      </c>
      <c r="C124" s="6">
        <v>1605</v>
      </c>
      <c r="D124" s="7">
        <v>0.03</v>
      </c>
      <c r="E124" s="6">
        <v>1000</v>
      </c>
      <c r="F124" s="6">
        <v>345</v>
      </c>
      <c r="G124" s="6">
        <v>180</v>
      </c>
      <c r="H124" s="6">
        <v>1365</v>
      </c>
      <c r="I124" s="6">
        <v>130</v>
      </c>
      <c r="J124" s="7">
        <v>0.63</v>
      </c>
      <c r="K124" s="7">
        <v>0.22</v>
      </c>
      <c r="L124" s="7">
        <v>0.11</v>
      </c>
      <c r="M124" s="7">
        <v>0.85</v>
      </c>
      <c r="N124" s="61">
        <v>0.08</v>
      </c>
    </row>
    <row r="125" spans="1:14" x14ac:dyDescent="0.35">
      <c r="A125" s="5" t="s">
        <v>303</v>
      </c>
      <c r="B125" t="s">
        <v>406</v>
      </c>
      <c r="C125" s="6">
        <v>1660</v>
      </c>
      <c r="D125" s="7">
        <v>0.03</v>
      </c>
      <c r="E125" s="6">
        <v>930</v>
      </c>
      <c r="F125" s="6">
        <v>325</v>
      </c>
      <c r="G125" s="6">
        <v>285</v>
      </c>
      <c r="H125" s="6">
        <v>1245</v>
      </c>
      <c r="I125" s="6">
        <v>180</v>
      </c>
      <c r="J125" s="7">
        <v>0.56000000000000005</v>
      </c>
      <c r="K125" s="7">
        <v>0.2</v>
      </c>
      <c r="L125" s="7">
        <v>0.17</v>
      </c>
      <c r="M125" s="7">
        <v>0.75</v>
      </c>
      <c r="N125" s="61">
        <v>0.11</v>
      </c>
    </row>
    <row r="126" spans="1:14" x14ac:dyDescent="0.35">
      <c r="A126" s="5" t="s">
        <v>303</v>
      </c>
      <c r="B126" t="s">
        <v>407</v>
      </c>
      <c r="C126" s="6">
        <v>615</v>
      </c>
      <c r="D126" s="7">
        <v>0.03</v>
      </c>
      <c r="E126" s="6">
        <v>405</v>
      </c>
      <c r="F126" s="6">
        <v>140</v>
      </c>
      <c r="G126" s="6">
        <v>75</v>
      </c>
      <c r="H126" s="6">
        <v>530</v>
      </c>
      <c r="I126" s="6">
        <v>35</v>
      </c>
      <c r="J126" s="7">
        <v>0.66</v>
      </c>
      <c r="K126" s="7">
        <v>0.23</v>
      </c>
      <c r="L126" s="7">
        <v>0.12</v>
      </c>
      <c r="M126" s="7">
        <v>0.86</v>
      </c>
      <c r="N126" s="61">
        <v>0.05</v>
      </c>
    </row>
    <row r="127" spans="1:14" x14ac:dyDescent="0.35">
      <c r="A127" s="5" t="s">
        <v>303</v>
      </c>
      <c r="B127" t="s">
        <v>408</v>
      </c>
      <c r="C127" s="6">
        <v>16555</v>
      </c>
      <c r="D127" s="7">
        <v>0.03</v>
      </c>
      <c r="E127" s="6">
        <v>6760</v>
      </c>
      <c r="F127" s="6">
        <v>4935</v>
      </c>
      <c r="G127" s="6">
        <v>3645</v>
      </c>
      <c r="H127" s="6">
        <v>10725</v>
      </c>
      <c r="I127" s="6">
        <v>1700</v>
      </c>
      <c r="J127" s="7">
        <v>0.41</v>
      </c>
      <c r="K127" s="7">
        <v>0.3</v>
      </c>
      <c r="L127" s="7">
        <v>0.22</v>
      </c>
      <c r="M127" s="7">
        <v>0.65</v>
      </c>
      <c r="N127" s="61">
        <v>0.1</v>
      </c>
    </row>
    <row r="128" spans="1:14" x14ac:dyDescent="0.35">
      <c r="A128" s="5" t="s">
        <v>304</v>
      </c>
      <c r="B128" t="s">
        <v>400</v>
      </c>
      <c r="C128" s="6">
        <v>1310</v>
      </c>
      <c r="D128" s="7">
        <v>7.0000000000000007E-2</v>
      </c>
      <c r="E128" s="6">
        <v>1265</v>
      </c>
      <c r="F128" s="6">
        <v>0</v>
      </c>
      <c r="G128" s="6">
        <v>0</v>
      </c>
      <c r="H128" s="6">
        <v>0</v>
      </c>
      <c r="I128" s="6">
        <v>45</v>
      </c>
      <c r="J128" s="7">
        <v>0.96</v>
      </c>
      <c r="K128" s="7">
        <v>0</v>
      </c>
      <c r="L128" s="7">
        <v>0</v>
      </c>
      <c r="M128" s="7">
        <v>0</v>
      </c>
      <c r="N128" s="61">
        <v>0.04</v>
      </c>
    </row>
    <row r="129" spans="1:14" x14ac:dyDescent="0.35">
      <c r="A129" s="5" t="s">
        <v>304</v>
      </c>
      <c r="B129" t="s">
        <v>401</v>
      </c>
      <c r="C129" s="6">
        <v>9435</v>
      </c>
      <c r="D129" s="7">
        <v>7.0000000000000007E-2</v>
      </c>
      <c r="E129" s="6">
        <v>2525</v>
      </c>
      <c r="F129" s="6">
        <v>3785</v>
      </c>
      <c r="G129" s="6">
        <v>1985</v>
      </c>
      <c r="H129" s="6">
        <v>4100</v>
      </c>
      <c r="I129" s="6">
        <v>1105</v>
      </c>
      <c r="J129" s="7">
        <v>0.27</v>
      </c>
      <c r="K129" s="7">
        <v>0.4</v>
      </c>
      <c r="L129" s="7">
        <v>0.21</v>
      </c>
      <c r="M129" s="7">
        <v>0.43</v>
      </c>
      <c r="N129" s="61">
        <v>0.12</v>
      </c>
    </row>
    <row r="130" spans="1:14" x14ac:dyDescent="0.35">
      <c r="A130" s="5" t="s">
        <v>304</v>
      </c>
      <c r="B130" t="s">
        <v>402</v>
      </c>
      <c r="C130" s="6">
        <v>8430</v>
      </c>
      <c r="D130" s="7">
        <v>7.0000000000000007E-2</v>
      </c>
      <c r="E130" s="6">
        <v>2470</v>
      </c>
      <c r="F130" s="6">
        <v>2805</v>
      </c>
      <c r="G130" s="6">
        <v>2480</v>
      </c>
      <c r="H130" s="6">
        <v>5705</v>
      </c>
      <c r="I130" s="6">
        <v>885</v>
      </c>
      <c r="J130" s="7">
        <v>0.28999999999999998</v>
      </c>
      <c r="K130" s="7">
        <v>0.33</v>
      </c>
      <c r="L130" s="7">
        <v>0.28999999999999998</v>
      </c>
      <c r="M130" s="7">
        <v>0.68</v>
      </c>
      <c r="N130" s="61">
        <v>0.11</v>
      </c>
    </row>
    <row r="131" spans="1:14" x14ac:dyDescent="0.35">
      <c r="A131" s="5" t="s">
        <v>304</v>
      </c>
      <c r="B131" t="s">
        <v>403</v>
      </c>
      <c r="C131" s="6">
        <v>6395</v>
      </c>
      <c r="D131" s="7">
        <v>0.08</v>
      </c>
      <c r="E131" s="6">
        <v>2455</v>
      </c>
      <c r="F131" s="6">
        <v>2180</v>
      </c>
      <c r="G131" s="6">
        <v>1875</v>
      </c>
      <c r="H131" s="6">
        <v>4650</v>
      </c>
      <c r="I131" s="6">
        <v>480</v>
      </c>
      <c r="J131" s="7">
        <v>0.38</v>
      </c>
      <c r="K131" s="7">
        <v>0.34</v>
      </c>
      <c r="L131" s="7">
        <v>0.28999999999999998</v>
      </c>
      <c r="M131" s="7">
        <v>0.73</v>
      </c>
      <c r="N131" s="61">
        <v>7.0000000000000007E-2</v>
      </c>
    </row>
    <row r="132" spans="1:14" x14ac:dyDescent="0.35">
      <c r="A132" s="5" t="s">
        <v>304</v>
      </c>
      <c r="B132" t="s">
        <v>404</v>
      </c>
      <c r="C132" s="6">
        <v>6185</v>
      </c>
      <c r="D132" s="7">
        <v>7.0000000000000007E-2</v>
      </c>
      <c r="E132" s="6">
        <v>2490</v>
      </c>
      <c r="F132" s="6">
        <v>1830</v>
      </c>
      <c r="G132" s="6">
        <v>1605</v>
      </c>
      <c r="H132" s="6">
        <v>4400</v>
      </c>
      <c r="I132" s="6">
        <v>650</v>
      </c>
      <c r="J132" s="7">
        <v>0.4</v>
      </c>
      <c r="K132" s="7">
        <v>0.3</v>
      </c>
      <c r="L132" s="7">
        <v>0.26</v>
      </c>
      <c r="M132" s="7">
        <v>0.71</v>
      </c>
      <c r="N132" s="61">
        <v>0.1</v>
      </c>
    </row>
    <row r="133" spans="1:14" x14ac:dyDescent="0.35">
      <c r="A133" s="5" t="s">
        <v>304</v>
      </c>
      <c r="B133" t="s">
        <v>405</v>
      </c>
      <c r="C133" s="6">
        <v>3810</v>
      </c>
      <c r="D133" s="7">
        <v>7.0000000000000007E-2</v>
      </c>
      <c r="E133" s="6">
        <v>2305</v>
      </c>
      <c r="F133" s="6">
        <v>845</v>
      </c>
      <c r="G133" s="6">
        <v>435</v>
      </c>
      <c r="H133" s="6">
        <v>3230</v>
      </c>
      <c r="I133" s="6">
        <v>295</v>
      </c>
      <c r="J133" s="7">
        <v>0.6</v>
      </c>
      <c r="K133" s="7">
        <v>0.22</v>
      </c>
      <c r="L133" s="7">
        <v>0.11</v>
      </c>
      <c r="M133" s="7">
        <v>0.85</v>
      </c>
      <c r="N133" s="61">
        <v>0.08</v>
      </c>
    </row>
    <row r="134" spans="1:14" x14ac:dyDescent="0.35">
      <c r="A134" s="5" t="s">
        <v>304</v>
      </c>
      <c r="B134" t="s">
        <v>406</v>
      </c>
      <c r="C134" s="6">
        <v>3225</v>
      </c>
      <c r="D134" s="7">
        <v>7.0000000000000007E-2</v>
      </c>
      <c r="E134" s="6">
        <v>2060</v>
      </c>
      <c r="F134" s="6">
        <v>765</v>
      </c>
      <c r="G134" s="6">
        <v>320</v>
      </c>
      <c r="H134" s="6">
        <v>2725</v>
      </c>
      <c r="I134" s="6">
        <v>265</v>
      </c>
      <c r="J134" s="7">
        <v>0.64</v>
      </c>
      <c r="K134" s="7">
        <v>0.24</v>
      </c>
      <c r="L134" s="7">
        <v>0.1</v>
      </c>
      <c r="M134" s="7">
        <v>0.84</v>
      </c>
      <c r="N134" s="61">
        <v>0.08</v>
      </c>
    </row>
    <row r="135" spans="1:14" x14ac:dyDescent="0.35">
      <c r="A135" s="5" t="s">
        <v>304</v>
      </c>
      <c r="B135" t="s">
        <v>407</v>
      </c>
      <c r="C135" s="6">
        <v>1505</v>
      </c>
      <c r="D135" s="7">
        <v>7.0000000000000007E-2</v>
      </c>
      <c r="E135" s="6">
        <v>1015</v>
      </c>
      <c r="F135" s="6">
        <v>315</v>
      </c>
      <c r="G135" s="6">
        <v>160</v>
      </c>
      <c r="H135" s="6">
        <v>1295</v>
      </c>
      <c r="I135" s="6">
        <v>90</v>
      </c>
      <c r="J135" s="7">
        <v>0.67</v>
      </c>
      <c r="K135" s="7">
        <v>0.21</v>
      </c>
      <c r="L135" s="7">
        <v>0.11</v>
      </c>
      <c r="M135" s="7">
        <v>0.86</v>
      </c>
      <c r="N135" s="61">
        <v>0.06</v>
      </c>
    </row>
    <row r="136" spans="1:14" x14ac:dyDescent="0.35">
      <c r="A136" s="5" t="s">
        <v>304</v>
      </c>
      <c r="B136" t="s">
        <v>408</v>
      </c>
      <c r="C136" s="6">
        <v>40295</v>
      </c>
      <c r="D136" s="7">
        <v>7.0000000000000007E-2</v>
      </c>
      <c r="E136" s="6">
        <v>16580</v>
      </c>
      <c r="F136" s="6">
        <v>12535</v>
      </c>
      <c r="G136" s="6">
        <v>8860</v>
      </c>
      <c r="H136" s="6">
        <v>26105</v>
      </c>
      <c r="I136" s="6">
        <v>3820</v>
      </c>
      <c r="J136" s="7">
        <v>0.41</v>
      </c>
      <c r="K136" s="7">
        <v>0.31</v>
      </c>
      <c r="L136" s="7">
        <v>0.22</v>
      </c>
      <c r="M136" s="7">
        <v>0.65</v>
      </c>
      <c r="N136" s="61">
        <v>0.09</v>
      </c>
    </row>
    <row r="137" spans="1:14" x14ac:dyDescent="0.35">
      <c r="A137" s="5" t="s">
        <v>305</v>
      </c>
      <c r="B137" t="s">
        <v>400</v>
      </c>
      <c r="C137" s="6">
        <v>2565</v>
      </c>
      <c r="D137" s="7">
        <v>0.13</v>
      </c>
      <c r="E137" s="6">
        <v>2450</v>
      </c>
      <c r="F137" s="6">
        <v>0</v>
      </c>
      <c r="G137" s="6">
        <v>0</v>
      </c>
      <c r="H137" s="6">
        <v>0</v>
      </c>
      <c r="I137" s="6">
        <v>115</v>
      </c>
      <c r="J137" s="7">
        <v>0.96</v>
      </c>
      <c r="K137" s="7">
        <v>0</v>
      </c>
      <c r="L137" s="7">
        <v>0</v>
      </c>
      <c r="M137" s="7">
        <v>0</v>
      </c>
      <c r="N137" s="61">
        <v>0.04</v>
      </c>
    </row>
    <row r="138" spans="1:14" x14ac:dyDescent="0.35">
      <c r="A138" s="5" t="s">
        <v>305</v>
      </c>
      <c r="B138" t="s">
        <v>401</v>
      </c>
      <c r="C138" s="6">
        <v>20570</v>
      </c>
      <c r="D138" s="7">
        <v>0.16</v>
      </c>
      <c r="E138" s="6">
        <v>5085</v>
      </c>
      <c r="F138" s="6">
        <v>7785</v>
      </c>
      <c r="G138" s="6">
        <v>4490</v>
      </c>
      <c r="H138" s="6">
        <v>8540</v>
      </c>
      <c r="I138" s="6">
        <v>3100</v>
      </c>
      <c r="J138" s="7">
        <v>0.25</v>
      </c>
      <c r="K138" s="7">
        <v>0.38</v>
      </c>
      <c r="L138" s="7">
        <v>0.22</v>
      </c>
      <c r="M138" s="7">
        <v>0.42</v>
      </c>
      <c r="N138" s="61">
        <v>0.15</v>
      </c>
    </row>
    <row r="139" spans="1:14" x14ac:dyDescent="0.35">
      <c r="A139" s="5" t="s">
        <v>305</v>
      </c>
      <c r="B139" t="s">
        <v>402</v>
      </c>
      <c r="C139" s="6">
        <v>18695</v>
      </c>
      <c r="D139" s="7">
        <v>0.16</v>
      </c>
      <c r="E139" s="6">
        <v>5135</v>
      </c>
      <c r="F139" s="6">
        <v>5885</v>
      </c>
      <c r="G139" s="6">
        <v>5045</v>
      </c>
      <c r="H139" s="6">
        <v>12315</v>
      </c>
      <c r="I139" s="6">
        <v>2660</v>
      </c>
      <c r="J139" s="7">
        <v>0.27</v>
      </c>
      <c r="K139" s="7">
        <v>0.31</v>
      </c>
      <c r="L139" s="7">
        <v>0.27</v>
      </c>
      <c r="M139" s="7">
        <v>0.66</v>
      </c>
      <c r="N139" s="61">
        <v>0.14000000000000001</v>
      </c>
    </row>
    <row r="140" spans="1:14" x14ac:dyDescent="0.35">
      <c r="A140" s="5" t="s">
        <v>305</v>
      </c>
      <c r="B140" t="s">
        <v>403</v>
      </c>
      <c r="C140" s="6">
        <v>13495</v>
      </c>
      <c r="D140" s="7">
        <v>0.16</v>
      </c>
      <c r="E140" s="6">
        <v>5105</v>
      </c>
      <c r="F140" s="6">
        <v>4155</v>
      </c>
      <c r="G140" s="6">
        <v>3595</v>
      </c>
      <c r="H140" s="6">
        <v>9480</v>
      </c>
      <c r="I140" s="6">
        <v>1615</v>
      </c>
      <c r="J140" s="7">
        <v>0.38</v>
      </c>
      <c r="K140" s="7">
        <v>0.31</v>
      </c>
      <c r="L140" s="7">
        <v>0.27</v>
      </c>
      <c r="M140" s="7">
        <v>0.7</v>
      </c>
      <c r="N140" s="61">
        <v>0.12</v>
      </c>
    </row>
    <row r="141" spans="1:14" x14ac:dyDescent="0.35">
      <c r="A141" s="5" t="s">
        <v>305</v>
      </c>
      <c r="B141" t="s">
        <v>404</v>
      </c>
      <c r="C141" s="6">
        <v>13850</v>
      </c>
      <c r="D141" s="7">
        <v>0.16</v>
      </c>
      <c r="E141" s="6">
        <v>5580</v>
      </c>
      <c r="F141" s="6">
        <v>3650</v>
      </c>
      <c r="G141" s="6">
        <v>3465</v>
      </c>
      <c r="H141" s="6">
        <v>9465</v>
      </c>
      <c r="I141" s="6">
        <v>1870</v>
      </c>
      <c r="J141" s="7">
        <v>0.4</v>
      </c>
      <c r="K141" s="7">
        <v>0.26</v>
      </c>
      <c r="L141" s="7">
        <v>0.25</v>
      </c>
      <c r="M141" s="7">
        <v>0.68</v>
      </c>
      <c r="N141" s="61">
        <v>0.13</v>
      </c>
    </row>
    <row r="142" spans="1:14" x14ac:dyDescent="0.35">
      <c r="A142" s="5" t="s">
        <v>305</v>
      </c>
      <c r="B142" t="s">
        <v>405</v>
      </c>
      <c r="C142" s="6">
        <v>8955</v>
      </c>
      <c r="D142" s="7">
        <v>0.17</v>
      </c>
      <c r="E142" s="6">
        <v>5490</v>
      </c>
      <c r="F142" s="6">
        <v>2030</v>
      </c>
      <c r="G142" s="6">
        <v>1000</v>
      </c>
      <c r="H142" s="6">
        <v>7505</v>
      </c>
      <c r="I142" s="6">
        <v>850</v>
      </c>
      <c r="J142" s="7">
        <v>0.61</v>
      </c>
      <c r="K142" s="7">
        <v>0.23</v>
      </c>
      <c r="L142" s="7">
        <v>0.11</v>
      </c>
      <c r="M142" s="7">
        <v>0.84</v>
      </c>
      <c r="N142" s="61">
        <v>0.09</v>
      </c>
    </row>
    <row r="143" spans="1:14" x14ac:dyDescent="0.35">
      <c r="A143" s="5" t="s">
        <v>305</v>
      </c>
      <c r="B143" t="s">
        <v>406</v>
      </c>
      <c r="C143" s="6">
        <v>8425</v>
      </c>
      <c r="D143" s="7">
        <v>0.18</v>
      </c>
      <c r="E143" s="6">
        <v>5325</v>
      </c>
      <c r="F143" s="6">
        <v>1790</v>
      </c>
      <c r="G143" s="6">
        <v>870</v>
      </c>
      <c r="H143" s="6">
        <v>6970</v>
      </c>
      <c r="I143" s="6">
        <v>850</v>
      </c>
      <c r="J143" s="7">
        <v>0.63</v>
      </c>
      <c r="K143" s="7">
        <v>0.21</v>
      </c>
      <c r="L143" s="7">
        <v>0.1</v>
      </c>
      <c r="M143" s="7">
        <v>0.83</v>
      </c>
      <c r="N143" s="61">
        <v>0.1</v>
      </c>
    </row>
    <row r="144" spans="1:14" x14ac:dyDescent="0.35">
      <c r="A144" s="5" t="s">
        <v>305</v>
      </c>
      <c r="B144" t="s">
        <v>407</v>
      </c>
      <c r="C144" s="6">
        <v>3825</v>
      </c>
      <c r="D144" s="7">
        <v>0.18</v>
      </c>
      <c r="E144" s="6">
        <v>2585</v>
      </c>
      <c r="F144" s="6">
        <v>750</v>
      </c>
      <c r="G144" s="6">
        <v>410</v>
      </c>
      <c r="H144" s="6">
        <v>3220</v>
      </c>
      <c r="I144" s="6">
        <v>300</v>
      </c>
      <c r="J144" s="7">
        <v>0.68</v>
      </c>
      <c r="K144" s="7">
        <v>0.2</v>
      </c>
      <c r="L144" s="7">
        <v>0.11</v>
      </c>
      <c r="M144" s="7">
        <v>0.84</v>
      </c>
      <c r="N144" s="61">
        <v>0.08</v>
      </c>
    </row>
    <row r="145" spans="1:14" x14ac:dyDescent="0.35">
      <c r="A145" s="5" t="s">
        <v>305</v>
      </c>
      <c r="B145" t="s">
        <v>408</v>
      </c>
      <c r="C145" s="6">
        <v>90380</v>
      </c>
      <c r="D145" s="7">
        <v>0.16</v>
      </c>
      <c r="E145" s="6">
        <v>36755</v>
      </c>
      <c r="F145" s="6">
        <v>26040</v>
      </c>
      <c r="G145" s="6">
        <v>18870</v>
      </c>
      <c r="H145" s="6">
        <v>57495</v>
      </c>
      <c r="I145" s="6">
        <v>11360</v>
      </c>
      <c r="J145" s="7">
        <v>0.41</v>
      </c>
      <c r="K145" s="7">
        <v>0.28999999999999998</v>
      </c>
      <c r="L145" s="7">
        <v>0.21</v>
      </c>
      <c r="M145" s="7">
        <v>0.64</v>
      </c>
      <c r="N145" s="61">
        <v>0.13</v>
      </c>
    </row>
    <row r="146" spans="1:14" x14ac:dyDescent="0.35">
      <c r="A146" s="5" t="s">
        <v>306</v>
      </c>
      <c r="B146" t="s">
        <v>400</v>
      </c>
      <c r="C146" s="6">
        <v>615</v>
      </c>
      <c r="D146" s="7">
        <v>0.03</v>
      </c>
      <c r="E146" s="6">
        <v>595</v>
      </c>
      <c r="F146" s="6">
        <v>0</v>
      </c>
      <c r="G146" s="6">
        <v>0</v>
      </c>
      <c r="H146" s="6">
        <v>0</v>
      </c>
      <c r="I146" s="6">
        <v>20</v>
      </c>
      <c r="J146" s="7">
        <v>0.97</v>
      </c>
      <c r="K146" s="7">
        <v>0</v>
      </c>
      <c r="L146" s="7">
        <v>0</v>
      </c>
      <c r="M146" s="7">
        <v>0</v>
      </c>
      <c r="N146" s="61">
        <v>0.03</v>
      </c>
    </row>
    <row r="147" spans="1:14" x14ac:dyDescent="0.35">
      <c r="A147" s="5" t="s">
        <v>306</v>
      </c>
      <c r="B147" t="s">
        <v>401</v>
      </c>
      <c r="C147" s="6">
        <v>3780</v>
      </c>
      <c r="D147" s="7">
        <v>0.03</v>
      </c>
      <c r="E147" s="6">
        <v>1070</v>
      </c>
      <c r="F147" s="6">
        <v>1500</v>
      </c>
      <c r="G147" s="6">
        <v>860</v>
      </c>
      <c r="H147" s="6">
        <v>1555</v>
      </c>
      <c r="I147" s="6">
        <v>410</v>
      </c>
      <c r="J147" s="7">
        <v>0.28000000000000003</v>
      </c>
      <c r="K147" s="7">
        <v>0.4</v>
      </c>
      <c r="L147" s="7">
        <v>0.23</v>
      </c>
      <c r="M147" s="7">
        <v>0.41</v>
      </c>
      <c r="N147" s="61">
        <v>0.11</v>
      </c>
    </row>
    <row r="148" spans="1:14" x14ac:dyDescent="0.35">
      <c r="A148" s="5" t="s">
        <v>306</v>
      </c>
      <c r="B148" t="s">
        <v>402</v>
      </c>
      <c r="C148" s="6">
        <v>4105</v>
      </c>
      <c r="D148" s="7">
        <v>0.03</v>
      </c>
      <c r="E148" s="6">
        <v>1185</v>
      </c>
      <c r="F148" s="6">
        <v>1395</v>
      </c>
      <c r="G148" s="6">
        <v>1180</v>
      </c>
      <c r="H148" s="6">
        <v>2740</v>
      </c>
      <c r="I148" s="6">
        <v>495</v>
      </c>
      <c r="J148" s="7">
        <v>0.28999999999999998</v>
      </c>
      <c r="K148" s="7">
        <v>0.34</v>
      </c>
      <c r="L148" s="7">
        <v>0.28999999999999998</v>
      </c>
      <c r="M148" s="7">
        <v>0.67</v>
      </c>
      <c r="N148" s="61">
        <v>0.12</v>
      </c>
    </row>
    <row r="149" spans="1:14" x14ac:dyDescent="0.35">
      <c r="A149" s="5" t="s">
        <v>306</v>
      </c>
      <c r="B149" t="s">
        <v>403</v>
      </c>
      <c r="C149" s="6">
        <v>2920</v>
      </c>
      <c r="D149" s="7">
        <v>0.03</v>
      </c>
      <c r="E149" s="6">
        <v>1095</v>
      </c>
      <c r="F149" s="6">
        <v>960</v>
      </c>
      <c r="G149" s="6">
        <v>910</v>
      </c>
      <c r="H149" s="6">
        <v>2055</v>
      </c>
      <c r="I149" s="6">
        <v>250</v>
      </c>
      <c r="J149" s="7">
        <v>0.37</v>
      </c>
      <c r="K149" s="7">
        <v>0.33</v>
      </c>
      <c r="L149" s="7">
        <v>0.31</v>
      </c>
      <c r="M149" s="7">
        <v>0.7</v>
      </c>
      <c r="N149" s="61">
        <v>0.09</v>
      </c>
    </row>
    <row r="150" spans="1:14" x14ac:dyDescent="0.35">
      <c r="A150" s="5" t="s">
        <v>306</v>
      </c>
      <c r="B150" t="s">
        <v>404</v>
      </c>
      <c r="C150" s="6">
        <v>2865</v>
      </c>
      <c r="D150" s="7">
        <v>0.03</v>
      </c>
      <c r="E150" s="6">
        <v>1205</v>
      </c>
      <c r="F150" s="6">
        <v>770</v>
      </c>
      <c r="G150" s="6">
        <v>680</v>
      </c>
      <c r="H150" s="6">
        <v>2020</v>
      </c>
      <c r="I150" s="6">
        <v>325</v>
      </c>
      <c r="J150" s="7">
        <v>0.42</v>
      </c>
      <c r="K150" s="7">
        <v>0.27</v>
      </c>
      <c r="L150" s="7">
        <v>0.24</v>
      </c>
      <c r="M150" s="7">
        <v>0.7</v>
      </c>
      <c r="N150" s="61">
        <v>0.11</v>
      </c>
    </row>
    <row r="151" spans="1:14" x14ac:dyDescent="0.35">
      <c r="A151" s="5" t="s">
        <v>306</v>
      </c>
      <c r="B151" t="s">
        <v>405</v>
      </c>
      <c r="C151" s="6">
        <v>1870</v>
      </c>
      <c r="D151" s="7">
        <v>0.04</v>
      </c>
      <c r="E151" s="6">
        <v>1110</v>
      </c>
      <c r="F151" s="6">
        <v>415</v>
      </c>
      <c r="G151" s="6">
        <v>215</v>
      </c>
      <c r="H151" s="6">
        <v>1550</v>
      </c>
      <c r="I151" s="6">
        <v>170</v>
      </c>
      <c r="J151" s="7">
        <v>0.59</v>
      </c>
      <c r="K151" s="7">
        <v>0.22</v>
      </c>
      <c r="L151" s="7">
        <v>0.11</v>
      </c>
      <c r="M151" s="7">
        <v>0.83</v>
      </c>
      <c r="N151" s="61">
        <v>0.09</v>
      </c>
    </row>
    <row r="152" spans="1:14" x14ac:dyDescent="0.35">
      <c r="A152" s="5" t="s">
        <v>306</v>
      </c>
      <c r="B152" t="s">
        <v>406</v>
      </c>
      <c r="C152" s="6">
        <v>1595</v>
      </c>
      <c r="D152" s="7">
        <v>0.03</v>
      </c>
      <c r="E152" s="6">
        <v>1040</v>
      </c>
      <c r="F152" s="6">
        <v>345</v>
      </c>
      <c r="G152" s="6">
        <v>140</v>
      </c>
      <c r="H152" s="6">
        <v>1390</v>
      </c>
      <c r="I152" s="6">
        <v>115</v>
      </c>
      <c r="J152" s="7">
        <v>0.65</v>
      </c>
      <c r="K152" s="7">
        <v>0.22</v>
      </c>
      <c r="L152" s="7">
        <v>0.09</v>
      </c>
      <c r="M152" s="7">
        <v>0.87</v>
      </c>
      <c r="N152" s="61">
        <v>7.0000000000000007E-2</v>
      </c>
    </row>
    <row r="153" spans="1:14" x14ac:dyDescent="0.35">
      <c r="A153" s="5" t="s">
        <v>306</v>
      </c>
      <c r="B153" t="s">
        <v>407</v>
      </c>
      <c r="C153" s="6">
        <v>715</v>
      </c>
      <c r="D153" s="7">
        <v>0.03</v>
      </c>
      <c r="E153" s="6">
        <v>495</v>
      </c>
      <c r="F153" s="6">
        <v>145</v>
      </c>
      <c r="G153" s="6">
        <v>60</v>
      </c>
      <c r="H153" s="6">
        <v>620</v>
      </c>
      <c r="I153" s="6">
        <v>50</v>
      </c>
      <c r="J153" s="7">
        <v>0.69</v>
      </c>
      <c r="K153" s="7">
        <v>0.2</v>
      </c>
      <c r="L153" s="7">
        <v>0.08</v>
      </c>
      <c r="M153" s="7">
        <v>0.86</v>
      </c>
      <c r="N153" s="61">
        <v>7.0000000000000007E-2</v>
      </c>
    </row>
    <row r="154" spans="1:14" x14ac:dyDescent="0.35">
      <c r="A154" s="5" t="s">
        <v>306</v>
      </c>
      <c r="B154" t="s">
        <v>408</v>
      </c>
      <c r="C154" s="6">
        <v>18470</v>
      </c>
      <c r="D154" s="7">
        <v>0.03</v>
      </c>
      <c r="E154" s="6">
        <v>7800</v>
      </c>
      <c r="F154" s="6">
        <v>5540</v>
      </c>
      <c r="G154" s="6">
        <v>4040</v>
      </c>
      <c r="H154" s="6">
        <v>11925</v>
      </c>
      <c r="I154" s="6">
        <v>1835</v>
      </c>
      <c r="J154" s="7">
        <v>0.42</v>
      </c>
      <c r="K154" s="7">
        <v>0.3</v>
      </c>
      <c r="L154" s="7">
        <v>0.22</v>
      </c>
      <c r="M154" s="7">
        <v>0.65</v>
      </c>
      <c r="N154" s="61">
        <v>0.1</v>
      </c>
    </row>
    <row r="155" spans="1:14" x14ac:dyDescent="0.35">
      <c r="A155" s="5" t="s">
        <v>307</v>
      </c>
      <c r="B155" t="s">
        <v>400</v>
      </c>
      <c r="C155" s="6">
        <v>340</v>
      </c>
      <c r="D155" s="7">
        <v>0.02</v>
      </c>
      <c r="E155" s="6">
        <v>330</v>
      </c>
      <c r="F155" s="6">
        <v>0</v>
      </c>
      <c r="G155" s="6">
        <v>0</v>
      </c>
      <c r="H155" s="6">
        <v>0</v>
      </c>
      <c r="I155" s="6">
        <v>10</v>
      </c>
      <c r="J155" s="7">
        <v>0.97</v>
      </c>
      <c r="K155" s="7">
        <v>0</v>
      </c>
      <c r="L155" s="7">
        <v>0</v>
      </c>
      <c r="M155" s="7">
        <v>0</v>
      </c>
      <c r="N155" s="61">
        <v>0.03</v>
      </c>
    </row>
    <row r="156" spans="1:14" x14ac:dyDescent="0.35">
      <c r="A156" s="5" t="s">
        <v>307</v>
      </c>
      <c r="B156" t="s">
        <v>401</v>
      </c>
      <c r="C156" s="6">
        <v>2320</v>
      </c>
      <c r="D156" s="7">
        <v>0.02</v>
      </c>
      <c r="E156" s="6">
        <v>540</v>
      </c>
      <c r="F156" s="6">
        <v>865</v>
      </c>
      <c r="G156" s="6">
        <v>480</v>
      </c>
      <c r="H156" s="6">
        <v>970</v>
      </c>
      <c r="I156" s="6">
        <v>355</v>
      </c>
      <c r="J156" s="7">
        <v>0.23</v>
      </c>
      <c r="K156" s="7">
        <v>0.37</v>
      </c>
      <c r="L156" s="7">
        <v>0.21</v>
      </c>
      <c r="M156" s="7">
        <v>0.42</v>
      </c>
      <c r="N156" s="61">
        <v>0.15</v>
      </c>
    </row>
    <row r="157" spans="1:14" x14ac:dyDescent="0.35">
      <c r="A157" s="5" t="s">
        <v>307</v>
      </c>
      <c r="B157" t="s">
        <v>402</v>
      </c>
      <c r="C157" s="6">
        <v>1855</v>
      </c>
      <c r="D157" s="7">
        <v>0.02</v>
      </c>
      <c r="E157" s="6">
        <v>530</v>
      </c>
      <c r="F157" s="6">
        <v>570</v>
      </c>
      <c r="G157" s="6">
        <v>470</v>
      </c>
      <c r="H157" s="6">
        <v>1225</v>
      </c>
      <c r="I157" s="6">
        <v>275</v>
      </c>
      <c r="J157" s="7">
        <v>0.28000000000000003</v>
      </c>
      <c r="K157" s="7">
        <v>0.31</v>
      </c>
      <c r="L157" s="7">
        <v>0.25</v>
      </c>
      <c r="M157" s="7">
        <v>0.66</v>
      </c>
      <c r="N157" s="61">
        <v>0.15</v>
      </c>
    </row>
    <row r="158" spans="1:14" x14ac:dyDescent="0.35">
      <c r="A158" s="5" t="s">
        <v>307</v>
      </c>
      <c r="B158" t="s">
        <v>403</v>
      </c>
      <c r="C158" s="6">
        <v>1320</v>
      </c>
      <c r="D158" s="7">
        <v>0.02</v>
      </c>
      <c r="E158" s="6">
        <v>530</v>
      </c>
      <c r="F158" s="6">
        <v>430</v>
      </c>
      <c r="G158" s="6">
        <v>365</v>
      </c>
      <c r="H158" s="6">
        <v>985</v>
      </c>
      <c r="I158" s="6">
        <v>95</v>
      </c>
      <c r="J158" s="7">
        <v>0.4</v>
      </c>
      <c r="K158" s="7">
        <v>0.33</v>
      </c>
      <c r="L158" s="7">
        <v>0.28000000000000003</v>
      </c>
      <c r="M158" s="7">
        <v>0.75</v>
      </c>
      <c r="N158" s="61">
        <v>7.0000000000000007E-2</v>
      </c>
    </row>
    <row r="159" spans="1:14" x14ac:dyDescent="0.35">
      <c r="A159" s="5" t="s">
        <v>307</v>
      </c>
      <c r="B159" t="s">
        <v>404</v>
      </c>
      <c r="C159" s="6">
        <v>1370</v>
      </c>
      <c r="D159" s="7">
        <v>0.02</v>
      </c>
      <c r="E159" s="6">
        <v>595</v>
      </c>
      <c r="F159" s="6">
        <v>385</v>
      </c>
      <c r="G159" s="6">
        <v>320</v>
      </c>
      <c r="H159" s="6">
        <v>965</v>
      </c>
      <c r="I159" s="6">
        <v>145</v>
      </c>
      <c r="J159" s="7">
        <v>0.44</v>
      </c>
      <c r="K159" s="7">
        <v>0.28000000000000003</v>
      </c>
      <c r="L159" s="7">
        <v>0.23</v>
      </c>
      <c r="M159" s="7">
        <v>0.7</v>
      </c>
      <c r="N159" s="61">
        <v>0.1</v>
      </c>
    </row>
    <row r="160" spans="1:14" x14ac:dyDescent="0.35">
      <c r="A160" s="5" t="s">
        <v>307</v>
      </c>
      <c r="B160" t="s">
        <v>405</v>
      </c>
      <c r="C160" s="6">
        <v>810</v>
      </c>
      <c r="D160" s="7">
        <v>0.02</v>
      </c>
      <c r="E160" s="6">
        <v>525</v>
      </c>
      <c r="F160" s="6">
        <v>165</v>
      </c>
      <c r="G160" s="6">
        <v>90</v>
      </c>
      <c r="H160" s="6">
        <v>690</v>
      </c>
      <c r="I160" s="6">
        <v>60</v>
      </c>
      <c r="J160" s="7">
        <v>0.65</v>
      </c>
      <c r="K160" s="7">
        <v>0.21</v>
      </c>
      <c r="L160" s="7">
        <v>0.11</v>
      </c>
      <c r="M160" s="7">
        <v>0.85</v>
      </c>
      <c r="N160" s="61">
        <v>7.0000000000000007E-2</v>
      </c>
    </row>
    <row r="161" spans="1:14" x14ac:dyDescent="0.35">
      <c r="A161" s="5" t="s">
        <v>307</v>
      </c>
      <c r="B161" t="s">
        <v>406</v>
      </c>
      <c r="C161" s="6">
        <v>675</v>
      </c>
      <c r="D161" s="7">
        <v>0.01</v>
      </c>
      <c r="E161" s="6">
        <v>435</v>
      </c>
      <c r="F161" s="6">
        <v>135</v>
      </c>
      <c r="G161" s="6">
        <v>55</v>
      </c>
      <c r="H161" s="6">
        <v>575</v>
      </c>
      <c r="I161" s="6">
        <v>60</v>
      </c>
      <c r="J161" s="7">
        <v>0.65</v>
      </c>
      <c r="K161" s="7">
        <v>0.2</v>
      </c>
      <c r="L161" s="7">
        <v>0.08</v>
      </c>
      <c r="M161" s="7">
        <v>0.85</v>
      </c>
      <c r="N161" s="61">
        <v>0.09</v>
      </c>
    </row>
    <row r="162" spans="1:14" x14ac:dyDescent="0.35">
      <c r="A162" s="5" t="s">
        <v>307</v>
      </c>
      <c r="B162" t="s">
        <v>407</v>
      </c>
      <c r="C162" s="6">
        <v>300</v>
      </c>
      <c r="D162" s="7">
        <v>0.01</v>
      </c>
      <c r="E162" s="6">
        <v>225</v>
      </c>
      <c r="F162" s="6">
        <v>45</v>
      </c>
      <c r="G162" s="6">
        <v>25</v>
      </c>
      <c r="H162" s="6">
        <v>265</v>
      </c>
      <c r="I162" s="6">
        <v>15</v>
      </c>
      <c r="J162" s="7">
        <v>0.75</v>
      </c>
      <c r="K162" s="7">
        <v>0.15</v>
      </c>
      <c r="L162" s="7">
        <v>0.08</v>
      </c>
      <c r="M162" s="7">
        <v>0.88</v>
      </c>
      <c r="N162" s="61">
        <v>0.05</v>
      </c>
    </row>
    <row r="163" spans="1:14" x14ac:dyDescent="0.35">
      <c r="A163" s="5" t="s">
        <v>307</v>
      </c>
      <c r="B163" t="s">
        <v>408</v>
      </c>
      <c r="C163" s="6">
        <v>8990</v>
      </c>
      <c r="D163" s="7">
        <v>0.02</v>
      </c>
      <c r="E163" s="6">
        <v>3710</v>
      </c>
      <c r="F163" s="6">
        <v>2600</v>
      </c>
      <c r="G163" s="6">
        <v>1805</v>
      </c>
      <c r="H163" s="6">
        <v>5675</v>
      </c>
      <c r="I163" s="6">
        <v>1010</v>
      </c>
      <c r="J163" s="7">
        <v>0.41</v>
      </c>
      <c r="K163" s="7">
        <v>0.28999999999999998</v>
      </c>
      <c r="L163" s="7">
        <v>0.2</v>
      </c>
      <c r="M163" s="7">
        <v>0.63</v>
      </c>
      <c r="N163" s="61">
        <v>0.11</v>
      </c>
    </row>
    <row r="164" spans="1:14" x14ac:dyDescent="0.35">
      <c r="A164" s="5" t="s">
        <v>308</v>
      </c>
      <c r="B164" t="s">
        <v>400</v>
      </c>
      <c r="C164" s="6">
        <v>355</v>
      </c>
      <c r="D164" s="7">
        <v>0.02</v>
      </c>
      <c r="E164" s="6">
        <v>345</v>
      </c>
      <c r="F164" s="6">
        <v>0</v>
      </c>
      <c r="G164" s="6">
        <v>0</v>
      </c>
      <c r="H164" s="6">
        <v>0</v>
      </c>
      <c r="I164" s="6">
        <v>10</v>
      </c>
      <c r="J164" s="7">
        <v>0.97</v>
      </c>
      <c r="K164" s="7">
        <v>0</v>
      </c>
      <c r="L164" s="7">
        <v>0</v>
      </c>
      <c r="M164" s="7">
        <v>0</v>
      </c>
      <c r="N164" s="61">
        <v>0.03</v>
      </c>
    </row>
    <row r="165" spans="1:14" x14ac:dyDescent="0.35">
      <c r="A165" s="5" t="s">
        <v>308</v>
      </c>
      <c r="B165" t="s">
        <v>401</v>
      </c>
      <c r="C165" s="6">
        <v>2285</v>
      </c>
      <c r="D165" s="7">
        <v>0.02</v>
      </c>
      <c r="E165" s="6">
        <v>585</v>
      </c>
      <c r="F165" s="6">
        <v>955</v>
      </c>
      <c r="G165" s="6">
        <v>505</v>
      </c>
      <c r="H165" s="6">
        <v>960</v>
      </c>
      <c r="I165" s="6">
        <v>295</v>
      </c>
      <c r="J165" s="7">
        <v>0.26</v>
      </c>
      <c r="K165" s="7">
        <v>0.42</v>
      </c>
      <c r="L165" s="7">
        <v>0.22</v>
      </c>
      <c r="M165" s="7">
        <v>0.42</v>
      </c>
      <c r="N165" s="61">
        <v>0.13</v>
      </c>
    </row>
    <row r="166" spans="1:14" x14ac:dyDescent="0.35">
      <c r="A166" s="5" t="s">
        <v>308</v>
      </c>
      <c r="B166" t="s">
        <v>402</v>
      </c>
      <c r="C166" s="6">
        <v>2265</v>
      </c>
      <c r="D166" s="7">
        <v>0.02</v>
      </c>
      <c r="E166" s="6">
        <v>635</v>
      </c>
      <c r="F166" s="6">
        <v>750</v>
      </c>
      <c r="G166" s="6">
        <v>675</v>
      </c>
      <c r="H166" s="6">
        <v>1530</v>
      </c>
      <c r="I166" s="6">
        <v>275</v>
      </c>
      <c r="J166" s="7">
        <v>0.28000000000000003</v>
      </c>
      <c r="K166" s="7">
        <v>0.33</v>
      </c>
      <c r="L166" s="7">
        <v>0.3</v>
      </c>
      <c r="M166" s="7">
        <v>0.68</v>
      </c>
      <c r="N166" s="61">
        <v>0.12</v>
      </c>
    </row>
    <row r="167" spans="1:14" x14ac:dyDescent="0.35">
      <c r="A167" s="5" t="s">
        <v>308</v>
      </c>
      <c r="B167" t="s">
        <v>403</v>
      </c>
      <c r="C167" s="6">
        <v>1760</v>
      </c>
      <c r="D167" s="7">
        <v>0.02</v>
      </c>
      <c r="E167" s="6">
        <v>695</v>
      </c>
      <c r="F167" s="6">
        <v>520</v>
      </c>
      <c r="G167" s="6">
        <v>535</v>
      </c>
      <c r="H167" s="6">
        <v>1265</v>
      </c>
      <c r="I167" s="6">
        <v>145</v>
      </c>
      <c r="J167" s="7">
        <v>0.39</v>
      </c>
      <c r="K167" s="7">
        <v>0.3</v>
      </c>
      <c r="L167" s="7">
        <v>0.3</v>
      </c>
      <c r="M167" s="7">
        <v>0.72</v>
      </c>
      <c r="N167" s="61">
        <v>0.08</v>
      </c>
    </row>
    <row r="168" spans="1:14" x14ac:dyDescent="0.35">
      <c r="A168" s="5" t="s">
        <v>308</v>
      </c>
      <c r="B168" t="s">
        <v>404</v>
      </c>
      <c r="C168" s="6">
        <v>1610</v>
      </c>
      <c r="D168" s="7">
        <v>0.02</v>
      </c>
      <c r="E168" s="6">
        <v>650</v>
      </c>
      <c r="F168" s="6">
        <v>460</v>
      </c>
      <c r="G168" s="6">
        <v>425</v>
      </c>
      <c r="H168" s="6">
        <v>1130</v>
      </c>
      <c r="I168" s="6">
        <v>180</v>
      </c>
      <c r="J168" s="7">
        <v>0.4</v>
      </c>
      <c r="K168" s="7">
        <v>0.28000000000000003</v>
      </c>
      <c r="L168" s="7">
        <v>0.26</v>
      </c>
      <c r="M168" s="7">
        <v>0.7</v>
      </c>
      <c r="N168" s="61">
        <v>0.11</v>
      </c>
    </row>
    <row r="169" spans="1:14" x14ac:dyDescent="0.35">
      <c r="A169" s="5" t="s">
        <v>308</v>
      </c>
      <c r="B169" t="s">
        <v>405</v>
      </c>
      <c r="C169" s="6">
        <v>1090</v>
      </c>
      <c r="D169" s="7">
        <v>0.02</v>
      </c>
      <c r="E169" s="6">
        <v>675</v>
      </c>
      <c r="F169" s="6">
        <v>240</v>
      </c>
      <c r="G169" s="6">
        <v>105</v>
      </c>
      <c r="H169" s="6">
        <v>925</v>
      </c>
      <c r="I169" s="6">
        <v>85</v>
      </c>
      <c r="J169" s="7">
        <v>0.62</v>
      </c>
      <c r="K169" s="7">
        <v>0.22</v>
      </c>
      <c r="L169" s="7">
        <v>0.1</v>
      </c>
      <c r="M169" s="7">
        <v>0.85</v>
      </c>
      <c r="N169" s="61">
        <v>0.08</v>
      </c>
    </row>
    <row r="170" spans="1:14" x14ac:dyDescent="0.35">
      <c r="A170" s="5" t="s">
        <v>308</v>
      </c>
      <c r="B170" t="s">
        <v>406</v>
      </c>
      <c r="C170" s="6">
        <v>910</v>
      </c>
      <c r="D170" s="7">
        <v>0.02</v>
      </c>
      <c r="E170" s="6">
        <v>565</v>
      </c>
      <c r="F170" s="6">
        <v>195</v>
      </c>
      <c r="G170" s="6">
        <v>75</v>
      </c>
      <c r="H170" s="6">
        <v>785</v>
      </c>
      <c r="I170" s="6">
        <v>65</v>
      </c>
      <c r="J170" s="7">
        <v>0.62</v>
      </c>
      <c r="K170" s="7">
        <v>0.21</v>
      </c>
      <c r="L170" s="7">
        <v>0.08</v>
      </c>
      <c r="M170" s="7">
        <v>0.86</v>
      </c>
      <c r="N170" s="61">
        <v>7.0000000000000007E-2</v>
      </c>
    </row>
    <row r="171" spans="1:14" x14ac:dyDescent="0.35">
      <c r="A171" s="5" t="s">
        <v>308</v>
      </c>
      <c r="B171" t="s">
        <v>407</v>
      </c>
      <c r="C171" s="6">
        <v>385</v>
      </c>
      <c r="D171" s="7">
        <v>0.02</v>
      </c>
      <c r="E171" s="6">
        <v>245</v>
      </c>
      <c r="F171" s="6">
        <v>85</v>
      </c>
      <c r="G171" s="6">
        <v>45</v>
      </c>
      <c r="H171" s="6">
        <v>325</v>
      </c>
      <c r="I171" s="6">
        <v>25</v>
      </c>
      <c r="J171" s="7">
        <v>0.63</v>
      </c>
      <c r="K171" s="7">
        <v>0.22</v>
      </c>
      <c r="L171" s="7">
        <v>0.12</v>
      </c>
      <c r="M171" s="7">
        <v>0.84</v>
      </c>
      <c r="N171" s="61">
        <v>7.0000000000000007E-2</v>
      </c>
    </row>
    <row r="172" spans="1:14" x14ac:dyDescent="0.35">
      <c r="A172" s="5" t="s">
        <v>308</v>
      </c>
      <c r="B172" t="s">
        <v>408</v>
      </c>
      <c r="C172" s="6">
        <v>10660</v>
      </c>
      <c r="D172" s="7">
        <v>0.02</v>
      </c>
      <c r="E172" s="6">
        <v>4390</v>
      </c>
      <c r="F172" s="6">
        <v>3210</v>
      </c>
      <c r="G172" s="6">
        <v>2360</v>
      </c>
      <c r="H172" s="6">
        <v>6920</v>
      </c>
      <c r="I172" s="6">
        <v>1080</v>
      </c>
      <c r="J172" s="7">
        <v>0.41</v>
      </c>
      <c r="K172" s="7">
        <v>0.3</v>
      </c>
      <c r="L172" s="7">
        <v>0.22</v>
      </c>
      <c r="M172" s="7">
        <v>0.65</v>
      </c>
      <c r="N172" s="61">
        <v>0.1</v>
      </c>
    </row>
    <row r="173" spans="1:14" x14ac:dyDescent="0.35">
      <c r="A173" s="5" t="s">
        <v>309</v>
      </c>
      <c r="B173" t="s">
        <v>400</v>
      </c>
      <c r="C173" s="6">
        <v>280</v>
      </c>
      <c r="D173" s="7">
        <v>0.01</v>
      </c>
      <c r="E173" s="6">
        <v>270</v>
      </c>
      <c r="F173" s="6">
        <v>0</v>
      </c>
      <c r="G173" s="6">
        <v>0</v>
      </c>
      <c r="H173" s="6">
        <v>0</v>
      </c>
      <c r="I173" s="6">
        <v>10</v>
      </c>
      <c r="J173" s="7">
        <v>0.96</v>
      </c>
      <c r="K173" s="7">
        <v>0</v>
      </c>
      <c r="L173" s="7">
        <v>0</v>
      </c>
      <c r="M173" s="7">
        <v>0</v>
      </c>
      <c r="N173" s="61">
        <v>0.04</v>
      </c>
    </row>
    <row r="174" spans="1:14" x14ac:dyDescent="0.35">
      <c r="A174" s="5" t="s">
        <v>309</v>
      </c>
      <c r="B174" t="s">
        <v>401</v>
      </c>
      <c r="C174" s="6">
        <v>1610</v>
      </c>
      <c r="D174" s="7">
        <v>0.01</v>
      </c>
      <c r="E174" s="6">
        <v>430</v>
      </c>
      <c r="F174" s="6">
        <v>645</v>
      </c>
      <c r="G174" s="6">
        <v>345</v>
      </c>
      <c r="H174" s="6">
        <v>705</v>
      </c>
      <c r="I174" s="6">
        <v>200</v>
      </c>
      <c r="J174" s="7">
        <v>0.27</v>
      </c>
      <c r="K174" s="7">
        <v>0.4</v>
      </c>
      <c r="L174" s="7">
        <v>0.22</v>
      </c>
      <c r="M174" s="7">
        <v>0.44</v>
      </c>
      <c r="N174" s="61">
        <v>0.12</v>
      </c>
    </row>
    <row r="175" spans="1:14" x14ac:dyDescent="0.35">
      <c r="A175" s="5" t="s">
        <v>309</v>
      </c>
      <c r="B175" t="s">
        <v>402</v>
      </c>
      <c r="C175" s="6">
        <v>1675</v>
      </c>
      <c r="D175" s="7">
        <v>0.01</v>
      </c>
      <c r="E175" s="6">
        <v>490</v>
      </c>
      <c r="F175" s="6">
        <v>530</v>
      </c>
      <c r="G175" s="6">
        <v>525</v>
      </c>
      <c r="H175" s="6">
        <v>1140</v>
      </c>
      <c r="I175" s="6">
        <v>180</v>
      </c>
      <c r="J175" s="7">
        <v>0.28999999999999998</v>
      </c>
      <c r="K175" s="7">
        <v>0.32</v>
      </c>
      <c r="L175" s="7">
        <v>0.31</v>
      </c>
      <c r="M175" s="7">
        <v>0.68</v>
      </c>
      <c r="N175" s="61">
        <v>0.11</v>
      </c>
    </row>
    <row r="176" spans="1:14" x14ac:dyDescent="0.35">
      <c r="A176" s="5" t="s">
        <v>309</v>
      </c>
      <c r="B176" t="s">
        <v>403</v>
      </c>
      <c r="C176" s="6">
        <v>1200</v>
      </c>
      <c r="D176" s="7">
        <v>0.01</v>
      </c>
      <c r="E176" s="6">
        <v>455</v>
      </c>
      <c r="F176" s="6">
        <v>375</v>
      </c>
      <c r="G176" s="6">
        <v>330</v>
      </c>
      <c r="H176" s="6">
        <v>895</v>
      </c>
      <c r="I176" s="6">
        <v>95</v>
      </c>
      <c r="J176" s="7">
        <v>0.38</v>
      </c>
      <c r="K176" s="7">
        <v>0.31</v>
      </c>
      <c r="L176" s="7">
        <v>0.28000000000000003</v>
      </c>
      <c r="M176" s="7">
        <v>0.74</v>
      </c>
      <c r="N176" s="61">
        <v>0.08</v>
      </c>
    </row>
    <row r="177" spans="1:14" x14ac:dyDescent="0.35">
      <c r="A177" s="5" t="s">
        <v>309</v>
      </c>
      <c r="B177" t="s">
        <v>404</v>
      </c>
      <c r="C177" s="6">
        <v>1235</v>
      </c>
      <c r="D177" s="7">
        <v>0.01</v>
      </c>
      <c r="E177" s="6">
        <v>465</v>
      </c>
      <c r="F177" s="6">
        <v>410</v>
      </c>
      <c r="G177" s="6">
        <v>305</v>
      </c>
      <c r="H177" s="6">
        <v>900</v>
      </c>
      <c r="I177" s="6">
        <v>120</v>
      </c>
      <c r="J177" s="7">
        <v>0.38</v>
      </c>
      <c r="K177" s="7">
        <v>0.33</v>
      </c>
      <c r="L177" s="7">
        <v>0.25</v>
      </c>
      <c r="M177" s="7">
        <v>0.73</v>
      </c>
      <c r="N177" s="61">
        <v>0.1</v>
      </c>
    </row>
    <row r="178" spans="1:14" x14ac:dyDescent="0.35">
      <c r="A178" s="5" t="s">
        <v>309</v>
      </c>
      <c r="B178" t="s">
        <v>405</v>
      </c>
      <c r="C178" s="6">
        <v>740</v>
      </c>
      <c r="D178" s="7">
        <v>0.01</v>
      </c>
      <c r="E178" s="6">
        <v>435</v>
      </c>
      <c r="F178" s="6">
        <v>170</v>
      </c>
      <c r="G178" s="6">
        <v>85</v>
      </c>
      <c r="H178" s="6">
        <v>615</v>
      </c>
      <c r="I178" s="6">
        <v>60</v>
      </c>
      <c r="J178" s="7">
        <v>0.59</v>
      </c>
      <c r="K178" s="7">
        <v>0.23</v>
      </c>
      <c r="L178" s="7">
        <v>0.12</v>
      </c>
      <c r="M178" s="7">
        <v>0.83</v>
      </c>
      <c r="N178" s="61">
        <v>0.08</v>
      </c>
    </row>
    <row r="179" spans="1:14" x14ac:dyDescent="0.35">
      <c r="A179" s="5" t="s">
        <v>309</v>
      </c>
      <c r="B179" t="s">
        <v>406</v>
      </c>
      <c r="C179" s="6">
        <v>690</v>
      </c>
      <c r="D179" s="7">
        <v>0.01</v>
      </c>
      <c r="E179" s="6">
        <v>405</v>
      </c>
      <c r="F179" s="6">
        <v>175</v>
      </c>
      <c r="G179" s="6">
        <v>75</v>
      </c>
      <c r="H179" s="6">
        <v>585</v>
      </c>
      <c r="I179" s="6">
        <v>50</v>
      </c>
      <c r="J179" s="7">
        <v>0.59</v>
      </c>
      <c r="K179" s="7">
        <v>0.26</v>
      </c>
      <c r="L179" s="7">
        <v>0.11</v>
      </c>
      <c r="M179" s="7">
        <v>0.85</v>
      </c>
      <c r="N179" s="61">
        <v>7.0000000000000007E-2</v>
      </c>
    </row>
    <row r="180" spans="1:14" x14ac:dyDescent="0.35">
      <c r="A180" s="5" t="s">
        <v>309</v>
      </c>
      <c r="B180" t="s">
        <v>407</v>
      </c>
      <c r="C180" s="6">
        <v>315</v>
      </c>
      <c r="D180" s="7">
        <v>0.02</v>
      </c>
      <c r="E180" s="6">
        <v>200</v>
      </c>
      <c r="F180" s="6">
        <v>70</v>
      </c>
      <c r="G180" s="6">
        <v>35</v>
      </c>
      <c r="H180" s="6">
        <v>275</v>
      </c>
      <c r="I180" s="6">
        <v>20</v>
      </c>
      <c r="J180" s="7">
        <v>0.63</v>
      </c>
      <c r="K180" s="7">
        <v>0.22</v>
      </c>
      <c r="L180" s="7">
        <v>0.11</v>
      </c>
      <c r="M180" s="7">
        <v>0.87</v>
      </c>
      <c r="N180" s="61">
        <v>7.0000000000000007E-2</v>
      </c>
    </row>
    <row r="181" spans="1:14" x14ac:dyDescent="0.35">
      <c r="A181" s="5" t="s">
        <v>309</v>
      </c>
      <c r="B181" t="s">
        <v>408</v>
      </c>
      <c r="C181" s="6">
        <v>7740</v>
      </c>
      <c r="D181" s="7">
        <v>0.01</v>
      </c>
      <c r="E181" s="6">
        <v>3145</v>
      </c>
      <c r="F181" s="6">
        <v>2375</v>
      </c>
      <c r="G181" s="6">
        <v>1710</v>
      </c>
      <c r="H181" s="6">
        <v>5110</v>
      </c>
      <c r="I181" s="6">
        <v>740</v>
      </c>
      <c r="J181" s="7">
        <v>0.41</v>
      </c>
      <c r="K181" s="7">
        <v>0.31</v>
      </c>
      <c r="L181" s="7">
        <v>0.22</v>
      </c>
      <c r="M181" s="7">
        <v>0.66</v>
      </c>
      <c r="N181" s="61">
        <v>0.1</v>
      </c>
    </row>
    <row r="182" spans="1:14" x14ac:dyDescent="0.35">
      <c r="A182" s="5" t="s">
        <v>310</v>
      </c>
      <c r="B182" t="s">
        <v>400</v>
      </c>
      <c r="C182" s="6">
        <v>55</v>
      </c>
      <c r="D182" s="7">
        <v>0</v>
      </c>
      <c r="E182" s="6">
        <v>55</v>
      </c>
      <c r="F182" s="6">
        <v>0</v>
      </c>
      <c r="G182" s="6">
        <v>0</v>
      </c>
      <c r="H182" s="6">
        <v>0</v>
      </c>
      <c r="I182" s="6">
        <v>0</v>
      </c>
      <c r="J182" s="7">
        <v>1</v>
      </c>
      <c r="K182" s="7">
        <v>0</v>
      </c>
      <c r="L182" s="7">
        <v>0</v>
      </c>
      <c r="M182" s="7">
        <v>0</v>
      </c>
      <c r="N182" s="61">
        <v>0</v>
      </c>
    </row>
    <row r="183" spans="1:14" x14ac:dyDescent="0.35">
      <c r="A183" s="5" t="s">
        <v>310</v>
      </c>
      <c r="B183" t="s">
        <v>401</v>
      </c>
      <c r="C183" s="6">
        <v>335</v>
      </c>
      <c r="D183" s="7">
        <v>0</v>
      </c>
      <c r="E183" s="6">
        <v>105</v>
      </c>
      <c r="F183" s="6">
        <v>140</v>
      </c>
      <c r="G183" s="6">
        <v>75</v>
      </c>
      <c r="H183" s="6">
        <v>135</v>
      </c>
      <c r="I183" s="6">
        <v>40</v>
      </c>
      <c r="J183" s="7">
        <v>0.31</v>
      </c>
      <c r="K183" s="7">
        <v>0.41</v>
      </c>
      <c r="L183" s="7">
        <v>0.22</v>
      </c>
      <c r="M183" s="7">
        <v>0.41</v>
      </c>
      <c r="N183" s="61">
        <v>0.12</v>
      </c>
    </row>
    <row r="184" spans="1:14" x14ac:dyDescent="0.35">
      <c r="A184" s="5" t="s">
        <v>310</v>
      </c>
      <c r="B184" t="s">
        <v>402</v>
      </c>
      <c r="C184" s="6">
        <v>355</v>
      </c>
      <c r="D184" s="7">
        <v>0</v>
      </c>
      <c r="E184" s="6">
        <v>110</v>
      </c>
      <c r="F184" s="6">
        <v>120</v>
      </c>
      <c r="G184" s="6">
        <v>100</v>
      </c>
      <c r="H184" s="6">
        <v>245</v>
      </c>
      <c r="I184" s="6">
        <v>45</v>
      </c>
      <c r="J184" s="7">
        <v>0.31</v>
      </c>
      <c r="K184" s="7">
        <v>0.34</v>
      </c>
      <c r="L184" s="7">
        <v>0.27</v>
      </c>
      <c r="M184" s="7">
        <v>0.68</v>
      </c>
      <c r="N184" s="61">
        <v>0.13</v>
      </c>
    </row>
    <row r="185" spans="1:14" x14ac:dyDescent="0.35">
      <c r="A185" s="5" t="s">
        <v>310</v>
      </c>
      <c r="B185" t="s">
        <v>403</v>
      </c>
      <c r="C185" s="6">
        <v>210</v>
      </c>
      <c r="D185" s="7">
        <v>0</v>
      </c>
      <c r="E185" s="6">
        <v>70</v>
      </c>
      <c r="F185" s="6">
        <v>70</v>
      </c>
      <c r="G185" s="6">
        <v>75</v>
      </c>
      <c r="H185" s="6">
        <v>145</v>
      </c>
      <c r="I185" s="6">
        <v>15</v>
      </c>
      <c r="J185" s="7">
        <v>0.32</v>
      </c>
      <c r="K185" s="7">
        <v>0.32</v>
      </c>
      <c r="L185" s="7">
        <v>0.36</v>
      </c>
      <c r="M185" s="7">
        <v>0.69</v>
      </c>
      <c r="N185" s="61">
        <v>0.06</v>
      </c>
    </row>
    <row r="186" spans="1:14" x14ac:dyDescent="0.35">
      <c r="A186" s="5" t="s">
        <v>310</v>
      </c>
      <c r="B186" t="s">
        <v>404</v>
      </c>
      <c r="C186" s="6">
        <v>235</v>
      </c>
      <c r="D186" s="7">
        <v>0</v>
      </c>
      <c r="E186" s="6">
        <v>90</v>
      </c>
      <c r="F186" s="6">
        <v>65</v>
      </c>
      <c r="G186" s="6">
        <v>70</v>
      </c>
      <c r="H186" s="6">
        <v>160</v>
      </c>
      <c r="I186" s="6">
        <v>30</v>
      </c>
      <c r="J186" s="7">
        <v>0.38</v>
      </c>
      <c r="K186" s="7">
        <v>0.28000000000000003</v>
      </c>
      <c r="L186" s="7">
        <v>0.28999999999999998</v>
      </c>
      <c r="M186" s="7">
        <v>0.68</v>
      </c>
      <c r="N186" s="61">
        <v>0.12</v>
      </c>
    </row>
    <row r="187" spans="1:14" x14ac:dyDescent="0.35">
      <c r="A187" s="5" t="s">
        <v>310</v>
      </c>
      <c r="B187" t="s">
        <v>405</v>
      </c>
      <c r="C187" s="6">
        <v>145</v>
      </c>
      <c r="D187" s="7">
        <v>0</v>
      </c>
      <c r="E187" s="6">
        <v>80</v>
      </c>
      <c r="F187" s="6">
        <v>35</v>
      </c>
      <c r="G187" s="6">
        <v>10</v>
      </c>
      <c r="H187" s="6">
        <v>120</v>
      </c>
      <c r="I187" s="6">
        <v>15</v>
      </c>
      <c r="J187" s="7">
        <v>0.56999999999999995</v>
      </c>
      <c r="K187" s="7">
        <v>0.23</v>
      </c>
      <c r="L187" s="7">
        <v>7.0000000000000007E-2</v>
      </c>
      <c r="M187" s="7">
        <v>0.81</v>
      </c>
      <c r="N187" s="61">
        <v>0.1</v>
      </c>
    </row>
    <row r="188" spans="1:14" x14ac:dyDescent="0.35">
      <c r="A188" s="5" t="s">
        <v>310</v>
      </c>
      <c r="B188" t="s">
        <v>406</v>
      </c>
      <c r="C188" s="6">
        <v>135</v>
      </c>
      <c r="D188" s="7">
        <v>0</v>
      </c>
      <c r="E188" s="6">
        <v>80</v>
      </c>
      <c r="F188" s="6">
        <v>25</v>
      </c>
      <c r="G188" s="6">
        <v>15</v>
      </c>
      <c r="H188" s="6">
        <v>115</v>
      </c>
      <c r="I188" s="6">
        <v>15</v>
      </c>
      <c r="J188" s="7">
        <v>0.59</v>
      </c>
      <c r="K188" s="7">
        <v>0.19</v>
      </c>
      <c r="L188" s="7">
        <v>0.11</v>
      </c>
      <c r="M188" s="7">
        <v>0.84</v>
      </c>
      <c r="N188" s="61">
        <v>0.1</v>
      </c>
    </row>
    <row r="189" spans="1:14" x14ac:dyDescent="0.35">
      <c r="A189" s="5" t="s">
        <v>310</v>
      </c>
      <c r="B189" t="s">
        <v>407</v>
      </c>
      <c r="C189" s="6">
        <v>60</v>
      </c>
      <c r="D189" s="7">
        <v>0</v>
      </c>
      <c r="E189" s="6">
        <v>30</v>
      </c>
      <c r="F189" s="6">
        <v>15</v>
      </c>
      <c r="G189" s="6">
        <v>5</v>
      </c>
      <c r="H189" s="6">
        <v>50</v>
      </c>
      <c r="I189" s="6">
        <v>5</v>
      </c>
      <c r="J189" s="7">
        <v>0.53</v>
      </c>
      <c r="K189" s="7">
        <v>0.28999999999999998</v>
      </c>
      <c r="L189" s="7">
        <v>0.1</v>
      </c>
      <c r="M189" s="7">
        <v>0.84</v>
      </c>
      <c r="N189" s="61">
        <v>0.09</v>
      </c>
    </row>
    <row r="190" spans="1:14" x14ac:dyDescent="0.35">
      <c r="A190" s="5" t="s">
        <v>310</v>
      </c>
      <c r="B190" t="s">
        <v>408</v>
      </c>
      <c r="C190" s="6">
        <v>1535</v>
      </c>
      <c r="D190" s="7">
        <v>0</v>
      </c>
      <c r="E190" s="6">
        <v>625</v>
      </c>
      <c r="F190" s="6">
        <v>470</v>
      </c>
      <c r="G190" s="6">
        <v>350</v>
      </c>
      <c r="H190" s="6">
        <v>965</v>
      </c>
      <c r="I190" s="6">
        <v>160</v>
      </c>
      <c r="J190" s="7">
        <v>0.41</v>
      </c>
      <c r="K190" s="7">
        <v>0.31</v>
      </c>
      <c r="L190" s="7">
        <v>0.23</v>
      </c>
      <c r="M190" s="7">
        <v>0.63</v>
      </c>
      <c r="N190" s="61">
        <v>0.1</v>
      </c>
    </row>
    <row r="191" spans="1:14" x14ac:dyDescent="0.35">
      <c r="A191" s="5" t="s">
        <v>311</v>
      </c>
      <c r="B191" t="s">
        <v>400</v>
      </c>
      <c r="C191" s="6">
        <v>515</v>
      </c>
      <c r="D191" s="7">
        <v>0.03</v>
      </c>
      <c r="E191" s="6">
        <v>495</v>
      </c>
      <c r="F191" s="6">
        <v>0</v>
      </c>
      <c r="G191" s="6">
        <v>0</v>
      </c>
      <c r="H191" s="6">
        <v>0</v>
      </c>
      <c r="I191" s="6">
        <v>20</v>
      </c>
      <c r="J191" s="7">
        <v>0.96</v>
      </c>
      <c r="K191" s="7">
        <v>0</v>
      </c>
      <c r="L191" s="7">
        <v>0</v>
      </c>
      <c r="M191" s="7">
        <v>0</v>
      </c>
      <c r="N191" s="61">
        <v>0.04</v>
      </c>
    </row>
    <row r="192" spans="1:14" x14ac:dyDescent="0.35">
      <c r="A192" s="5" t="s">
        <v>311</v>
      </c>
      <c r="B192" t="s">
        <v>401</v>
      </c>
      <c r="C192" s="6">
        <v>4450</v>
      </c>
      <c r="D192" s="7">
        <v>0.03</v>
      </c>
      <c r="E192" s="6">
        <v>1135</v>
      </c>
      <c r="F192" s="6">
        <v>1745</v>
      </c>
      <c r="G192" s="6">
        <v>900</v>
      </c>
      <c r="H192" s="6">
        <v>1875</v>
      </c>
      <c r="I192" s="6">
        <v>600</v>
      </c>
      <c r="J192" s="7">
        <v>0.26</v>
      </c>
      <c r="K192" s="7">
        <v>0.39</v>
      </c>
      <c r="L192" s="7">
        <v>0.2</v>
      </c>
      <c r="M192" s="7">
        <v>0.42</v>
      </c>
      <c r="N192" s="61">
        <v>0.13</v>
      </c>
    </row>
    <row r="193" spans="1:14" x14ac:dyDescent="0.35">
      <c r="A193" s="5" t="s">
        <v>311</v>
      </c>
      <c r="B193" t="s">
        <v>402</v>
      </c>
      <c r="C193" s="6">
        <v>3735</v>
      </c>
      <c r="D193" s="7">
        <v>0.03</v>
      </c>
      <c r="E193" s="6">
        <v>1080</v>
      </c>
      <c r="F193" s="6">
        <v>1205</v>
      </c>
      <c r="G193" s="6">
        <v>1010</v>
      </c>
      <c r="H193" s="6">
        <v>2480</v>
      </c>
      <c r="I193" s="6">
        <v>450</v>
      </c>
      <c r="J193" s="7">
        <v>0.28999999999999998</v>
      </c>
      <c r="K193" s="7">
        <v>0.32</v>
      </c>
      <c r="L193" s="7">
        <v>0.27</v>
      </c>
      <c r="M193" s="7">
        <v>0.66</v>
      </c>
      <c r="N193" s="61">
        <v>0.12</v>
      </c>
    </row>
    <row r="194" spans="1:14" x14ac:dyDescent="0.35">
      <c r="A194" s="5" t="s">
        <v>311</v>
      </c>
      <c r="B194" t="s">
        <v>403</v>
      </c>
      <c r="C194" s="6">
        <v>2705</v>
      </c>
      <c r="D194" s="7">
        <v>0.03</v>
      </c>
      <c r="E194" s="6">
        <v>1055</v>
      </c>
      <c r="F194" s="6">
        <v>830</v>
      </c>
      <c r="G194" s="6">
        <v>800</v>
      </c>
      <c r="H194" s="6">
        <v>1960</v>
      </c>
      <c r="I194" s="6">
        <v>185</v>
      </c>
      <c r="J194" s="7">
        <v>0.39</v>
      </c>
      <c r="K194" s="7">
        <v>0.31</v>
      </c>
      <c r="L194" s="7">
        <v>0.3</v>
      </c>
      <c r="M194" s="7">
        <v>0.72</v>
      </c>
      <c r="N194" s="61">
        <v>7.0000000000000007E-2</v>
      </c>
    </row>
    <row r="195" spans="1:14" x14ac:dyDescent="0.35">
      <c r="A195" s="5" t="s">
        <v>311</v>
      </c>
      <c r="B195" t="s">
        <v>404</v>
      </c>
      <c r="C195" s="6">
        <v>2840</v>
      </c>
      <c r="D195" s="7">
        <v>0.03</v>
      </c>
      <c r="E195" s="6">
        <v>1155</v>
      </c>
      <c r="F195" s="6">
        <v>810</v>
      </c>
      <c r="G195" s="6">
        <v>725</v>
      </c>
      <c r="H195" s="6">
        <v>1995</v>
      </c>
      <c r="I195" s="6">
        <v>330</v>
      </c>
      <c r="J195" s="7">
        <v>0.41</v>
      </c>
      <c r="K195" s="7">
        <v>0.28999999999999998</v>
      </c>
      <c r="L195" s="7">
        <v>0.26</v>
      </c>
      <c r="M195" s="7">
        <v>0.7</v>
      </c>
      <c r="N195" s="61">
        <v>0.12</v>
      </c>
    </row>
    <row r="196" spans="1:14" x14ac:dyDescent="0.35">
      <c r="A196" s="5" t="s">
        <v>311</v>
      </c>
      <c r="B196" t="s">
        <v>405</v>
      </c>
      <c r="C196" s="6">
        <v>1545</v>
      </c>
      <c r="D196" s="7">
        <v>0.03</v>
      </c>
      <c r="E196" s="6">
        <v>935</v>
      </c>
      <c r="F196" s="6">
        <v>340</v>
      </c>
      <c r="G196" s="6">
        <v>165</v>
      </c>
      <c r="H196" s="6">
        <v>1285</v>
      </c>
      <c r="I196" s="6">
        <v>135</v>
      </c>
      <c r="J196" s="7">
        <v>0.61</v>
      </c>
      <c r="K196" s="7">
        <v>0.22</v>
      </c>
      <c r="L196" s="7">
        <v>0.11</v>
      </c>
      <c r="M196" s="7">
        <v>0.83</v>
      </c>
      <c r="N196" s="61">
        <v>0.09</v>
      </c>
    </row>
    <row r="197" spans="1:14" x14ac:dyDescent="0.35">
      <c r="A197" s="5" t="s">
        <v>311</v>
      </c>
      <c r="B197" t="s">
        <v>406</v>
      </c>
      <c r="C197" s="6">
        <v>1500</v>
      </c>
      <c r="D197" s="7">
        <v>0.03</v>
      </c>
      <c r="E197" s="6">
        <v>960</v>
      </c>
      <c r="F197" s="6">
        <v>330</v>
      </c>
      <c r="G197" s="6">
        <v>185</v>
      </c>
      <c r="H197" s="6">
        <v>1245</v>
      </c>
      <c r="I197" s="6">
        <v>115</v>
      </c>
      <c r="J197" s="7">
        <v>0.64</v>
      </c>
      <c r="K197" s="7">
        <v>0.22</v>
      </c>
      <c r="L197" s="7">
        <v>0.12</v>
      </c>
      <c r="M197" s="7">
        <v>0.83</v>
      </c>
      <c r="N197" s="61">
        <v>0.08</v>
      </c>
    </row>
    <row r="198" spans="1:14" x14ac:dyDescent="0.35">
      <c r="A198" s="5" t="s">
        <v>311</v>
      </c>
      <c r="B198" t="s">
        <v>407</v>
      </c>
      <c r="C198" s="6">
        <v>665</v>
      </c>
      <c r="D198" s="7">
        <v>0.03</v>
      </c>
      <c r="E198" s="6">
        <v>470</v>
      </c>
      <c r="F198" s="6">
        <v>145</v>
      </c>
      <c r="G198" s="6">
        <v>65</v>
      </c>
      <c r="H198" s="6">
        <v>555</v>
      </c>
      <c r="I198" s="6">
        <v>40</v>
      </c>
      <c r="J198" s="7">
        <v>0.71</v>
      </c>
      <c r="K198" s="7">
        <v>0.22</v>
      </c>
      <c r="L198" s="7">
        <v>0.1</v>
      </c>
      <c r="M198" s="7">
        <v>0.83</v>
      </c>
      <c r="N198" s="61">
        <v>0.06</v>
      </c>
    </row>
    <row r="199" spans="1:14" x14ac:dyDescent="0.35">
      <c r="A199" s="5" t="s">
        <v>311</v>
      </c>
      <c r="B199" t="s">
        <v>408</v>
      </c>
      <c r="C199" s="6">
        <v>17950</v>
      </c>
      <c r="D199" s="7">
        <v>0.03</v>
      </c>
      <c r="E199" s="6">
        <v>7280</v>
      </c>
      <c r="F199" s="6">
        <v>5410</v>
      </c>
      <c r="G199" s="6">
        <v>3845</v>
      </c>
      <c r="H199" s="6">
        <v>11390</v>
      </c>
      <c r="I199" s="6">
        <v>1880</v>
      </c>
      <c r="J199" s="7">
        <v>0.41</v>
      </c>
      <c r="K199" s="7">
        <v>0.3</v>
      </c>
      <c r="L199" s="7">
        <v>0.21</v>
      </c>
      <c r="M199" s="7">
        <v>0.63</v>
      </c>
      <c r="N199" s="61">
        <v>0.1</v>
      </c>
    </row>
    <row r="200" spans="1:14" x14ac:dyDescent="0.35">
      <c r="A200" s="5" t="s">
        <v>312</v>
      </c>
      <c r="B200" t="s">
        <v>400</v>
      </c>
      <c r="C200" s="6">
        <v>1450</v>
      </c>
      <c r="D200" s="7">
        <v>7.0000000000000007E-2</v>
      </c>
      <c r="E200" s="6">
        <v>1405</v>
      </c>
      <c r="F200" s="6">
        <v>0</v>
      </c>
      <c r="G200" s="6">
        <v>0</v>
      </c>
      <c r="H200" s="6">
        <v>0</v>
      </c>
      <c r="I200" s="6">
        <v>45</v>
      </c>
      <c r="J200" s="7">
        <v>0.97</v>
      </c>
      <c r="K200" s="7">
        <v>0</v>
      </c>
      <c r="L200" s="7">
        <v>0</v>
      </c>
      <c r="M200" s="7">
        <v>0</v>
      </c>
      <c r="N200" s="61">
        <v>0.03</v>
      </c>
    </row>
    <row r="201" spans="1:14" x14ac:dyDescent="0.35">
      <c r="A201" s="5" t="s">
        <v>312</v>
      </c>
      <c r="B201" t="s">
        <v>401</v>
      </c>
      <c r="C201" s="6">
        <v>10035</v>
      </c>
      <c r="D201" s="7">
        <v>0.08</v>
      </c>
      <c r="E201" s="6">
        <v>2540</v>
      </c>
      <c r="F201" s="6">
        <v>3795</v>
      </c>
      <c r="G201" s="6">
        <v>2155</v>
      </c>
      <c r="H201" s="6">
        <v>4165</v>
      </c>
      <c r="I201" s="6">
        <v>1445</v>
      </c>
      <c r="J201" s="7">
        <v>0.25</v>
      </c>
      <c r="K201" s="7">
        <v>0.38</v>
      </c>
      <c r="L201" s="7">
        <v>0.21</v>
      </c>
      <c r="M201" s="7">
        <v>0.41</v>
      </c>
      <c r="N201" s="61">
        <v>0.14000000000000001</v>
      </c>
    </row>
    <row r="202" spans="1:14" x14ac:dyDescent="0.35">
      <c r="A202" s="5" t="s">
        <v>312</v>
      </c>
      <c r="B202" t="s">
        <v>402</v>
      </c>
      <c r="C202" s="6">
        <v>9560</v>
      </c>
      <c r="D202" s="7">
        <v>0.08</v>
      </c>
      <c r="E202" s="6">
        <v>2725</v>
      </c>
      <c r="F202" s="6">
        <v>3120</v>
      </c>
      <c r="G202" s="6">
        <v>2630</v>
      </c>
      <c r="H202" s="6">
        <v>6400</v>
      </c>
      <c r="I202" s="6">
        <v>1185</v>
      </c>
      <c r="J202" s="7">
        <v>0.28000000000000003</v>
      </c>
      <c r="K202" s="7">
        <v>0.33</v>
      </c>
      <c r="L202" s="7">
        <v>0.28000000000000003</v>
      </c>
      <c r="M202" s="7">
        <v>0.67</v>
      </c>
      <c r="N202" s="61">
        <v>0.12</v>
      </c>
    </row>
    <row r="203" spans="1:14" x14ac:dyDescent="0.35">
      <c r="A203" s="5" t="s">
        <v>312</v>
      </c>
      <c r="B203" t="s">
        <v>403</v>
      </c>
      <c r="C203" s="6">
        <v>6675</v>
      </c>
      <c r="D203" s="7">
        <v>0.08</v>
      </c>
      <c r="E203" s="6">
        <v>2510</v>
      </c>
      <c r="F203" s="6">
        <v>2115</v>
      </c>
      <c r="G203" s="6">
        <v>1925</v>
      </c>
      <c r="H203" s="6">
        <v>4705</v>
      </c>
      <c r="I203" s="6">
        <v>645</v>
      </c>
      <c r="J203" s="7">
        <v>0.38</v>
      </c>
      <c r="K203" s="7">
        <v>0.32</v>
      </c>
      <c r="L203" s="7">
        <v>0.28999999999999998</v>
      </c>
      <c r="M203" s="7">
        <v>0.71</v>
      </c>
      <c r="N203" s="61">
        <v>0.1</v>
      </c>
    </row>
    <row r="204" spans="1:14" x14ac:dyDescent="0.35">
      <c r="A204" s="5" t="s">
        <v>312</v>
      </c>
      <c r="B204" t="s">
        <v>404</v>
      </c>
      <c r="C204" s="6">
        <v>6500</v>
      </c>
      <c r="D204" s="7">
        <v>0.08</v>
      </c>
      <c r="E204" s="6">
        <v>2685</v>
      </c>
      <c r="F204" s="6">
        <v>1865</v>
      </c>
      <c r="G204" s="6">
        <v>1655</v>
      </c>
      <c r="H204" s="6">
        <v>4630</v>
      </c>
      <c r="I204" s="6">
        <v>715</v>
      </c>
      <c r="J204" s="7">
        <v>0.41</v>
      </c>
      <c r="K204" s="7">
        <v>0.28999999999999998</v>
      </c>
      <c r="L204" s="7">
        <v>0.25</v>
      </c>
      <c r="M204" s="7">
        <v>0.71</v>
      </c>
      <c r="N204" s="61">
        <v>0.11</v>
      </c>
    </row>
    <row r="205" spans="1:14" x14ac:dyDescent="0.35">
      <c r="A205" s="5" t="s">
        <v>312</v>
      </c>
      <c r="B205" t="s">
        <v>405</v>
      </c>
      <c r="C205" s="6">
        <v>4110</v>
      </c>
      <c r="D205" s="7">
        <v>0.08</v>
      </c>
      <c r="E205" s="6">
        <v>2540</v>
      </c>
      <c r="F205" s="6">
        <v>920</v>
      </c>
      <c r="G205" s="6">
        <v>440</v>
      </c>
      <c r="H205" s="6">
        <v>3475</v>
      </c>
      <c r="I205" s="6">
        <v>345</v>
      </c>
      <c r="J205" s="7">
        <v>0.62</v>
      </c>
      <c r="K205" s="7">
        <v>0.22</v>
      </c>
      <c r="L205" s="7">
        <v>0.11</v>
      </c>
      <c r="M205" s="7">
        <v>0.84</v>
      </c>
      <c r="N205" s="61">
        <v>0.08</v>
      </c>
    </row>
    <row r="206" spans="1:14" x14ac:dyDescent="0.35">
      <c r="A206" s="5" t="s">
        <v>312</v>
      </c>
      <c r="B206" t="s">
        <v>406</v>
      </c>
      <c r="C206" s="6">
        <v>3750</v>
      </c>
      <c r="D206" s="7">
        <v>0.08</v>
      </c>
      <c r="E206" s="6">
        <v>2410</v>
      </c>
      <c r="F206" s="6">
        <v>780</v>
      </c>
      <c r="G206" s="6">
        <v>360</v>
      </c>
      <c r="H206" s="6">
        <v>3200</v>
      </c>
      <c r="I206" s="6">
        <v>320</v>
      </c>
      <c r="J206" s="7">
        <v>0.64</v>
      </c>
      <c r="K206" s="7">
        <v>0.21</v>
      </c>
      <c r="L206" s="7">
        <v>0.1</v>
      </c>
      <c r="M206" s="7">
        <v>0.85</v>
      </c>
      <c r="N206" s="61">
        <v>0.09</v>
      </c>
    </row>
    <row r="207" spans="1:14" x14ac:dyDescent="0.35">
      <c r="A207" s="5" t="s">
        <v>312</v>
      </c>
      <c r="B207" t="s">
        <v>407</v>
      </c>
      <c r="C207" s="6">
        <v>1710</v>
      </c>
      <c r="D207" s="7">
        <v>0.08</v>
      </c>
      <c r="E207" s="6">
        <v>1155</v>
      </c>
      <c r="F207" s="6">
        <v>380</v>
      </c>
      <c r="G207" s="6">
        <v>180</v>
      </c>
      <c r="H207" s="6">
        <v>1475</v>
      </c>
      <c r="I207" s="6">
        <v>100</v>
      </c>
      <c r="J207" s="7">
        <v>0.68</v>
      </c>
      <c r="K207" s="7">
        <v>0.22</v>
      </c>
      <c r="L207" s="7">
        <v>0.11</v>
      </c>
      <c r="M207" s="7">
        <v>0.86</v>
      </c>
      <c r="N207" s="61">
        <v>0.06</v>
      </c>
    </row>
    <row r="208" spans="1:14" x14ac:dyDescent="0.35">
      <c r="A208" s="5" t="s">
        <v>312</v>
      </c>
      <c r="B208" t="s">
        <v>408</v>
      </c>
      <c r="C208" s="6">
        <v>43785</v>
      </c>
      <c r="D208" s="7">
        <v>0.08</v>
      </c>
      <c r="E208" s="6">
        <v>17970</v>
      </c>
      <c r="F208" s="6">
        <v>12975</v>
      </c>
      <c r="G208" s="6">
        <v>9345</v>
      </c>
      <c r="H208" s="6">
        <v>28045</v>
      </c>
      <c r="I208" s="6">
        <v>4805</v>
      </c>
      <c r="J208" s="7">
        <v>0.41</v>
      </c>
      <c r="K208" s="7">
        <v>0.3</v>
      </c>
      <c r="L208" s="7">
        <v>0.21</v>
      </c>
      <c r="M208" s="7">
        <v>0.64</v>
      </c>
      <c r="N208" s="61">
        <v>0.11</v>
      </c>
    </row>
    <row r="209" spans="1:14" x14ac:dyDescent="0.35">
      <c r="A209" s="5" t="s">
        <v>313</v>
      </c>
      <c r="B209" t="s">
        <v>400</v>
      </c>
      <c r="C209" s="6">
        <v>55</v>
      </c>
      <c r="D209" s="7">
        <v>0</v>
      </c>
      <c r="E209" s="6">
        <v>55</v>
      </c>
      <c r="F209" s="6">
        <v>0</v>
      </c>
      <c r="G209" s="6">
        <v>0</v>
      </c>
      <c r="H209" s="6">
        <v>0</v>
      </c>
      <c r="I209" s="6" t="s">
        <v>460</v>
      </c>
      <c r="J209" s="7">
        <v>0.98</v>
      </c>
      <c r="K209" s="7">
        <v>0</v>
      </c>
      <c r="L209" s="7">
        <v>0</v>
      </c>
      <c r="M209" s="7">
        <v>0</v>
      </c>
      <c r="N209" s="19" t="s">
        <v>460</v>
      </c>
    </row>
    <row r="210" spans="1:14" x14ac:dyDescent="0.35">
      <c r="A210" s="5" t="s">
        <v>313</v>
      </c>
      <c r="B210" t="s">
        <v>401</v>
      </c>
      <c r="C210" s="6">
        <v>215</v>
      </c>
      <c r="D210" s="7">
        <v>0</v>
      </c>
      <c r="E210" s="6">
        <v>65</v>
      </c>
      <c r="F210" s="6">
        <v>95</v>
      </c>
      <c r="G210" s="6">
        <v>55</v>
      </c>
      <c r="H210" s="6">
        <v>95</v>
      </c>
      <c r="I210" s="6">
        <v>15</v>
      </c>
      <c r="J210" s="7">
        <v>0.31</v>
      </c>
      <c r="K210" s="7">
        <v>0.44</v>
      </c>
      <c r="L210" s="7">
        <v>0.26</v>
      </c>
      <c r="M210" s="7">
        <v>0.44</v>
      </c>
      <c r="N210" s="61">
        <v>0.08</v>
      </c>
    </row>
    <row r="211" spans="1:14" x14ac:dyDescent="0.35">
      <c r="A211" s="5" t="s">
        <v>313</v>
      </c>
      <c r="B211" t="s">
        <v>402</v>
      </c>
      <c r="C211" s="6">
        <v>275</v>
      </c>
      <c r="D211" s="7">
        <v>0</v>
      </c>
      <c r="E211" s="6">
        <v>75</v>
      </c>
      <c r="F211" s="6">
        <v>90</v>
      </c>
      <c r="G211" s="6">
        <v>90</v>
      </c>
      <c r="H211" s="6">
        <v>185</v>
      </c>
      <c r="I211" s="6">
        <v>25</v>
      </c>
      <c r="J211" s="7">
        <v>0.27</v>
      </c>
      <c r="K211" s="7">
        <v>0.33</v>
      </c>
      <c r="L211" s="7">
        <v>0.33</v>
      </c>
      <c r="M211" s="7">
        <v>0.68</v>
      </c>
      <c r="N211" s="61">
        <v>0.09</v>
      </c>
    </row>
    <row r="212" spans="1:14" x14ac:dyDescent="0.35">
      <c r="A212" s="5" t="s">
        <v>313</v>
      </c>
      <c r="B212" t="s">
        <v>403</v>
      </c>
      <c r="C212" s="6">
        <v>140</v>
      </c>
      <c r="D212" s="7">
        <v>0</v>
      </c>
      <c r="E212" s="6">
        <v>40</v>
      </c>
      <c r="F212" s="6">
        <v>45</v>
      </c>
      <c r="G212" s="6">
        <v>55</v>
      </c>
      <c r="H212" s="6">
        <v>100</v>
      </c>
      <c r="I212" s="6">
        <v>10</v>
      </c>
      <c r="J212" s="7">
        <v>0.28999999999999998</v>
      </c>
      <c r="K212" s="7">
        <v>0.31</v>
      </c>
      <c r="L212" s="7">
        <v>0.4</v>
      </c>
      <c r="M212" s="7">
        <v>0.7</v>
      </c>
      <c r="N212" s="61">
        <v>0.06</v>
      </c>
    </row>
    <row r="213" spans="1:14" x14ac:dyDescent="0.35">
      <c r="A213" s="5" t="s">
        <v>313</v>
      </c>
      <c r="B213" t="s">
        <v>404</v>
      </c>
      <c r="C213" s="6">
        <v>205</v>
      </c>
      <c r="D213" s="7">
        <v>0</v>
      </c>
      <c r="E213" s="6">
        <v>80</v>
      </c>
      <c r="F213" s="6">
        <v>70</v>
      </c>
      <c r="G213" s="6">
        <v>55</v>
      </c>
      <c r="H213" s="6">
        <v>150</v>
      </c>
      <c r="I213" s="6">
        <v>15</v>
      </c>
      <c r="J213" s="7">
        <v>0.4</v>
      </c>
      <c r="K213" s="7">
        <v>0.33</v>
      </c>
      <c r="L213" s="7">
        <v>0.27</v>
      </c>
      <c r="M213" s="7">
        <v>0.74</v>
      </c>
      <c r="N213" s="61">
        <v>0.08</v>
      </c>
    </row>
    <row r="214" spans="1:14" x14ac:dyDescent="0.35">
      <c r="A214" s="5" t="s">
        <v>313</v>
      </c>
      <c r="B214" t="s">
        <v>405</v>
      </c>
      <c r="C214" s="6">
        <v>125</v>
      </c>
      <c r="D214" s="7">
        <v>0</v>
      </c>
      <c r="E214" s="6">
        <v>80</v>
      </c>
      <c r="F214" s="6">
        <v>15</v>
      </c>
      <c r="G214" s="6">
        <v>15</v>
      </c>
      <c r="H214" s="6">
        <v>110</v>
      </c>
      <c r="I214" s="6">
        <v>10</v>
      </c>
      <c r="J214" s="7">
        <v>0.64</v>
      </c>
      <c r="K214" s="7">
        <v>0.14000000000000001</v>
      </c>
      <c r="L214" s="7">
        <v>0.14000000000000001</v>
      </c>
      <c r="M214" s="7">
        <v>0.86</v>
      </c>
      <c r="N214" s="61">
        <v>0.08</v>
      </c>
    </row>
    <row r="215" spans="1:14" x14ac:dyDescent="0.35">
      <c r="A215" s="5" t="s">
        <v>313</v>
      </c>
      <c r="B215" t="s">
        <v>406</v>
      </c>
      <c r="C215" s="6">
        <v>85</v>
      </c>
      <c r="D215" s="7">
        <v>0</v>
      </c>
      <c r="E215" s="6">
        <v>45</v>
      </c>
      <c r="F215" s="6">
        <v>30</v>
      </c>
      <c r="G215" s="6">
        <v>10</v>
      </c>
      <c r="H215" s="6">
        <v>70</v>
      </c>
      <c r="I215" s="6">
        <v>5</v>
      </c>
      <c r="J215" s="7">
        <v>0.52</v>
      </c>
      <c r="K215" s="7">
        <v>0.32</v>
      </c>
      <c r="L215" s="7">
        <v>0.11</v>
      </c>
      <c r="M215" s="7">
        <v>0.83</v>
      </c>
      <c r="N215" s="61">
        <v>0.06</v>
      </c>
    </row>
    <row r="216" spans="1:14" x14ac:dyDescent="0.35">
      <c r="A216" s="5" t="s">
        <v>313</v>
      </c>
      <c r="B216" t="s">
        <v>407</v>
      </c>
      <c r="C216" s="6">
        <v>40</v>
      </c>
      <c r="D216" s="7">
        <v>0</v>
      </c>
      <c r="E216" s="6">
        <v>30</v>
      </c>
      <c r="F216" s="6">
        <v>15</v>
      </c>
      <c r="G216" s="6">
        <v>5</v>
      </c>
      <c r="H216" s="6">
        <v>35</v>
      </c>
      <c r="I216" s="6" t="s">
        <v>460</v>
      </c>
      <c r="J216" s="7">
        <v>0.7</v>
      </c>
      <c r="K216" s="7">
        <v>0.33</v>
      </c>
      <c r="L216" s="6" t="s">
        <v>460</v>
      </c>
      <c r="M216" s="7">
        <v>0.93</v>
      </c>
      <c r="N216" s="19" t="s">
        <v>460</v>
      </c>
    </row>
    <row r="217" spans="1:14" x14ac:dyDescent="0.35">
      <c r="A217" s="5" t="s">
        <v>313</v>
      </c>
      <c r="B217" t="s">
        <v>408</v>
      </c>
      <c r="C217" s="6">
        <v>1145</v>
      </c>
      <c r="D217" s="7">
        <v>0</v>
      </c>
      <c r="E217" s="6">
        <v>470</v>
      </c>
      <c r="F217" s="6">
        <v>355</v>
      </c>
      <c r="G217" s="6">
        <v>290</v>
      </c>
      <c r="H217" s="6">
        <v>745</v>
      </c>
      <c r="I217" s="6">
        <v>85</v>
      </c>
      <c r="J217" s="7">
        <v>0.41</v>
      </c>
      <c r="K217" s="7">
        <v>0.31</v>
      </c>
      <c r="L217" s="7">
        <v>0.25</v>
      </c>
      <c r="M217" s="7">
        <v>0.65</v>
      </c>
      <c r="N217" s="61">
        <v>0.08</v>
      </c>
    </row>
    <row r="218" spans="1:14" x14ac:dyDescent="0.35">
      <c r="A218" s="5" t="s">
        <v>314</v>
      </c>
      <c r="B218" t="s">
        <v>400</v>
      </c>
      <c r="C218" s="6">
        <v>410</v>
      </c>
      <c r="D218" s="7">
        <v>0.02</v>
      </c>
      <c r="E218" s="6">
        <v>395</v>
      </c>
      <c r="F218" s="6">
        <v>0</v>
      </c>
      <c r="G218" s="6">
        <v>0</v>
      </c>
      <c r="H218" s="6">
        <v>0</v>
      </c>
      <c r="I218" s="6">
        <v>15</v>
      </c>
      <c r="J218" s="7">
        <v>0.97</v>
      </c>
      <c r="K218" s="7">
        <v>0</v>
      </c>
      <c r="L218" s="7">
        <v>0</v>
      </c>
      <c r="M218" s="7">
        <v>0</v>
      </c>
      <c r="N218" s="61">
        <v>0.03</v>
      </c>
    </row>
    <row r="219" spans="1:14" x14ac:dyDescent="0.35">
      <c r="A219" s="5" t="s">
        <v>314</v>
      </c>
      <c r="B219" t="s">
        <v>401</v>
      </c>
      <c r="C219" s="6">
        <v>2260</v>
      </c>
      <c r="D219" s="7">
        <v>0.02</v>
      </c>
      <c r="E219" s="6">
        <v>690</v>
      </c>
      <c r="F219" s="6">
        <v>925</v>
      </c>
      <c r="G219" s="6">
        <v>475</v>
      </c>
      <c r="H219" s="6">
        <v>980</v>
      </c>
      <c r="I219" s="6">
        <v>250</v>
      </c>
      <c r="J219" s="7">
        <v>0.31</v>
      </c>
      <c r="K219" s="7">
        <v>0.41</v>
      </c>
      <c r="L219" s="7">
        <v>0.21</v>
      </c>
      <c r="M219" s="7">
        <v>0.43</v>
      </c>
      <c r="N219" s="61">
        <v>0.11</v>
      </c>
    </row>
    <row r="220" spans="1:14" x14ac:dyDescent="0.35">
      <c r="A220" s="5" t="s">
        <v>314</v>
      </c>
      <c r="B220" t="s">
        <v>402</v>
      </c>
      <c r="C220" s="6">
        <v>2490</v>
      </c>
      <c r="D220" s="7">
        <v>0.02</v>
      </c>
      <c r="E220" s="6">
        <v>700</v>
      </c>
      <c r="F220" s="6">
        <v>830</v>
      </c>
      <c r="G220" s="6">
        <v>765</v>
      </c>
      <c r="H220" s="6">
        <v>1685</v>
      </c>
      <c r="I220" s="6">
        <v>260</v>
      </c>
      <c r="J220" s="7">
        <v>0.28000000000000003</v>
      </c>
      <c r="K220" s="7">
        <v>0.33</v>
      </c>
      <c r="L220" s="7">
        <v>0.31</v>
      </c>
      <c r="M220" s="7">
        <v>0.68</v>
      </c>
      <c r="N220" s="61">
        <v>0.1</v>
      </c>
    </row>
    <row r="221" spans="1:14" x14ac:dyDescent="0.35">
      <c r="A221" s="5" t="s">
        <v>314</v>
      </c>
      <c r="B221" t="s">
        <v>403</v>
      </c>
      <c r="C221" s="6">
        <v>1710</v>
      </c>
      <c r="D221" s="7">
        <v>0.02</v>
      </c>
      <c r="E221" s="6">
        <v>645</v>
      </c>
      <c r="F221" s="6">
        <v>580</v>
      </c>
      <c r="G221" s="6">
        <v>515</v>
      </c>
      <c r="H221" s="6">
        <v>1250</v>
      </c>
      <c r="I221" s="6">
        <v>115</v>
      </c>
      <c r="J221" s="7">
        <v>0.38</v>
      </c>
      <c r="K221" s="7">
        <v>0.34</v>
      </c>
      <c r="L221" s="7">
        <v>0.3</v>
      </c>
      <c r="M221" s="7">
        <v>0.73</v>
      </c>
      <c r="N221" s="61">
        <v>7.0000000000000007E-2</v>
      </c>
    </row>
    <row r="222" spans="1:14" x14ac:dyDescent="0.35">
      <c r="A222" s="5" t="s">
        <v>314</v>
      </c>
      <c r="B222" t="s">
        <v>404</v>
      </c>
      <c r="C222" s="6">
        <v>1960</v>
      </c>
      <c r="D222" s="7">
        <v>0.02</v>
      </c>
      <c r="E222" s="6">
        <v>840</v>
      </c>
      <c r="F222" s="6">
        <v>585</v>
      </c>
      <c r="G222" s="6">
        <v>445</v>
      </c>
      <c r="H222" s="6">
        <v>1445</v>
      </c>
      <c r="I222" s="6">
        <v>210</v>
      </c>
      <c r="J222" s="7">
        <v>0.43</v>
      </c>
      <c r="K222" s="7">
        <v>0.3</v>
      </c>
      <c r="L222" s="7">
        <v>0.23</v>
      </c>
      <c r="M222" s="7">
        <v>0.74</v>
      </c>
      <c r="N222" s="61">
        <v>0.11</v>
      </c>
    </row>
    <row r="223" spans="1:14" x14ac:dyDescent="0.35">
      <c r="A223" s="5" t="s">
        <v>314</v>
      </c>
      <c r="B223" t="s">
        <v>405</v>
      </c>
      <c r="C223" s="6">
        <v>1270</v>
      </c>
      <c r="D223" s="7">
        <v>0.02</v>
      </c>
      <c r="E223" s="6">
        <v>725</v>
      </c>
      <c r="F223" s="6">
        <v>305</v>
      </c>
      <c r="G223" s="6">
        <v>170</v>
      </c>
      <c r="H223" s="6">
        <v>1030</v>
      </c>
      <c r="I223" s="6">
        <v>115</v>
      </c>
      <c r="J223" s="7">
        <v>0.56999999999999995</v>
      </c>
      <c r="K223" s="7">
        <v>0.24</v>
      </c>
      <c r="L223" s="7">
        <v>0.13</v>
      </c>
      <c r="M223" s="7">
        <v>0.81</v>
      </c>
      <c r="N223" s="61">
        <v>0.09</v>
      </c>
    </row>
    <row r="224" spans="1:14" x14ac:dyDescent="0.35">
      <c r="A224" s="5" t="s">
        <v>314</v>
      </c>
      <c r="B224" t="s">
        <v>406</v>
      </c>
      <c r="C224" s="6">
        <v>1035</v>
      </c>
      <c r="D224" s="7">
        <v>0.02</v>
      </c>
      <c r="E224" s="6">
        <v>660</v>
      </c>
      <c r="F224" s="6">
        <v>235</v>
      </c>
      <c r="G224" s="6">
        <v>115</v>
      </c>
      <c r="H224" s="6">
        <v>885</v>
      </c>
      <c r="I224" s="6">
        <v>70</v>
      </c>
      <c r="J224" s="7">
        <v>0.64</v>
      </c>
      <c r="K224" s="7">
        <v>0.23</v>
      </c>
      <c r="L224" s="7">
        <v>0.11</v>
      </c>
      <c r="M224" s="7">
        <v>0.85</v>
      </c>
      <c r="N224" s="61">
        <v>7.0000000000000007E-2</v>
      </c>
    </row>
    <row r="225" spans="1:14" x14ac:dyDescent="0.35">
      <c r="A225" s="5" t="s">
        <v>314</v>
      </c>
      <c r="B225" t="s">
        <v>407</v>
      </c>
      <c r="C225" s="6">
        <v>470</v>
      </c>
      <c r="D225" s="7">
        <v>0.02</v>
      </c>
      <c r="E225" s="6">
        <v>310</v>
      </c>
      <c r="F225" s="6">
        <v>90</v>
      </c>
      <c r="G225" s="6">
        <v>35</v>
      </c>
      <c r="H225" s="6">
        <v>405</v>
      </c>
      <c r="I225" s="6">
        <v>35</v>
      </c>
      <c r="J225" s="7">
        <v>0.66</v>
      </c>
      <c r="K225" s="7">
        <v>0.19</v>
      </c>
      <c r="L225" s="7">
        <v>0.08</v>
      </c>
      <c r="M225" s="7">
        <v>0.86</v>
      </c>
      <c r="N225" s="61">
        <v>0.08</v>
      </c>
    </row>
    <row r="226" spans="1:14" x14ac:dyDescent="0.35">
      <c r="A226" s="5" t="s">
        <v>314</v>
      </c>
      <c r="B226" t="s">
        <v>408</v>
      </c>
      <c r="C226" s="6">
        <v>11600</v>
      </c>
      <c r="D226" s="7">
        <v>0.02</v>
      </c>
      <c r="E226" s="6">
        <v>4965</v>
      </c>
      <c r="F226" s="6">
        <v>3555</v>
      </c>
      <c r="G226" s="6">
        <v>2520</v>
      </c>
      <c r="H226" s="6">
        <v>7680</v>
      </c>
      <c r="I226" s="6">
        <v>1065</v>
      </c>
      <c r="J226" s="7">
        <v>0.43</v>
      </c>
      <c r="K226" s="7">
        <v>0.31</v>
      </c>
      <c r="L226" s="7">
        <v>0.22</v>
      </c>
      <c r="M226" s="7">
        <v>0.66</v>
      </c>
      <c r="N226" s="61">
        <v>0.09</v>
      </c>
    </row>
    <row r="227" spans="1:14" x14ac:dyDescent="0.35">
      <c r="A227" s="5" t="s">
        <v>315</v>
      </c>
      <c r="B227" t="s">
        <v>400</v>
      </c>
      <c r="C227" s="6">
        <v>630</v>
      </c>
      <c r="D227" s="7">
        <v>0.03</v>
      </c>
      <c r="E227" s="6">
        <v>610</v>
      </c>
      <c r="F227" s="6">
        <v>0</v>
      </c>
      <c r="G227" s="6">
        <v>0</v>
      </c>
      <c r="H227" s="6">
        <v>0</v>
      </c>
      <c r="I227" s="6">
        <v>20</v>
      </c>
      <c r="J227" s="7">
        <v>0.97</v>
      </c>
      <c r="K227" s="7">
        <v>0</v>
      </c>
      <c r="L227" s="7">
        <v>0</v>
      </c>
      <c r="M227" s="7">
        <v>0</v>
      </c>
      <c r="N227" s="61">
        <v>0.03</v>
      </c>
    </row>
    <row r="228" spans="1:14" x14ac:dyDescent="0.35">
      <c r="A228" s="5" t="s">
        <v>315</v>
      </c>
      <c r="B228" t="s">
        <v>401</v>
      </c>
      <c r="C228" s="6">
        <v>4190</v>
      </c>
      <c r="D228" s="7">
        <v>0.03</v>
      </c>
      <c r="E228" s="6">
        <v>1005</v>
      </c>
      <c r="F228" s="6">
        <v>1605</v>
      </c>
      <c r="G228" s="6">
        <v>905</v>
      </c>
      <c r="H228" s="6">
        <v>1725</v>
      </c>
      <c r="I228" s="6">
        <v>570</v>
      </c>
      <c r="J228" s="7">
        <v>0.24</v>
      </c>
      <c r="K228" s="7">
        <v>0.38</v>
      </c>
      <c r="L228" s="7">
        <v>0.22</v>
      </c>
      <c r="M228" s="7">
        <v>0.41</v>
      </c>
      <c r="N228" s="61">
        <v>0.14000000000000001</v>
      </c>
    </row>
    <row r="229" spans="1:14" x14ac:dyDescent="0.35">
      <c r="A229" s="5" t="s">
        <v>315</v>
      </c>
      <c r="B229" t="s">
        <v>402</v>
      </c>
      <c r="C229" s="6">
        <v>3875</v>
      </c>
      <c r="D229" s="7">
        <v>0.03</v>
      </c>
      <c r="E229" s="6">
        <v>1080</v>
      </c>
      <c r="F229" s="6">
        <v>1280</v>
      </c>
      <c r="G229" s="6">
        <v>1075</v>
      </c>
      <c r="H229" s="6">
        <v>2600</v>
      </c>
      <c r="I229" s="6">
        <v>435</v>
      </c>
      <c r="J229" s="7">
        <v>0.28000000000000003</v>
      </c>
      <c r="K229" s="7">
        <v>0.33</v>
      </c>
      <c r="L229" s="7">
        <v>0.28000000000000003</v>
      </c>
      <c r="M229" s="7">
        <v>0.67</v>
      </c>
      <c r="N229" s="61">
        <v>0.11</v>
      </c>
    </row>
    <row r="230" spans="1:14" x14ac:dyDescent="0.35">
      <c r="A230" s="5" t="s">
        <v>315</v>
      </c>
      <c r="B230" t="s">
        <v>403</v>
      </c>
      <c r="C230" s="6">
        <v>2625</v>
      </c>
      <c r="D230" s="7">
        <v>0.03</v>
      </c>
      <c r="E230" s="6">
        <v>1040</v>
      </c>
      <c r="F230" s="6">
        <v>810</v>
      </c>
      <c r="G230" s="6">
        <v>720</v>
      </c>
      <c r="H230" s="6">
        <v>1890</v>
      </c>
      <c r="I230" s="6">
        <v>250</v>
      </c>
      <c r="J230" s="7">
        <v>0.4</v>
      </c>
      <c r="K230" s="7">
        <v>0.31</v>
      </c>
      <c r="L230" s="7">
        <v>0.27</v>
      </c>
      <c r="M230" s="7">
        <v>0.72</v>
      </c>
      <c r="N230" s="61">
        <v>0.09</v>
      </c>
    </row>
    <row r="231" spans="1:14" x14ac:dyDescent="0.35">
      <c r="A231" s="5" t="s">
        <v>315</v>
      </c>
      <c r="B231" t="s">
        <v>404</v>
      </c>
      <c r="C231" s="6">
        <v>2875</v>
      </c>
      <c r="D231" s="7">
        <v>0.03</v>
      </c>
      <c r="E231" s="6">
        <v>1155</v>
      </c>
      <c r="F231" s="6">
        <v>745</v>
      </c>
      <c r="G231" s="6">
        <v>745</v>
      </c>
      <c r="H231" s="6">
        <v>1970</v>
      </c>
      <c r="I231" s="6">
        <v>360</v>
      </c>
      <c r="J231" s="7">
        <v>0.4</v>
      </c>
      <c r="K231" s="7">
        <v>0.26</v>
      </c>
      <c r="L231" s="7">
        <v>0.26</v>
      </c>
      <c r="M231" s="7">
        <v>0.69</v>
      </c>
      <c r="N231" s="61">
        <v>0.12</v>
      </c>
    </row>
    <row r="232" spans="1:14" x14ac:dyDescent="0.35">
      <c r="A232" s="5" t="s">
        <v>315</v>
      </c>
      <c r="B232" t="s">
        <v>405</v>
      </c>
      <c r="C232" s="6">
        <v>1815</v>
      </c>
      <c r="D232" s="7">
        <v>0.03</v>
      </c>
      <c r="E232" s="6">
        <v>1150</v>
      </c>
      <c r="F232" s="6">
        <v>350</v>
      </c>
      <c r="G232" s="6">
        <v>195</v>
      </c>
      <c r="H232" s="6">
        <v>1520</v>
      </c>
      <c r="I232" s="6">
        <v>165</v>
      </c>
      <c r="J232" s="7">
        <v>0.63</v>
      </c>
      <c r="K232" s="7">
        <v>0.19</v>
      </c>
      <c r="L232" s="7">
        <v>0.11</v>
      </c>
      <c r="M232" s="7">
        <v>0.84</v>
      </c>
      <c r="N232" s="61">
        <v>0.09</v>
      </c>
    </row>
    <row r="233" spans="1:14" x14ac:dyDescent="0.35">
      <c r="A233" s="5" t="s">
        <v>315</v>
      </c>
      <c r="B233" t="s">
        <v>406</v>
      </c>
      <c r="C233" s="6">
        <v>1550</v>
      </c>
      <c r="D233" s="7">
        <v>0.03</v>
      </c>
      <c r="E233" s="6">
        <v>1030</v>
      </c>
      <c r="F233" s="6">
        <v>290</v>
      </c>
      <c r="G233" s="6">
        <v>155</v>
      </c>
      <c r="H233" s="6">
        <v>1325</v>
      </c>
      <c r="I233" s="6">
        <v>125</v>
      </c>
      <c r="J233" s="7">
        <v>0.66</v>
      </c>
      <c r="K233" s="7">
        <v>0.19</v>
      </c>
      <c r="L233" s="7">
        <v>0.1</v>
      </c>
      <c r="M233" s="7">
        <v>0.85</v>
      </c>
      <c r="N233" s="61">
        <v>0.08</v>
      </c>
    </row>
    <row r="234" spans="1:14" x14ac:dyDescent="0.35">
      <c r="A234" s="5" t="s">
        <v>315</v>
      </c>
      <c r="B234" t="s">
        <v>407</v>
      </c>
      <c r="C234" s="6">
        <v>720</v>
      </c>
      <c r="D234" s="7">
        <v>0.03</v>
      </c>
      <c r="E234" s="6">
        <v>495</v>
      </c>
      <c r="F234" s="6">
        <v>140</v>
      </c>
      <c r="G234" s="6">
        <v>60</v>
      </c>
      <c r="H234" s="6">
        <v>625</v>
      </c>
      <c r="I234" s="6">
        <v>40</v>
      </c>
      <c r="J234" s="7">
        <v>0.69</v>
      </c>
      <c r="K234" s="7">
        <v>0.2</v>
      </c>
      <c r="L234" s="7">
        <v>0.08</v>
      </c>
      <c r="M234" s="7">
        <v>0.87</v>
      </c>
      <c r="N234" s="61">
        <v>0.06</v>
      </c>
    </row>
    <row r="235" spans="1:14" x14ac:dyDescent="0.35">
      <c r="A235" s="5" t="s">
        <v>315</v>
      </c>
      <c r="B235" t="s">
        <v>408</v>
      </c>
      <c r="C235" s="6">
        <v>18285</v>
      </c>
      <c r="D235" s="7">
        <v>0.03</v>
      </c>
      <c r="E235" s="6">
        <v>7565</v>
      </c>
      <c r="F235" s="6">
        <v>5220</v>
      </c>
      <c r="G235" s="6">
        <v>3855</v>
      </c>
      <c r="H235" s="6">
        <v>11655</v>
      </c>
      <c r="I235" s="6">
        <v>1960</v>
      </c>
      <c r="J235" s="7">
        <v>0.41</v>
      </c>
      <c r="K235" s="7">
        <v>0.28999999999999998</v>
      </c>
      <c r="L235" s="7">
        <v>0.21</v>
      </c>
      <c r="M235" s="7">
        <v>0.64</v>
      </c>
      <c r="N235" s="61">
        <v>0.11</v>
      </c>
    </row>
    <row r="236" spans="1:14" x14ac:dyDescent="0.35">
      <c r="A236" s="5" t="s">
        <v>316</v>
      </c>
      <c r="B236" t="s">
        <v>400</v>
      </c>
      <c r="C236" s="6">
        <v>305</v>
      </c>
      <c r="D236" s="7">
        <v>0.02</v>
      </c>
      <c r="E236" s="6">
        <v>290</v>
      </c>
      <c r="F236" s="6">
        <v>0</v>
      </c>
      <c r="G236" s="6">
        <v>0</v>
      </c>
      <c r="H236" s="6">
        <v>0</v>
      </c>
      <c r="I236" s="6">
        <v>15</v>
      </c>
      <c r="J236" s="7">
        <v>0.95</v>
      </c>
      <c r="K236" s="7">
        <v>0</v>
      </c>
      <c r="L236" s="7">
        <v>0</v>
      </c>
      <c r="M236" s="7">
        <v>0</v>
      </c>
      <c r="N236" s="61">
        <v>0.05</v>
      </c>
    </row>
    <row r="237" spans="1:14" x14ac:dyDescent="0.35">
      <c r="A237" s="5" t="s">
        <v>316</v>
      </c>
      <c r="B237" t="s">
        <v>401</v>
      </c>
      <c r="C237" s="6">
        <v>1880</v>
      </c>
      <c r="D237" s="7">
        <v>0.01</v>
      </c>
      <c r="E237" s="6">
        <v>515</v>
      </c>
      <c r="F237" s="6">
        <v>745</v>
      </c>
      <c r="G237" s="6">
        <v>420</v>
      </c>
      <c r="H237" s="6">
        <v>800</v>
      </c>
      <c r="I237" s="6">
        <v>205</v>
      </c>
      <c r="J237" s="7">
        <v>0.27</v>
      </c>
      <c r="K237" s="7">
        <v>0.4</v>
      </c>
      <c r="L237" s="7">
        <v>0.22</v>
      </c>
      <c r="M237" s="7">
        <v>0.43</v>
      </c>
      <c r="N237" s="61">
        <v>0.11</v>
      </c>
    </row>
    <row r="238" spans="1:14" x14ac:dyDescent="0.35">
      <c r="A238" s="5" t="s">
        <v>316</v>
      </c>
      <c r="B238" t="s">
        <v>402</v>
      </c>
      <c r="C238" s="6">
        <v>2030</v>
      </c>
      <c r="D238" s="7">
        <v>0.02</v>
      </c>
      <c r="E238" s="6">
        <v>530</v>
      </c>
      <c r="F238" s="6">
        <v>670</v>
      </c>
      <c r="G238" s="6">
        <v>640</v>
      </c>
      <c r="H238" s="6">
        <v>1285</v>
      </c>
      <c r="I238" s="6">
        <v>230</v>
      </c>
      <c r="J238" s="7">
        <v>0.26</v>
      </c>
      <c r="K238" s="7">
        <v>0.33</v>
      </c>
      <c r="L238" s="7">
        <v>0.32</v>
      </c>
      <c r="M238" s="7">
        <v>0.63</v>
      </c>
      <c r="N238" s="61">
        <v>0.11</v>
      </c>
    </row>
    <row r="239" spans="1:14" x14ac:dyDescent="0.35">
      <c r="A239" s="5" t="s">
        <v>316</v>
      </c>
      <c r="B239" t="s">
        <v>403</v>
      </c>
      <c r="C239" s="6">
        <v>1465</v>
      </c>
      <c r="D239" s="7">
        <v>0.02</v>
      </c>
      <c r="E239" s="6">
        <v>520</v>
      </c>
      <c r="F239" s="6">
        <v>465</v>
      </c>
      <c r="G239" s="6">
        <v>475</v>
      </c>
      <c r="H239" s="6">
        <v>990</v>
      </c>
      <c r="I239" s="6">
        <v>150</v>
      </c>
      <c r="J239" s="7">
        <v>0.35</v>
      </c>
      <c r="K239" s="7">
        <v>0.32</v>
      </c>
      <c r="L239" s="7">
        <v>0.32</v>
      </c>
      <c r="M239" s="7">
        <v>0.68</v>
      </c>
      <c r="N239" s="61">
        <v>0.1</v>
      </c>
    </row>
    <row r="240" spans="1:14" x14ac:dyDescent="0.35">
      <c r="A240" s="5" t="s">
        <v>316</v>
      </c>
      <c r="B240" t="s">
        <v>404</v>
      </c>
      <c r="C240" s="6">
        <v>1430</v>
      </c>
      <c r="D240" s="7">
        <v>0.02</v>
      </c>
      <c r="E240" s="6">
        <v>580</v>
      </c>
      <c r="F240" s="6">
        <v>375</v>
      </c>
      <c r="G240" s="6">
        <v>385</v>
      </c>
      <c r="H240" s="6">
        <v>990</v>
      </c>
      <c r="I240" s="6">
        <v>150</v>
      </c>
      <c r="J240" s="7">
        <v>0.4</v>
      </c>
      <c r="K240" s="7">
        <v>0.26</v>
      </c>
      <c r="L240" s="7">
        <v>0.27</v>
      </c>
      <c r="M240" s="7">
        <v>0.69</v>
      </c>
      <c r="N240" s="61">
        <v>0.1</v>
      </c>
    </row>
    <row r="241" spans="1:14" x14ac:dyDescent="0.35">
      <c r="A241" s="5" t="s">
        <v>316</v>
      </c>
      <c r="B241" t="s">
        <v>405</v>
      </c>
      <c r="C241" s="6">
        <v>900</v>
      </c>
      <c r="D241" s="7">
        <v>0.02</v>
      </c>
      <c r="E241" s="6">
        <v>575</v>
      </c>
      <c r="F241" s="6">
        <v>225</v>
      </c>
      <c r="G241" s="6">
        <v>135</v>
      </c>
      <c r="H241" s="6">
        <v>775</v>
      </c>
      <c r="I241" s="6">
        <v>60</v>
      </c>
      <c r="J241" s="7">
        <v>0.64</v>
      </c>
      <c r="K241" s="7">
        <v>0.25</v>
      </c>
      <c r="L241" s="7">
        <v>0.15</v>
      </c>
      <c r="M241" s="7">
        <v>0.86</v>
      </c>
      <c r="N241" s="61">
        <v>7.0000000000000007E-2</v>
      </c>
    </row>
    <row r="242" spans="1:14" x14ac:dyDescent="0.35">
      <c r="A242" s="5" t="s">
        <v>316</v>
      </c>
      <c r="B242" t="s">
        <v>406</v>
      </c>
      <c r="C242" s="6">
        <v>800</v>
      </c>
      <c r="D242" s="7">
        <v>0.02</v>
      </c>
      <c r="E242" s="6">
        <v>515</v>
      </c>
      <c r="F242" s="6">
        <v>175</v>
      </c>
      <c r="G242" s="6">
        <v>85</v>
      </c>
      <c r="H242" s="6">
        <v>695</v>
      </c>
      <c r="I242" s="6">
        <v>55</v>
      </c>
      <c r="J242" s="7">
        <v>0.64</v>
      </c>
      <c r="K242" s="7">
        <v>0.22</v>
      </c>
      <c r="L242" s="7">
        <v>0.1</v>
      </c>
      <c r="M242" s="7">
        <v>0.87</v>
      </c>
      <c r="N242" s="61">
        <v>7.0000000000000007E-2</v>
      </c>
    </row>
    <row r="243" spans="1:14" x14ac:dyDescent="0.35">
      <c r="A243" s="5" t="s">
        <v>316</v>
      </c>
      <c r="B243" t="s">
        <v>407</v>
      </c>
      <c r="C243" s="6">
        <v>360</v>
      </c>
      <c r="D243" s="7">
        <v>0.02</v>
      </c>
      <c r="E243" s="6">
        <v>240</v>
      </c>
      <c r="F243" s="6">
        <v>75</v>
      </c>
      <c r="G243" s="6">
        <v>20</v>
      </c>
      <c r="H243" s="6">
        <v>315</v>
      </c>
      <c r="I243" s="6">
        <v>30</v>
      </c>
      <c r="J243" s="7">
        <v>0.67</v>
      </c>
      <c r="K243" s="7">
        <v>0.22</v>
      </c>
      <c r="L243" s="7">
        <v>0.06</v>
      </c>
      <c r="M243" s="7">
        <v>0.88</v>
      </c>
      <c r="N243" s="61">
        <v>0.08</v>
      </c>
    </row>
    <row r="244" spans="1:14" x14ac:dyDescent="0.35">
      <c r="A244" s="5" t="s">
        <v>316</v>
      </c>
      <c r="B244" t="s">
        <v>408</v>
      </c>
      <c r="C244" s="6">
        <v>9160</v>
      </c>
      <c r="D244" s="7">
        <v>0.02</v>
      </c>
      <c r="E244" s="6">
        <v>3760</v>
      </c>
      <c r="F244" s="6">
        <v>2735</v>
      </c>
      <c r="G244" s="6">
        <v>2155</v>
      </c>
      <c r="H244" s="6">
        <v>5850</v>
      </c>
      <c r="I244" s="6">
        <v>895</v>
      </c>
      <c r="J244" s="7">
        <v>0.41</v>
      </c>
      <c r="K244" s="7">
        <v>0.3</v>
      </c>
      <c r="L244" s="7">
        <v>0.24</v>
      </c>
      <c r="M244" s="7">
        <v>0.64</v>
      </c>
      <c r="N244" s="61">
        <v>0.1</v>
      </c>
    </row>
    <row r="245" spans="1:14" x14ac:dyDescent="0.35">
      <c r="A245" s="5" t="s">
        <v>317</v>
      </c>
      <c r="B245" t="s">
        <v>400</v>
      </c>
      <c r="C245" s="6">
        <v>40</v>
      </c>
      <c r="D245" s="7">
        <v>0</v>
      </c>
      <c r="E245" s="6">
        <v>35</v>
      </c>
      <c r="F245" s="6">
        <v>0</v>
      </c>
      <c r="G245" s="6">
        <v>0</v>
      </c>
      <c r="H245" s="6">
        <v>0</v>
      </c>
      <c r="I245" s="6" t="s">
        <v>460</v>
      </c>
      <c r="J245" s="7">
        <v>0.97</v>
      </c>
      <c r="K245" s="7">
        <v>0</v>
      </c>
      <c r="L245" s="7">
        <v>0</v>
      </c>
      <c r="M245" s="7">
        <v>0</v>
      </c>
      <c r="N245" s="19" t="s">
        <v>460</v>
      </c>
    </row>
    <row r="246" spans="1:14" x14ac:dyDescent="0.35">
      <c r="A246" s="5" t="s">
        <v>317</v>
      </c>
      <c r="B246" t="s">
        <v>401</v>
      </c>
      <c r="C246" s="6">
        <v>245</v>
      </c>
      <c r="D246" s="7">
        <v>0</v>
      </c>
      <c r="E246" s="6">
        <v>65</v>
      </c>
      <c r="F246" s="6">
        <v>115</v>
      </c>
      <c r="G246" s="6">
        <v>65</v>
      </c>
      <c r="H246" s="6">
        <v>105</v>
      </c>
      <c r="I246" s="6">
        <v>15</v>
      </c>
      <c r="J246" s="7">
        <v>0.27</v>
      </c>
      <c r="K246" s="7">
        <v>0.48</v>
      </c>
      <c r="L246" s="7">
        <v>0.27</v>
      </c>
      <c r="M246" s="7">
        <v>0.44</v>
      </c>
      <c r="N246" s="61">
        <v>0.06</v>
      </c>
    </row>
    <row r="247" spans="1:14" x14ac:dyDescent="0.35">
      <c r="A247" s="5" t="s">
        <v>317</v>
      </c>
      <c r="B247" t="s">
        <v>402</v>
      </c>
      <c r="C247" s="6">
        <v>230</v>
      </c>
      <c r="D247" s="7">
        <v>0</v>
      </c>
      <c r="E247" s="6">
        <v>65</v>
      </c>
      <c r="F247" s="6">
        <v>80</v>
      </c>
      <c r="G247" s="6">
        <v>60</v>
      </c>
      <c r="H247" s="6">
        <v>160</v>
      </c>
      <c r="I247" s="6">
        <v>25</v>
      </c>
      <c r="J247" s="7">
        <v>0.28000000000000003</v>
      </c>
      <c r="K247" s="7">
        <v>0.35</v>
      </c>
      <c r="L247" s="7">
        <v>0.26</v>
      </c>
      <c r="M247" s="7">
        <v>0.69</v>
      </c>
      <c r="N247" s="61">
        <v>0.11</v>
      </c>
    </row>
    <row r="248" spans="1:14" x14ac:dyDescent="0.35">
      <c r="A248" s="5" t="s">
        <v>317</v>
      </c>
      <c r="B248" t="s">
        <v>403</v>
      </c>
      <c r="C248" s="6">
        <v>185</v>
      </c>
      <c r="D248" s="7">
        <v>0</v>
      </c>
      <c r="E248" s="6">
        <v>70</v>
      </c>
      <c r="F248" s="6">
        <v>60</v>
      </c>
      <c r="G248" s="6">
        <v>55</v>
      </c>
      <c r="H248" s="6">
        <v>125</v>
      </c>
      <c r="I248" s="6">
        <v>20</v>
      </c>
      <c r="J248" s="7">
        <v>0.37</v>
      </c>
      <c r="K248" s="7">
        <v>0.32</v>
      </c>
      <c r="L248" s="7">
        <v>0.28999999999999998</v>
      </c>
      <c r="M248" s="7">
        <v>0.69</v>
      </c>
      <c r="N248" s="61">
        <v>0.11</v>
      </c>
    </row>
    <row r="249" spans="1:14" x14ac:dyDescent="0.35">
      <c r="A249" s="5" t="s">
        <v>317</v>
      </c>
      <c r="B249" t="s">
        <v>404</v>
      </c>
      <c r="C249" s="6">
        <v>190</v>
      </c>
      <c r="D249" s="7">
        <v>0</v>
      </c>
      <c r="E249" s="6">
        <v>85</v>
      </c>
      <c r="F249" s="6">
        <v>50</v>
      </c>
      <c r="G249" s="6">
        <v>55</v>
      </c>
      <c r="H249" s="6">
        <v>135</v>
      </c>
      <c r="I249" s="6">
        <v>15</v>
      </c>
      <c r="J249" s="7">
        <v>0.45</v>
      </c>
      <c r="K249" s="7">
        <v>0.27</v>
      </c>
      <c r="L249" s="7">
        <v>0.3</v>
      </c>
      <c r="M249" s="7">
        <v>0.7</v>
      </c>
      <c r="N249" s="61">
        <v>0.08</v>
      </c>
    </row>
    <row r="250" spans="1:14" x14ac:dyDescent="0.35">
      <c r="A250" s="5" t="s">
        <v>317</v>
      </c>
      <c r="B250" t="s">
        <v>405</v>
      </c>
      <c r="C250" s="6">
        <v>140</v>
      </c>
      <c r="D250" s="7">
        <v>0</v>
      </c>
      <c r="E250" s="6">
        <v>85</v>
      </c>
      <c r="F250" s="6">
        <v>25</v>
      </c>
      <c r="G250" s="6">
        <v>20</v>
      </c>
      <c r="H250" s="6">
        <v>120</v>
      </c>
      <c r="I250" s="6">
        <v>10</v>
      </c>
      <c r="J250" s="7">
        <v>0.62</v>
      </c>
      <c r="K250" s="7">
        <v>0.18</v>
      </c>
      <c r="L250" s="7">
        <v>0.13</v>
      </c>
      <c r="M250" s="7">
        <v>0.84</v>
      </c>
      <c r="N250" s="61">
        <v>0.09</v>
      </c>
    </row>
    <row r="251" spans="1:14" x14ac:dyDescent="0.35">
      <c r="A251" s="5" t="s">
        <v>317</v>
      </c>
      <c r="B251" t="s">
        <v>406</v>
      </c>
      <c r="C251" s="6">
        <v>135</v>
      </c>
      <c r="D251" s="7">
        <v>0</v>
      </c>
      <c r="E251" s="6">
        <v>85</v>
      </c>
      <c r="F251" s="6">
        <v>30</v>
      </c>
      <c r="G251" s="6">
        <v>15</v>
      </c>
      <c r="H251" s="6">
        <v>125</v>
      </c>
      <c r="I251" s="6">
        <v>5</v>
      </c>
      <c r="J251" s="7">
        <v>0.63</v>
      </c>
      <c r="K251" s="7">
        <v>0.22</v>
      </c>
      <c r="L251" s="7">
        <v>0.12</v>
      </c>
      <c r="M251" s="7">
        <v>0.9</v>
      </c>
      <c r="N251" s="61">
        <v>0.03</v>
      </c>
    </row>
    <row r="252" spans="1:14" x14ac:dyDescent="0.35">
      <c r="A252" s="5" t="s">
        <v>317</v>
      </c>
      <c r="B252" t="s">
        <v>407</v>
      </c>
      <c r="C252" s="6">
        <v>45</v>
      </c>
      <c r="D252" s="7">
        <v>0</v>
      </c>
      <c r="E252" s="6">
        <v>35</v>
      </c>
      <c r="F252" s="6">
        <v>10</v>
      </c>
      <c r="G252" s="6">
        <v>5</v>
      </c>
      <c r="H252" s="6">
        <v>45</v>
      </c>
      <c r="I252" s="6">
        <v>5</v>
      </c>
      <c r="J252" s="7">
        <v>0.74</v>
      </c>
      <c r="K252" s="7">
        <v>0.23</v>
      </c>
      <c r="L252" s="7">
        <v>0.06</v>
      </c>
      <c r="M252" s="7">
        <v>0.91</v>
      </c>
      <c r="N252" s="61">
        <v>0.06</v>
      </c>
    </row>
    <row r="253" spans="1:14" x14ac:dyDescent="0.35">
      <c r="A253" s="5" t="s">
        <v>317</v>
      </c>
      <c r="B253" t="s">
        <v>408</v>
      </c>
      <c r="C253" s="6">
        <v>1210</v>
      </c>
      <c r="D253" s="7">
        <v>0</v>
      </c>
      <c r="E253" s="6">
        <v>525</v>
      </c>
      <c r="F253" s="6">
        <v>375</v>
      </c>
      <c r="G253" s="6">
        <v>275</v>
      </c>
      <c r="H253" s="6">
        <v>810</v>
      </c>
      <c r="I253" s="6">
        <v>95</v>
      </c>
      <c r="J253" s="7">
        <v>0.44</v>
      </c>
      <c r="K253" s="7">
        <v>0.31</v>
      </c>
      <c r="L253" s="7">
        <v>0.23</v>
      </c>
      <c r="M253" s="7">
        <v>0.67</v>
      </c>
      <c r="N253" s="61">
        <v>0.08</v>
      </c>
    </row>
    <row r="254" spans="1:14" x14ac:dyDescent="0.35">
      <c r="A254" s="5" t="s">
        <v>318</v>
      </c>
      <c r="B254" t="s">
        <v>400</v>
      </c>
      <c r="C254" s="6">
        <v>330</v>
      </c>
      <c r="D254" s="7">
        <v>0.02</v>
      </c>
      <c r="E254" s="6">
        <v>320</v>
      </c>
      <c r="F254" s="6">
        <v>0</v>
      </c>
      <c r="G254" s="6">
        <v>0</v>
      </c>
      <c r="H254" s="6">
        <v>0</v>
      </c>
      <c r="I254" s="6">
        <v>10</v>
      </c>
      <c r="J254" s="7">
        <v>0.97</v>
      </c>
      <c r="K254" s="7">
        <v>0</v>
      </c>
      <c r="L254" s="7">
        <v>0</v>
      </c>
      <c r="M254" s="7">
        <v>0</v>
      </c>
      <c r="N254" s="61">
        <v>0.03</v>
      </c>
    </row>
    <row r="255" spans="1:14" x14ac:dyDescent="0.35">
      <c r="A255" s="5" t="s">
        <v>318</v>
      </c>
      <c r="B255" t="s">
        <v>401</v>
      </c>
      <c r="C255" s="6">
        <v>2460</v>
      </c>
      <c r="D255" s="7">
        <v>0.02</v>
      </c>
      <c r="E255" s="6">
        <v>625</v>
      </c>
      <c r="F255" s="6">
        <v>945</v>
      </c>
      <c r="G255" s="6">
        <v>605</v>
      </c>
      <c r="H255" s="6">
        <v>995</v>
      </c>
      <c r="I255" s="6">
        <v>295</v>
      </c>
      <c r="J255" s="7">
        <v>0.25</v>
      </c>
      <c r="K255" s="7">
        <v>0.38</v>
      </c>
      <c r="L255" s="7">
        <v>0.25</v>
      </c>
      <c r="M255" s="7">
        <v>0.4</v>
      </c>
      <c r="N255" s="61">
        <v>0.12</v>
      </c>
    </row>
    <row r="256" spans="1:14" x14ac:dyDescent="0.35">
      <c r="A256" s="5" t="s">
        <v>318</v>
      </c>
      <c r="B256" t="s">
        <v>402</v>
      </c>
      <c r="C256" s="6">
        <v>2410</v>
      </c>
      <c r="D256" s="7">
        <v>0.02</v>
      </c>
      <c r="E256" s="6">
        <v>655</v>
      </c>
      <c r="F256" s="6">
        <v>795</v>
      </c>
      <c r="G256" s="6">
        <v>670</v>
      </c>
      <c r="H256" s="6">
        <v>1545</v>
      </c>
      <c r="I256" s="6">
        <v>345</v>
      </c>
      <c r="J256" s="7">
        <v>0.27</v>
      </c>
      <c r="K256" s="7">
        <v>0.33</v>
      </c>
      <c r="L256" s="7">
        <v>0.28000000000000003</v>
      </c>
      <c r="M256" s="7">
        <v>0.64</v>
      </c>
      <c r="N256" s="61">
        <v>0.14000000000000001</v>
      </c>
    </row>
    <row r="257" spans="1:14" x14ac:dyDescent="0.35">
      <c r="A257" s="5" t="s">
        <v>318</v>
      </c>
      <c r="B257" t="s">
        <v>403</v>
      </c>
      <c r="C257" s="6">
        <v>1670</v>
      </c>
      <c r="D257" s="7">
        <v>0.02</v>
      </c>
      <c r="E257" s="6">
        <v>630</v>
      </c>
      <c r="F257" s="6">
        <v>525</v>
      </c>
      <c r="G257" s="6">
        <v>500</v>
      </c>
      <c r="H257" s="6">
        <v>1180</v>
      </c>
      <c r="I257" s="6">
        <v>165</v>
      </c>
      <c r="J257" s="7">
        <v>0.38</v>
      </c>
      <c r="K257" s="7">
        <v>0.31</v>
      </c>
      <c r="L257" s="7">
        <v>0.3</v>
      </c>
      <c r="M257" s="7">
        <v>0.71</v>
      </c>
      <c r="N257" s="61">
        <v>0.1</v>
      </c>
    </row>
    <row r="258" spans="1:14" x14ac:dyDescent="0.35">
      <c r="A258" s="5" t="s">
        <v>318</v>
      </c>
      <c r="B258" t="s">
        <v>404</v>
      </c>
      <c r="C258" s="6">
        <v>1570</v>
      </c>
      <c r="D258" s="7">
        <v>0.02</v>
      </c>
      <c r="E258" s="6">
        <v>595</v>
      </c>
      <c r="F258" s="6">
        <v>450</v>
      </c>
      <c r="G258" s="6">
        <v>455</v>
      </c>
      <c r="H258" s="6">
        <v>1050</v>
      </c>
      <c r="I258" s="6">
        <v>175</v>
      </c>
      <c r="J258" s="7">
        <v>0.38</v>
      </c>
      <c r="K258" s="7">
        <v>0.28999999999999998</v>
      </c>
      <c r="L258" s="7">
        <v>0.28999999999999998</v>
      </c>
      <c r="M258" s="7">
        <v>0.67</v>
      </c>
      <c r="N258" s="61">
        <v>0.11</v>
      </c>
    </row>
    <row r="259" spans="1:14" x14ac:dyDescent="0.35">
      <c r="A259" s="5" t="s">
        <v>318</v>
      </c>
      <c r="B259" t="s">
        <v>405</v>
      </c>
      <c r="C259" s="6">
        <v>1030</v>
      </c>
      <c r="D259" s="7">
        <v>0.02</v>
      </c>
      <c r="E259" s="6">
        <v>670</v>
      </c>
      <c r="F259" s="6">
        <v>240</v>
      </c>
      <c r="G259" s="6">
        <v>100</v>
      </c>
      <c r="H259" s="6">
        <v>885</v>
      </c>
      <c r="I259" s="6">
        <v>65</v>
      </c>
      <c r="J259" s="7">
        <v>0.65</v>
      </c>
      <c r="K259" s="7">
        <v>0.23</v>
      </c>
      <c r="L259" s="7">
        <v>0.1</v>
      </c>
      <c r="M259" s="7">
        <v>0.86</v>
      </c>
      <c r="N259" s="61">
        <v>0.06</v>
      </c>
    </row>
    <row r="260" spans="1:14" x14ac:dyDescent="0.35">
      <c r="A260" s="5" t="s">
        <v>318</v>
      </c>
      <c r="B260" t="s">
        <v>406</v>
      </c>
      <c r="C260" s="6">
        <v>870</v>
      </c>
      <c r="D260" s="7">
        <v>0.02</v>
      </c>
      <c r="E260" s="6">
        <v>550</v>
      </c>
      <c r="F260" s="6">
        <v>185</v>
      </c>
      <c r="G260" s="6">
        <v>70</v>
      </c>
      <c r="H260" s="6">
        <v>715</v>
      </c>
      <c r="I260" s="6">
        <v>85</v>
      </c>
      <c r="J260" s="7">
        <v>0.63</v>
      </c>
      <c r="K260" s="7">
        <v>0.21</v>
      </c>
      <c r="L260" s="7">
        <v>0.08</v>
      </c>
      <c r="M260" s="7">
        <v>0.82</v>
      </c>
      <c r="N260" s="61">
        <v>0.1</v>
      </c>
    </row>
    <row r="261" spans="1:14" x14ac:dyDescent="0.35">
      <c r="A261" s="5" t="s">
        <v>318</v>
      </c>
      <c r="B261" t="s">
        <v>407</v>
      </c>
      <c r="C261" s="6">
        <v>370</v>
      </c>
      <c r="D261" s="7">
        <v>0.02</v>
      </c>
      <c r="E261" s="6">
        <v>255</v>
      </c>
      <c r="F261" s="6">
        <v>65</v>
      </c>
      <c r="G261" s="6">
        <v>40</v>
      </c>
      <c r="H261" s="6">
        <v>320</v>
      </c>
      <c r="I261" s="6">
        <v>25</v>
      </c>
      <c r="J261" s="7">
        <v>0.68</v>
      </c>
      <c r="K261" s="7">
        <v>0.17</v>
      </c>
      <c r="L261" s="7">
        <v>0.1</v>
      </c>
      <c r="M261" s="7">
        <v>0.86</v>
      </c>
      <c r="N261" s="61">
        <v>7.0000000000000007E-2</v>
      </c>
    </row>
    <row r="262" spans="1:14" x14ac:dyDescent="0.35">
      <c r="A262" s="5" t="s">
        <v>318</v>
      </c>
      <c r="B262" t="s">
        <v>408</v>
      </c>
      <c r="C262" s="6">
        <v>10710</v>
      </c>
      <c r="D262" s="7">
        <v>0.02</v>
      </c>
      <c r="E262" s="6">
        <v>4300</v>
      </c>
      <c r="F262" s="6">
        <v>3200</v>
      </c>
      <c r="G262" s="6">
        <v>2440</v>
      </c>
      <c r="H262" s="6">
        <v>6680</v>
      </c>
      <c r="I262" s="6">
        <v>1165</v>
      </c>
      <c r="J262" s="7">
        <v>0.4</v>
      </c>
      <c r="K262" s="7">
        <v>0.3</v>
      </c>
      <c r="L262" s="7">
        <v>0.23</v>
      </c>
      <c r="M262" s="7">
        <v>0.62</v>
      </c>
      <c r="N262" s="61">
        <v>0.11</v>
      </c>
    </row>
    <row r="263" spans="1:14" x14ac:dyDescent="0.35">
      <c r="A263" s="5" t="s">
        <v>319</v>
      </c>
      <c r="B263" t="s">
        <v>400</v>
      </c>
      <c r="C263" s="6">
        <v>1135</v>
      </c>
      <c r="D263" s="7">
        <v>0.06</v>
      </c>
      <c r="E263" s="6">
        <v>1090</v>
      </c>
      <c r="F263" s="6">
        <v>0</v>
      </c>
      <c r="G263" s="6">
        <v>0</v>
      </c>
      <c r="H263" s="6">
        <v>0</v>
      </c>
      <c r="I263" s="6">
        <v>50</v>
      </c>
      <c r="J263" s="7">
        <v>0.96</v>
      </c>
      <c r="K263" s="7">
        <v>0</v>
      </c>
      <c r="L263" s="7">
        <v>0</v>
      </c>
      <c r="M263" s="7">
        <v>0</v>
      </c>
      <c r="N263" s="61">
        <v>0.04</v>
      </c>
    </row>
    <row r="264" spans="1:14" x14ac:dyDescent="0.35">
      <c r="A264" s="5" t="s">
        <v>319</v>
      </c>
      <c r="B264" t="s">
        <v>401</v>
      </c>
      <c r="C264" s="6">
        <v>7450</v>
      </c>
      <c r="D264" s="7">
        <v>0.06</v>
      </c>
      <c r="E264" s="6">
        <v>1985</v>
      </c>
      <c r="F264" s="6">
        <v>2910</v>
      </c>
      <c r="G264" s="6">
        <v>1650</v>
      </c>
      <c r="H264" s="6">
        <v>3005</v>
      </c>
      <c r="I264" s="6">
        <v>950</v>
      </c>
      <c r="J264" s="7">
        <v>0.27</v>
      </c>
      <c r="K264" s="7">
        <v>0.39</v>
      </c>
      <c r="L264" s="7">
        <v>0.22</v>
      </c>
      <c r="M264" s="7">
        <v>0.4</v>
      </c>
      <c r="N264" s="61">
        <v>0.13</v>
      </c>
    </row>
    <row r="265" spans="1:14" x14ac:dyDescent="0.35">
      <c r="A265" s="5" t="s">
        <v>319</v>
      </c>
      <c r="B265" t="s">
        <v>402</v>
      </c>
      <c r="C265" s="6">
        <v>7180</v>
      </c>
      <c r="D265" s="7">
        <v>0.06</v>
      </c>
      <c r="E265" s="6">
        <v>2110</v>
      </c>
      <c r="F265" s="6">
        <v>2350</v>
      </c>
      <c r="G265" s="6">
        <v>1900</v>
      </c>
      <c r="H265" s="6">
        <v>4845</v>
      </c>
      <c r="I265" s="6">
        <v>845</v>
      </c>
      <c r="J265" s="7">
        <v>0.28999999999999998</v>
      </c>
      <c r="K265" s="7">
        <v>0.33</v>
      </c>
      <c r="L265" s="7">
        <v>0.26</v>
      </c>
      <c r="M265" s="7">
        <v>0.68</v>
      </c>
      <c r="N265" s="61">
        <v>0.12</v>
      </c>
    </row>
    <row r="266" spans="1:14" x14ac:dyDescent="0.35">
      <c r="A266" s="5" t="s">
        <v>319</v>
      </c>
      <c r="B266" t="s">
        <v>403</v>
      </c>
      <c r="C266" s="6">
        <v>5010</v>
      </c>
      <c r="D266" s="7">
        <v>0.06</v>
      </c>
      <c r="E266" s="6">
        <v>2040</v>
      </c>
      <c r="F266" s="6">
        <v>1525</v>
      </c>
      <c r="G266" s="6">
        <v>1420</v>
      </c>
      <c r="H266" s="6">
        <v>3625</v>
      </c>
      <c r="I266" s="6">
        <v>465</v>
      </c>
      <c r="J266" s="7">
        <v>0.41</v>
      </c>
      <c r="K266" s="7">
        <v>0.3</v>
      </c>
      <c r="L266" s="7">
        <v>0.28000000000000003</v>
      </c>
      <c r="M266" s="7">
        <v>0.72</v>
      </c>
      <c r="N266" s="61">
        <v>0.09</v>
      </c>
    </row>
    <row r="267" spans="1:14" x14ac:dyDescent="0.35">
      <c r="A267" s="5" t="s">
        <v>319</v>
      </c>
      <c r="B267" t="s">
        <v>404</v>
      </c>
      <c r="C267" s="6">
        <v>5135</v>
      </c>
      <c r="D267" s="7">
        <v>0.06</v>
      </c>
      <c r="E267" s="6">
        <v>2140</v>
      </c>
      <c r="F267" s="6">
        <v>1410</v>
      </c>
      <c r="G267" s="6">
        <v>1355</v>
      </c>
      <c r="H267" s="6">
        <v>3640</v>
      </c>
      <c r="I267" s="6">
        <v>570</v>
      </c>
      <c r="J267" s="7">
        <v>0.42</v>
      </c>
      <c r="K267" s="7">
        <v>0.27</v>
      </c>
      <c r="L267" s="7">
        <v>0.26</v>
      </c>
      <c r="M267" s="7">
        <v>0.71</v>
      </c>
      <c r="N267" s="61">
        <v>0.11</v>
      </c>
    </row>
    <row r="268" spans="1:14" x14ac:dyDescent="0.35">
      <c r="A268" s="5" t="s">
        <v>319</v>
      </c>
      <c r="B268" t="s">
        <v>405</v>
      </c>
      <c r="C268" s="6">
        <v>3150</v>
      </c>
      <c r="D268" s="7">
        <v>0.06</v>
      </c>
      <c r="E268" s="6">
        <v>2000</v>
      </c>
      <c r="F268" s="6">
        <v>715</v>
      </c>
      <c r="G268" s="6">
        <v>320</v>
      </c>
      <c r="H268" s="6">
        <v>2755</v>
      </c>
      <c r="I268" s="6">
        <v>200</v>
      </c>
      <c r="J268" s="7">
        <v>0.64</v>
      </c>
      <c r="K268" s="7">
        <v>0.23</v>
      </c>
      <c r="L268" s="7">
        <v>0.1</v>
      </c>
      <c r="M268" s="7">
        <v>0.88</v>
      </c>
      <c r="N268" s="61">
        <v>0.06</v>
      </c>
    </row>
    <row r="269" spans="1:14" x14ac:dyDescent="0.35">
      <c r="A269" s="5" t="s">
        <v>319</v>
      </c>
      <c r="B269" t="s">
        <v>406</v>
      </c>
      <c r="C269" s="6">
        <v>2840</v>
      </c>
      <c r="D269" s="7">
        <v>0.06</v>
      </c>
      <c r="E269" s="6">
        <v>1865</v>
      </c>
      <c r="F269" s="6">
        <v>605</v>
      </c>
      <c r="G269" s="6">
        <v>290</v>
      </c>
      <c r="H269" s="6">
        <v>2450</v>
      </c>
      <c r="I269" s="6">
        <v>210</v>
      </c>
      <c r="J269" s="7">
        <v>0.66</v>
      </c>
      <c r="K269" s="7">
        <v>0.21</v>
      </c>
      <c r="L269" s="7">
        <v>0.1</v>
      </c>
      <c r="M269" s="7">
        <v>0.86</v>
      </c>
      <c r="N269" s="61">
        <v>7.0000000000000007E-2</v>
      </c>
    </row>
    <row r="270" spans="1:14" x14ac:dyDescent="0.35">
      <c r="A270" s="5" t="s">
        <v>319</v>
      </c>
      <c r="B270" t="s">
        <v>407</v>
      </c>
      <c r="C270" s="6">
        <v>1155</v>
      </c>
      <c r="D270" s="7">
        <v>0.06</v>
      </c>
      <c r="E270" s="6">
        <v>785</v>
      </c>
      <c r="F270" s="6">
        <v>230</v>
      </c>
      <c r="G270" s="6">
        <v>100</v>
      </c>
      <c r="H270" s="6">
        <v>990</v>
      </c>
      <c r="I270" s="6">
        <v>80</v>
      </c>
      <c r="J270" s="7">
        <v>0.68</v>
      </c>
      <c r="K270" s="7">
        <v>0.2</v>
      </c>
      <c r="L270" s="7">
        <v>0.09</v>
      </c>
      <c r="M270" s="7">
        <v>0.86</v>
      </c>
      <c r="N270" s="61">
        <v>7.0000000000000007E-2</v>
      </c>
    </row>
    <row r="271" spans="1:14" x14ac:dyDescent="0.35">
      <c r="A271" s="5" t="s">
        <v>319</v>
      </c>
      <c r="B271" t="s">
        <v>408</v>
      </c>
      <c r="C271" s="6">
        <v>33060</v>
      </c>
      <c r="D271" s="7">
        <v>0.06</v>
      </c>
      <c r="E271" s="6">
        <v>14010</v>
      </c>
      <c r="F271" s="6">
        <v>9745</v>
      </c>
      <c r="G271" s="6">
        <v>7035</v>
      </c>
      <c r="H271" s="6">
        <v>21310</v>
      </c>
      <c r="I271" s="6">
        <v>3370</v>
      </c>
      <c r="J271" s="7">
        <v>0.42</v>
      </c>
      <c r="K271" s="7">
        <v>0.28999999999999998</v>
      </c>
      <c r="L271" s="7">
        <v>0.21</v>
      </c>
      <c r="M271" s="7">
        <v>0.64</v>
      </c>
      <c r="N271" s="61">
        <v>0.1</v>
      </c>
    </row>
    <row r="272" spans="1:14" x14ac:dyDescent="0.35">
      <c r="A272" s="5" t="s">
        <v>320</v>
      </c>
      <c r="B272" t="s">
        <v>400</v>
      </c>
      <c r="C272" s="6">
        <v>205</v>
      </c>
      <c r="D272" s="7">
        <v>0.01</v>
      </c>
      <c r="E272" s="6">
        <v>200</v>
      </c>
      <c r="F272" s="6">
        <v>0</v>
      </c>
      <c r="G272" s="6">
        <v>0</v>
      </c>
      <c r="H272" s="6">
        <v>0</v>
      </c>
      <c r="I272" s="6">
        <v>5</v>
      </c>
      <c r="J272" s="7">
        <v>0.97</v>
      </c>
      <c r="K272" s="7">
        <v>0</v>
      </c>
      <c r="L272" s="7">
        <v>0</v>
      </c>
      <c r="M272" s="7">
        <v>0</v>
      </c>
      <c r="N272" s="61">
        <v>0.03</v>
      </c>
    </row>
    <row r="273" spans="1:14" x14ac:dyDescent="0.35">
      <c r="A273" s="5" t="s">
        <v>320</v>
      </c>
      <c r="B273" t="s">
        <v>401</v>
      </c>
      <c r="C273" s="6">
        <v>1390</v>
      </c>
      <c r="D273" s="7">
        <v>0.01</v>
      </c>
      <c r="E273" s="6">
        <v>405</v>
      </c>
      <c r="F273" s="6">
        <v>550</v>
      </c>
      <c r="G273" s="6">
        <v>265</v>
      </c>
      <c r="H273" s="6">
        <v>635</v>
      </c>
      <c r="I273" s="6">
        <v>165</v>
      </c>
      <c r="J273" s="7">
        <v>0.28999999999999998</v>
      </c>
      <c r="K273" s="7">
        <v>0.4</v>
      </c>
      <c r="L273" s="7">
        <v>0.19</v>
      </c>
      <c r="M273" s="7">
        <v>0.46</v>
      </c>
      <c r="N273" s="61">
        <v>0.12</v>
      </c>
    </row>
    <row r="274" spans="1:14" x14ac:dyDescent="0.35">
      <c r="A274" s="5" t="s">
        <v>320</v>
      </c>
      <c r="B274" t="s">
        <v>402</v>
      </c>
      <c r="C274" s="6">
        <v>1320</v>
      </c>
      <c r="D274" s="7">
        <v>0.01</v>
      </c>
      <c r="E274" s="6">
        <v>380</v>
      </c>
      <c r="F274" s="6">
        <v>460</v>
      </c>
      <c r="G274" s="6">
        <v>375</v>
      </c>
      <c r="H274" s="6">
        <v>910</v>
      </c>
      <c r="I274" s="6">
        <v>145</v>
      </c>
      <c r="J274" s="7">
        <v>0.28999999999999998</v>
      </c>
      <c r="K274" s="7">
        <v>0.35</v>
      </c>
      <c r="L274" s="7">
        <v>0.28000000000000003</v>
      </c>
      <c r="M274" s="7">
        <v>0.69</v>
      </c>
      <c r="N274" s="61">
        <v>0.11</v>
      </c>
    </row>
    <row r="275" spans="1:14" x14ac:dyDescent="0.35">
      <c r="A275" s="5" t="s">
        <v>320</v>
      </c>
      <c r="B275" t="s">
        <v>403</v>
      </c>
      <c r="C275" s="6">
        <v>1035</v>
      </c>
      <c r="D275" s="7">
        <v>0.01</v>
      </c>
      <c r="E275" s="6">
        <v>400</v>
      </c>
      <c r="F275" s="6">
        <v>325</v>
      </c>
      <c r="G275" s="6">
        <v>275</v>
      </c>
      <c r="H275" s="6">
        <v>735</v>
      </c>
      <c r="I275" s="6">
        <v>100</v>
      </c>
      <c r="J275" s="7">
        <v>0.38</v>
      </c>
      <c r="K275" s="7">
        <v>0.31</v>
      </c>
      <c r="L275" s="7">
        <v>0.27</v>
      </c>
      <c r="M275" s="7">
        <v>0.71</v>
      </c>
      <c r="N275" s="61">
        <v>0.09</v>
      </c>
    </row>
    <row r="276" spans="1:14" x14ac:dyDescent="0.35">
      <c r="A276" s="5" t="s">
        <v>320</v>
      </c>
      <c r="B276" t="s">
        <v>404</v>
      </c>
      <c r="C276" s="6">
        <v>950</v>
      </c>
      <c r="D276" s="7">
        <v>0.01</v>
      </c>
      <c r="E276" s="6">
        <v>375</v>
      </c>
      <c r="F276" s="6">
        <v>265</v>
      </c>
      <c r="G276" s="6">
        <v>265</v>
      </c>
      <c r="H276" s="6">
        <v>670</v>
      </c>
      <c r="I276" s="6">
        <v>110</v>
      </c>
      <c r="J276" s="7">
        <v>0.39</v>
      </c>
      <c r="K276" s="7">
        <v>0.28000000000000003</v>
      </c>
      <c r="L276" s="7">
        <v>0.28000000000000003</v>
      </c>
      <c r="M276" s="7">
        <v>0.7</v>
      </c>
      <c r="N276" s="61">
        <v>0.12</v>
      </c>
    </row>
    <row r="277" spans="1:14" x14ac:dyDescent="0.35">
      <c r="A277" s="5" t="s">
        <v>320</v>
      </c>
      <c r="B277" t="s">
        <v>405</v>
      </c>
      <c r="C277" s="6">
        <v>675</v>
      </c>
      <c r="D277" s="7">
        <v>0.01</v>
      </c>
      <c r="E277" s="6">
        <v>410</v>
      </c>
      <c r="F277" s="6">
        <v>135</v>
      </c>
      <c r="G277" s="6">
        <v>80</v>
      </c>
      <c r="H277" s="6">
        <v>570</v>
      </c>
      <c r="I277" s="6">
        <v>50</v>
      </c>
      <c r="J277" s="7">
        <v>0.61</v>
      </c>
      <c r="K277" s="7">
        <v>0.2</v>
      </c>
      <c r="L277" s="7">
        <v>0.12</v>
      </c>
      <c r="M277" s="7">
        <v>0.84</v>
      </c>
      <c r="N277" s="61">
        <v>7.0000000000000007E-2</v>
      </c>
    </row>
    <row r="278" spans="1:14" x14ac:dyDescent="0.35">
      <c r="A278" s="5" t="s">
        <v>320</v>
      </c>
      <c r="B278" t="s">
        <v>406</v>
      </c>
      <c r="C278" s="6">
        <v>570</v>
      </c>
      <c r="D278" s="7">
        <v>0.01</v>
      </c>
      <c r="E278" s="6">
        <v>345</v>
      </c>
      <c r="F278" s="6">
        <v>120</v>
      </c>
      <c r="G278" s="6">
        <v>70</v>
      </c>
      <c r="H278" s="6">
        <v>470</v>
      </c>
      <c r="I278" s="6">
        <v>55</v>
      </c>
      <c r="J278" s="7">
        <v>0.61</v>
      </c>
      <c r="K278" s="7">
        <v>0.21</v>
      </c>
      <c r="L278" s="7">
        <v>0.12</v>
      </c>
      <c r="M278" s="7">
        <v>0.82</v>
      </c>
      <c r="N278" s="61">
        <v>0.1</v>
      </c>
    </row>
    <row r="279" spans="1:14" x14ac:dyDescent="0.35">
      <c r="A279" s="5" t="s">
        <v>320</v>
      </c>
      <c r="B279" t="s">
        <v>407</v>
      </c>
      <c r="C279" s="6">
        <v>195</v>
      </c>
      <c r="D279" s="7">
        <v>0.01</v>
      </c>
      <c r="E279" s="6">
        <v>125</v>
      </c>
      <c r="F279" s="6">
        <v>45</v>
      </c>
      <c r="G279" s="6">
        <v>20</v>
      </c>
      <c r="H279" s="6">
        <v>165</v>
      </c>
      <c r="I279" s="6">
        <v>15</v>
      </c>
      <c r="J279" s="7">
        <v>0.65</v>
      </c>
      <c r="K279" s="7">
        <v>0.24</v>
      </c>
      <c r="L279" s="7">
        <v>0.09</v>
      </c>
      <c r="M279" s="7">
        <v>0.86</v>
      </c>
      <c r="N279" s="61">
        <v>7.0000000000000007E-2</v>
      </c>
    </row>
    <row r="280" spans="1:14" x14ac:dyDescent="0.35">
      <c r="A280" s="5" t="s">
        <v>320</v>
      </c>
      <c r="B280" t="s">
        <v>408</v>
      </c>
      <c r="C280" s="6">
        <v>6345</v>
      </c>
      <c r="D280" s="7">
        <v>0.01</v>
      </c>
      <c r="E280" s="6">
        <v>2635</v>
      </c>
      <c r="F280" s="6">
        <v>1905</v>
      </c>
      <c r="G280" s="6">
        <v>1340</v>
      </c>
      <c r="H280" s="6">
        <v>4155</v>
      </c>
      <c r="I280" s="6">
        <v>650</v>
      </c>
      <c r="J280" s="7">
        <v>0.42</v>
      </c>
      <c r="K280" s="7">
        <v>0.3</v>
      </c>
      <c r="L280" s="7">
        <v>0.21</v>
      </c>
      <c r="M280" s="7">
        <v>0.65</v>
      </c>
      <c r="N280" s="61">
        <v>0.1</v>
      </c>
    </row>
    <row r="281" spans="1:14" x14ac:dyDescent="0.35">
      <c r="A281" s="5" t="s">
        <v>321</v>
      </c>
      <c r="B281" t="s">
        <v>400</v>
      </c>
      <c r="C281" s="6">
        <v>470</v>
      </c>
      <c r="D281" s="7">
        <v>0.02</v>
      </c>
      <c r="E281" s="6">
        <v>450</v>
      </c>
      <c r="F281" s="6">
        <v>0</v>
      </c>
      <c r="G281" s="6">
        <v>0</v>
      </c>
      <c r="H281" s="6">
        <v>0</v>
      </c>
      <c r="I281" s="6">
        <v>20</v>
      </c>
      <c r="J281" s="7">
        <v>0.96</v>
      </c>
      <c r="K281" s="7">
        <v>0</v>
      </c>
      <c r="L281" s="7">
        <v>0</v>
      </c>
      <c r="M281" s="7">
        <v>0</v>
      </c>
      <c r="N281" s="61">
        <v>0.04</v>
      </c>
    </row>
    <row r="282" spans="1:14" x14ac:dyDescent="0.35">
      <c r="A282" s="5" t="s">
        <v>321</v>
      </c>
      <c r="B282" t="s">
        <v>401</v>
      </c>
      <c r="C282" s="6">
        <v>3190</v>
      </c>
      <c r="D282" s="7">
        <v>0.02</v>
      </c>
      <c r="E282" s="6">
        <v>775</v>
      </c>
      <c r="F282" s="6">
        <v>1205</v>
      </c>
      <c r="G282" s="6">
        <v>680</v>
      </c>
      <c r="H282" s="6">
        <v>1270</v>
      </c>
      <c r="I282" s="6">
        <v>500</v>
      </c>
      <c r="J282" s="7">
        <v>0.24</v>
      </c>
      <c r="K282" s="7">
        <v>0.38</v>
      </c>
      <c r="L282" s="7">
        <v>0.21</v>
      </c>
      <c r="M282" s="7">
        <v>0.4</v>
      </c>
      <c r="N282" s="61">
        <v>0.16</v>
      </c>
    </row>
    <row r="283" spans="1:14" x14ac:dyDescent="0.35">
      <c r="A283" s="5" t="s">
        <v>321</v>
      </c>
      <c r="B283" t="s">
        <v>402</v>
      </c>
      <c r="C283" s="6">
        <v>2730</v>
      </c>
      <c r="D283" s="7">
        <v>0.02</v>
      </c>
      <c r="E283" s="6">
        <v>740</v>
      </c>
      <c r="F283" s="6">
        <v>840</v>
      </c>
      <c r="G283" s="6">
        <v>765</v>
      </c>
      <c r="H283" s="6">
        <v>1830</v>
      </c>
      <c r="I283" s="6">
        <v>330</v>
      </c>
      <c r="J283" s="7">
        <v>0.27</v>
      </c>
      <c r="K283" s="7">
        <v>0.31</v>
      </c>
      <c r="L283" s="7">
        <v>0.28000000000000003</v>
      </c>
      <c r="M283" s="7">
        <v>0.67</v>
      </c>
      <c r="N283" s="61">
        <v>0.12</v>
      </c>
    </row>
    <row r="284" spans="1:14" x14ac:dyDescent="0.35">
      <c r="A284" s="5" t="s">
        <v>321</v>
      </c>
      <c r="B284" t="s">
        <v>403</v>
      </c>
      <c r="C284" s="6">
        <v>2055</v>
      </c>
      <c r="D284" s="7">
        <v>0.02</v>
      </c>
      <c r="E284" s="6">
        <v>770</v>
      </c>
      <c r="F284" s="6">
        <v>630</v>
      </c>
      <c r="G284" s="6">
        <v>570</v>
      </c>
      <c r="H284" s="6">
        <v>1455</v>
      </c>
      <c r="I284" s="6">
        <v>225</v>
      </c>
      <c r="J284" s="7">
        <v>0.38</v>
      </c>
      <c r="K284" s="7">
        <v>0.31</v>
      </c>
      <c r="L284" s="7">
        <v>0.28000000000000003</v>
      </c>
      <c r="M284" s="7">
        <v>0.71</v>
      </c>
      <c r="N284" s="61">
        <v>0.11</v>
      </c>
    </row>
    <row r="285" spans="1:14" x14ac:dyDescent="0.35">
      <c r="A285" s="5" t="s">
        <v>321</v>
      </c>
      <c r="B285" t="s">
        <v>404</v>
      </c>
      <c r="C285" s="6">
        <v>1990</v>
      </c>
      <c r="D285" s="7">
        <v>0.02</v>
      </c>
      <c r="E285" s="6">
        <v>855</v>
      </c>
      <c r="F285" s="6">
        <v>555</v>
      </c>
      <c r="G285" s="6">
        <v>480</v>
      </c>
      <c r="H285" s="6">
        <v>1425</v>
      </c>
      <c r="I285" s="6">
        <v>220</v>
      </c>
      <c r="J285" s="7">
        <v>0.43</v>
      </c>
      <c r="K285" s="7">
        <v>0.28000000000000003</v>
      </c>
      <c r="L285" s="7">
        <v>0.24</v>
      </c>
      <c r="M285" s="7">
        <v>0.71</v>
      </c>
      <c r="N285" s="61">
        <v>0.11</v>
      </c>
    </row>
    <row r="286" spans="1:14" x14ac:dyDescent="0.35">
      <c r="A286" s="5" t="s">
        <v>321</v>
      </c>
      <c r="B286" t="s">
        <v>405</v>
      </c>
      <c r="C286" s="6">
        <v>1240</v>
      </c>
      <c r="D286" s="7">
        <v>0.02</v>
      </c>
      <c r="E286" s="6">
        <v>850</v>
      </c>
      <c r="F286" s="6">
        <v>240</v>
      </c>
      <c r="G286" s="6">
        <v>115</v>
      </c>
      <c r="H286" s="6">
        <v>1090</v>
      </c>
      <c r="I286" s="6">
        <v>75</v>
      </c>
      <c r="J286" s="7">
        <v>0.69</v>
      </c>
      <c r="K286" s="7">
        <v>0.19</v>
      </c>
      <c r="L286" s="7">
        <v>0.09</v>
      </c>
      <c r="M286" s="7">
        <v>0.88</v>
      </c>
      <c r="N286" s="61">
        <v>0.06</v>
      </c>
    </row>
    <row r="287" spans="1:14" x14ac:dyDescent="0.35">
      <c r="A287" s="5" t="s">
        <v>321</v>
      </c>
      <c r="B287" t="s">
        <v>406</v>
      </c>
      <c r="C287" s="6">
        <v>1120</v>
      </c>
      <c r="D287" s="7">
        <v>0.02</v>
      </c>
      <c r="E287" s="6">
        <v>765</v>
      </c>
      <c r="F287" s="6">
        <v>205</v>
      </c>
      <c r="G287" s="6">
        <v>75</v>
      </c>
      <c r="H287" s="6">
        <v>985</v>
      </c>
      <c r="I287" s="6">
        <v>85</v>
      </c>
      <c r="J287" s="7">
        <v>0.68</v>
      </c>
      <c r="K287" s="7">
        <v>0.18</v>
      </c>
      <c r="L287" s="7">
        <v>7.0000000000000007E-2</v>
      </c>
      <c r="M287" s="7">
        <v>0.88</v>
      </c>
      <c r="N287" s="61">
        <v>7.0000000000000007E-2</v>
      </c>
    </row>
    <row r="288" spans="1:14" x14ac:dyDescent="0.35">
      <c r="A288" s="5" t="s">
        <v>321</v>
      </c>
      <c r="B288" t="s">
        <v>407</v>
      </c>
      <c r="C288" s="6">
        <v>460</v>
      </c>
      <c r="D288" s="7">
        <v>0.02</v>
      </c>
      <c r="E288" s="6">
        <v>310</v>
      </c>
      <c r="F288" s="6">
        <v>110</v>
      </c>
      <c r="G288" s="6">
        <v>40</v>
      </c>
      <c r="H288" s="6">
        <v>405</v>
      </c>
      <c r="I288" s="6">
        <v>25</v>
      </c>
      <c r="J288" s="7">
        <v>0.67</v>
      </c>
      <c r="K288" s="7">
        <v>0.24</v>
      </c>
      <c r="L288" s="7">
        <v>0.08</v>
      </c>
      <c r="M288" s="7">
        <v>0.88</v>
      </c>
      <c r="N288" s="61">
        <v>0.05</v>
      </c>
    </row>
    <row r="289" spans="1:14" x14ac:dyDescent="0.35">
      <c r="A289" s="5" t="s">
        <v>321</v>
      </c>
      <c r="B289" t="s">
        <v>408</v>
      </c>
      <c r="C289" s="6">
        <v>13260</v>
      </c>
      <c r="D289" s="7">
        <v>0.02</v>
      </c>
      <c r="E289" s="6">
        <v>5510</v>
      </c>
      <c r="F289" s="6">
        <v>3785</v>
      </c>
      <c r="G289" s="6">
        <v>2720</v>
      </c>
      <c r="H289" s="6">
        <v>8460</v>
      </c>
      <c r="I289" s="6">
        <v>1480</v>
      </c>
      <c r="J289" s="7">
        <v>0.42</v>
      </c>
      <c r="K289" s="7">
        <v>0.28999999999999998</v>
      </c>
      <c r="L289" s="7">
        <v>0.21</v>
      </c>
      <c r="M289" s="7">
        <v>0.64</v>
      </c>
      <c r="N289" s="61">
        <v>0.11</v>
      </c>
    </row>
    <row r="290" spans="1:14" x14ac:dyDescent="0.35">
      <c r="A290" s="5" t="s">
        <v>322</v>
      </c>
      <c r="B290" t="s">
        <v>400</v>
      </c>
      <c r="C290" s="6">
        <v>680</v>
      </c>
      <c r="D290" s="7">
        <v>0.03</v>
      </c>
      <c r="E290" s="6">
        <v>660</v>
      </c>
      <c r="F290" s="6">
        <v>0</v>
      </c>
      <c r="G290" s="6">
        <v>0</v>
      </c>
      <c r="H290" s="6">
        <v>0</v>
      </c>
      <c r="I290" s="6">
        <v>25</v>
      </c>
      <c r="J290" s="7">
        <v>0.97</v>
      </c>
      <c r="K290" s="7">
        <v>0</v>
      </c>
      <c r="L290" s="7">
        <v>0</v>
      </c>
      <c r="M290" s="7">
        <v>0</v>
      </c>
      <c r="N290" s="61">
        <v>0.03</v>
      </c>
    </row>
    <row r="291" spans="1:14" x14ac:dyDescent="0.35">
      <c r="A291" s="5" t="s">
        <v>322</v>
      </c>
      <c r="B291" t="s">
        <v>401</v>
      </c>
      <c r="C291" s="6">
        <v>4910</v>
      </c>
      <c r="D291" s="7">
        <v>0.04</v>
      </c>
      <c r="E291" s="6">
        <v>1120</v>
      </c>
      <c r="F291" s="6">
        <v>1905</v>
      </c>
      <c r="G291" s="6">
        <v>1170</v>
      </c>
      <c r="H291" s="6">
        <v>1950</v>
      </c>
      <c r="I291" s="6">
        <v>680</v>
      </c>
      <c r="J291" s="7">
        <v>0.23</v>
      </c>
      <c r="K291" s="7">
        <v>0.39</v>
      </c>
      <c r="L291" s="7">
        <v>0.24</v>
      </c>
      <c r="M291" s="7">
        <v>0.4</v>
      </c>
      <c r="N291" s="61">
        <v>0.14000000000000001</v>
      </c>
    </row>
    <row r="292" spans="1:14" x14ac:dyDescent="0.35">
      <c r="A292" s="5" t="s">
        <v>322</v>
      </c>
      <c r="B292" t="s">
        <v>402</v>
      </c>
      <c r="C292" s="6">
        <v>4500</v>
      </c>
      <c r="D292" s="7">
        <v>0.04</v>
      </c>
      <c r="E292" s="6">
        <v>1245</v>
      </c>
      <c r="F292" s="6">
        <v>1425</v>
      </c>
      <c r="G292" s="6">
        <v>1360</v>
      </c>
      <c r="H292" s="6">
        <v>2945</v>
      </c>
      <c r="I292" s="6">
        <v>530</v>
      </c>
      <c r="J292" s="7">
        <v>0.28000000000000003</v>
      </c>
      <c r="K292" s="7">
        <v>0.32</v>
      </c>
      <c r="L292" s="7">
        <v>0.3</v>
      </c>
      <c r="M292" s="7">
        <v>0.65</v>
      </c>
      <c r="N292" s="61">
        <v>0.12</v>
      </c>
    </row>
    <row r="293" spans="1:14" x14ac:dyDescent="0.35">
      <c r="A293" s="5" t="s">
        <v>322</v>
      </c>
      <c r="B293" t="s">
        <v>403</v>
      </c>
      <c r="C293" s="6">
        <v>3270</v>
      </c>
      <c r="D293" s="7">
        <v>0.04</v>
      </c>
      <c r="E293" s="6">
        <v>1225</v>
      </c>
      <c r="F293" s="6">
        <v>1000</v>
      </c>
      <c r="G293" s="6">
        <v>935</v>
      </c>
      <c r="H293" s="6">
        <v>2320</v>
      </c>
      <c r="I293" s="6">
        <v>265</v>
      </c>
      <c r="J293" s="7">
        <v>0.37</v>
      </c>
      <c r="K293" s="7">
        <v>0.31</v>
      </c>
      <c r="L293" s="7">
        <v>0.28999999999999998</v>
      </c>
      <c r="M293" s="7">
        <v>0.71</v>
      </c>
      <c r="N293" s="61">
        <v>0.08</v>
      </c>
    </row>
    <row r="294" spans="1:14" x14ac:dyDescent="0.35">
      <c r="A294" s="5" t="s">
        <v>322</v>
      </c>
      <c r="B294" t="s">
        <v>404</v>
      </c>
      <c r="C294" s="6">
        <v>3380</v>
      </c>
      <c r="D294" s="7">
        <v>0.04</v>
      </c>
      <c r="E294" s="6">
        <v>1425</v>
      </c>
      <c r="F294" s="6">
        <v>905</v>
      </c>
      <c r="G294" s="6">
        <v>905</v>
      </c>
      <c r="H294" s="6">
        <v>2355</v>
      </c>
      <c r="I294" s="6">
        <v>375</v>
      </c>
      <c r="J294" s="7">
        <v>0.42</v>
      </c>
      <c r="K294" s="7">
        <v>0.27</v>
      </c>
      <c r="L294" s="7">
        <v>0.27</v>
      </c>
      <c r="M294" s="7">
        <v>0.7</v>
      </c>
      <c r="N294" s="61">
        <v>0.11</v>
      </c>
    </row>
    <row r="295" spans="1:14" x14ac:dyDescent="0.35">
      <c r="A295" s="5" t="s">
        <v>322</v>
      </c>
      <c r="B295" t="s">
        <v>405</v>
      </c>
      <c r="C295" s="6">
        <v>1925</v>
      </c>
      <c r="D295" s="7">
        <v>0.04</v>
      </c>
      <c r="E295" s="6">
        <v>1200</v>
      </c>
      <c r="F295" s="6">
        <v>440</v>
      </c>
      <c r="G295" s="6">
        <v>190</v>
      </c>
      <c r="H295" s="6">
        <v>1635</v>
      </c>
      <c r="I295" s="6">
        <v>155</v>
      </c>
      <c r="J295" s="7">
        <v>0.62</v>
      </c>
      <c r="K295" s="7">
        <v>0.23</v>
      </c>
      <c r="L295" s="7">
        <v>0.1</v>
      </c>
      <c r="M295" s="7">
        <v>0.85</v>
      </c>
      <c r="N295" s="61">
        <v>0.08</v>
      </c>
    </row>
    <row r="296" spans="1:14" x14ac:dyDescent="0.35">
      <c r="A296" s="5" t="s">
        <v>322</v>
      </c>
      <c r="B296" t="s">
        <v>406</v>
      </c>
      <c r="C296" s="6">
        <v>1800</v>
      </c>
      <c r="D296" s="7">
        <v>0.04</v>
      </c>
      <c r="E296" s="6">
        <v>1125</v>
      </c>
      <c r="F296" s="6">
        <v>420</v>
      </c>
      <c r="G296" s="6">
        <v>120</v>
      </c>
      <c r="H296" s="6">
        <v>1550</v>
      </c>
      <c r="I296" s="6">
        <v>145</v>
      </c>
      <c r="J296" s="7">
        <v>0.63</v>
      </c>
      <c r="K296" s="7">
        <v>0.23</v>
      </c>
      <c r="L296" s="7">
        <v>7.0000000000000007E-2</v>
      </c>
      <c r="M296" s="7">
        <v>0.86</v>
      </c>
      <c r="N296" s="61">
        <v>0.08</v>
      </c>
    </row>
    <row r="297" spans="1:14" x14ac:dyDescent="0.35">
      <c r="A297" s="5" t="s">
        <v>322</v>
      </c>
      <c r="B297" t="s">
        <v>407</v>
      </c>
      <c r="C297" s="6">
        <v>775</v>
      </c>
      <c r="D297" s="7">
        <v>0.04</v>
      </c>
      <c r="E297" s="6">
        <v>465</v>
      </c>
      <c r="F297" s="6">
        <v>190</v>
      </c>
      <c r="G297" s="6">
        <v>85</v>
      </c>
      <c r="H297" s="6">
        <v>630</v>
      </c>
      <c r="I297" s="6">
        <v>75</v>
      </c>
      <c r="J297" s="7">
        <v>0.6</v>
      </c>
      <c r="K297" s="7">
        <v>0.24</v>
      </c>
      <c r="L297" s="7">
        <v>0.11</v>
      </c>
      <c r="M297" s="7">
        <v>0.81</v>
      </c>
      <c r="N297" s="61">
        <v>0.1</v>
      </c>
    </row>
    <row r="298" spans="1:14" x14ac:dyDescent="0.35">
      <c r="A298" s="5" t="s">
        <v>322</v>
      </c>
      <c r="B298" t="s">
        <v>408</v>
      </c>
      <c r="C298" s="6">
        <v>21245</v>
      </c>
      <c r="D298" s="7">
        <v>0.04</v>
      </c>
      <c r="E298" s="6">
        <v>8460</v>
      </c>
      <c r="F298" s="6">
        <v>6285</v>
      </c>
      <c r="G298" s="6">
        <v>4765</v>
      </c>
      <c r="H298" s="6">
        <v>13390</v>
      </c>
      <c r="I298" s="6">
        <v>2240</v>
      </c>
      <c r="J298" s="7">
        <v>0.4</v>
      </c>
      <c r="K298" s="7">
        <v>0.3</v>
      </c>
      <c r="L298" s="7">
        <v>0.22</v>
      </c>
      <c r="M298" s="7">
        <v>0.63</v>
      </c>
      <c r="N298" s="61">
        <v>0.11</v>
      </c>
    </row>
    <row r="299" spans="1:14" x14ac:dyDescent="0.35">
      <c r="A299" s="5" t="s">
        <v>323</v>
      </c>
      <c r="B299" t="s">
        <v>400</v>
      </c>
      <c r="C299" s="6">
        <v>1965</v>
      </c>
      <c r="D299" s="7">
        <v>0.1</v>
      </c>
      <c r="E299" s="6">
        <v>1910</v>
      </c>
      <c r="F299" s="6">
        <v>0</v>
      </c>
      <c r="G299" s="6">
        <v>0</v>
      </c>
      <c r="H299" s="6">
        <v>0</v>
      </c>
      <c r="I299" s="6">
        <v>55</v>
      </c>
      <c r="J299" s="7">
        <v>0.97</v>
      </c>
      <c r="K299" s="7">
        <v>0</v>
      </c>
      <c r="L299" s="7">
        <v>0</v>
      </c>
      <c r="M299" s="7">
        <v>0</v>
      </c>
      <c r="N299" s="61">
        <v>0.03</v>
      </c>
    </row>
    <row r="300" spans="1:14" x14ac:dyDescent="0.35">
      <c r="A300" s="5" t="s">
        <v>323</v>
      </c>
      <c r="B300" t="s">
        <v>401</v>
      </c>
      <c r="C300" s="6">
        <v>6855</v>
      </c>
      <c r="D300" s="7">
        <v>0.05</v>
      </c>
      <c r="E300" s="6">
        <v>3965</v>
      </c>
      <c r="F300" s="6">
        <v>1745</v>
      </c>
      <c r="G300" s="6">
        <v>645</v>
      </c>
      <c r="H300" s="6">
        <v>3915</v>
      </c>
      <c r="I300" s="6">
        <v>575</v>
      </c>
      <c r="J300" s="7">
        <v>0.57999999999999996</v>
      </c>
      <c r="K300" s="7">
        <v>0.25</v>
      </c>
      <c r="L300" s="7">
        <v>0.09</v>
      </c>
      <c r="M300" s="7">
        <v>0.56999999999999995</v>
      </c>
      <c r="N300" s="61">
        <v>0.08</v>
      </c>
    </row>
    <row r="301" spans="1:14" x14ac:dyDescent="0.35">
      <c r="A301" s="5" t="s">
        <v>323</v>
      </c>
      <c r="B301" t="s">
        <v>402</v>
      </c>
      <c r="C301" s="6">
        <v>2680</v>
      </c>
      <c r="D301" s="7">
        <v>0.02</v>
      </c>
      <c r="E301" s="6">
        <v>1410</v>
      </c>
      <c r="F301" s="6">
        <v>710</v>
      </c>
      <c r="G301" s="6">
        <v>290</v>
      </c>
      <c r="H301" s="6">
        <v>2220</v>
      </c>
      <c r="I301" s="6">
        <v>230</v>
      </c>
      <c r="J301" s="7">
        <v>0.53</v>
      </c>
      <c r="K301" s="7">
        <v>0.26</v>
      </c>
      <c r="L301" s="7">
        <v>0.11</v>
      </c>
      <c r="M301" s="7">
        <v>0.83</v>
      </c>
      <c r="N301" s="61">
        <v>0.09</v>
      </c>
    </row>
    <row r="302" spans="1:14" x14ac:dyDescent="0.35">
      <c r="A302" s="5" t="s">
        <v>323</v>
      </c>
      <c r="B302" t="s">
        <v>403</v>
      </c>
      <c r="C302" s="6">
        <v>975</v>
      </c>
      <c r="D302" s="7">
        <v>0.01</v>
      </c>
      <c r="E302" s="6">
        <v>390</v>
      </c>
      <c r="F302" s="6">
        <v>310</v>
      </c>
      <c r="G302" s="6">
        <v>200</v>
      </c>
      <c r="H302" s="6">
        <v>745</v>
      </c>
      <c r="I302" s="6">
        <v>85</v>
      </c>
      <c r="J302" s="7">
        <v>0.4</v>
      </c>
      <c r="K302" s="7">
        <v>0.32</v>
      </c>
      <c r="L302" s="7">
        <v>0.2</v>
      </c>
      <c r="M302" s="7">
        <v>0.77</v>
      </c>
      <c r="N302" s="61">
        <v>0.09</v>
      </c>
    </row>
    <row r="303" spans="1:14" x14ac:dyDescent="0.35">
      <c r="A303" s="5" t="s">
        <v>323</v>
      </c>
      <c r="B303" t="s">
        <v>404</v>
      </c>
      <c r="C303" s="6">
        <v>820</v>
      </c>
      <c r="D303" s="7">
        <v>0.01</v>
      </c>
      <c r="E303" s="6">
        <v>365</v>
      </c>
      <c r="F303" s="6">
        <v>215</v>
      </c>
      <c r="G303" s="6">
        <v>145</v>
      </c>
      <c r="H303" s="6">
        <v>625</v>
      </c>
      <c r="I303" s="6">
        <v>95</v>
      </c>
      <c r="J303" s="7">
        <v>0.45</v>
      </c>
      <c r="K303" s="7">
        <v>0.27</v>
      </c>
      <c r="L303" s="7">
        <v>0.17</v>
      </c>
      <c r="M303" s="7">
        <v>0.76</v>
      </c>
      <c r="N303" s="61">
        <v>0.11</v>
      </c>
    </row>
    <row r="304" spans="1:14" x14ac:dyDescent="0.35">
      <c r="A304" s="5" t="s">
        <v>323</v>
      </c>
      <c r="B304" t="s">
        <v>405</v>
      </c>
      <c r="C304" s="6">
        <v>505</v>
      </c>
      <c r="D304" s="7">
        <v>0.01</v>
      </c>
      <c r="E304" s="6">
        <v>295</v>
      </c>
      <c r="F304" s="6">
        <v>115</v>
      </c>
      <c r="G304" s="6">
        <v>55</v>
      </c>
      <c r="H304" s="6">
        <v>440</v>
      </c>
      <c r="I304" s="6">
        <v>35</v>
      </c>
      <c r="J304" s="7">
        <v>0.59</v>
      </c>
      <c r="K304" s="7">
        <v>0.22</v>
      </c>
      <c r="L304" s="7">
        <v>0.11</v>
      </c>
      <c r="M304" s="7">
        <v>0.87</v>
      </c>
      <c r="N304" s="61">
        <v>7.0000000000000007E-2</v>
      </c>
    </row>
    <row r="305" spans="1:14" x14ac:dyDescent="0.35">
      <c r="A305" s="5" t="s">
        <v>323</v>
      </c>
      <c r="B305" t="s">
        <v>406</v>
      </c>
      <c r="C305" s="6">
        <v>390</v>
      </c>
      <c r="D305" s="7">
        <v>0.01</v>
      </c>
      <c r="E305" s="6">
        <v>255</v>
      </c>
      <c r="F305" s="6">
        <v>80</v>
      </c>
      <c r="G305" s="6">
        <v>30</v>
      </c>
      <c r="H305" s="6">
        <v>335</v>
      </c>
      <c r="I305" s="6">
        <v>30</v>
      </c>
      <c r="J305" s="7">
        <v>0.66</v>
      </c>
      <c r="K305" s="7">
        <v>0.2</v>
      </c>
      <c r="L305" s="7">
        <v>0.08</v>
      </c>
      <c r="M305" s="7">
        <v>0.86</v>
      </c>
      <c r="N305" s="61">
        <v>7.0000000000000007E-2</v>
      </c>
    </row>
    <row r="306" spans="1:14" x14ac:dyDescent="0.35">
      <c r="A306" s="5" t="s">
        <v>323</v>
      </c>
      <c r="B306" t="s">
        <v>407</v>
      </c>
      <c r="C306" s="6">
        <v>70</v>
      </c>
      <c r="D306" s="7">
        <v>0</v>
      </c>
      <c r="E306" s="6">
        <v>45</v>
      </c>
      <c r="F306" s="6">
        <v>15</v>
      </c>
      <c r="G306" s="6" t="s">
        <v>460</v>
      </c>
      <c r="H306" s="6">
        <v>65</v>
      </c>
      <c r="I306" s="6">
        <v>5</v>
      </c>
      <c r="J306" s="7">
        <v>0.65</v>
      </c>
      <c r="K306" s="7">
        <v>0.19</v>
      </c>
      <c r="L306" s="6" t="s">
        <v>460</v>
      </c>
      <c r="M306" s="7">
        <v>0.93</v>
      </c>
      <c r="N306" s="19" t="s">
        <v>460</v>
      </c>
    </row>
    <row r="307" spans="1:14" x14ac:dyDescent="0.35">
      <c r="A307" s="5" t="s">
        <v>323</v>
      </c>
      <c r="B307" t="s">
        <v>408</v>
      </c>
      <c r="C307" s="6">
        <v>14245</v>
      </c>
      <c r="D307" s="7">
        <v>0.03</v>
      </c>
      <c r="E307" s="6">
        <v>8630</v>
      </c>
      <c r="F307" s="6">
        <v>3185</v>
      </c>
      <c r="G307" s="6">
        <v>1365</v>
      </c>
      <c r="H307" s="6">
        <v>8345</v>
      </c>
      <c r="I307" s="6">
        <v>1110</v>
      </c>
      <c r="J307" s="7">
        <v>0.61</v>
      </c>
      <c r="K307" s="7">
        <v>0.22</v>
      </c>
      <c r="L307" s="7">
        <v>0.1</v>
      </c>
      <c r="M307" s="7">
        <v>0.59</v>
      </c>
      <c r="N307" s="61">
        <v>0.08</v>
      </c>
    </row>
    <row r="308" spans="1:14" x14ac:dyDescent="0.35">
      <c r="A308" s="5" t="s">
        <v>324</v>
      </c>
      <c r="B308" t="s">
        <v>400</v>
      </c>
      <c r="C308" s="6">
        <v>60</v>
      </c>
      <c r="D308" s="7">
        <v>0</v>
      </c>
      <c r="E308" s="6">
        <v>50</v>
      </c>
      <c r="F308" s="6">
        <v>0</v>
      </c>
      <c r="G308" s="6">
        <v>0</v>
      </c>
      <c r="H308" s="6">
        <v>0</v>
      </c>
      <c r="I308" s="6">
        <v>10</v>
      </c>
      <c r="J308" s="7">
        <v>0.84</v>
      </c>
      <c r="K308" s="7">
        <v>0</v>
      </c>
      <c r="L308" s="7">
        <v>0</v>
      </c>
      <c r="M308" s="7">
        <v>0</v>
      </c>
      <c r="N308" s="61">
        <v>0.16</v>
      </c>
    </row>
    <row r="309" spans="1:14" x14ac:dyDescent="0.35">
      <c r="A309" s="5" t="s">
        <v>324</v>
      </c>
      <c r="B309" t="s">
        <v>401</v>
      </c>
      <c r="C309" s="6">
        <v>230</v>
      </c>
      <c r="D309" s="7">
        <v>0</v>
      </c>
      <c r="E309" s="6">
        <v>90</v>
      </c>
      <c r="F309" s="6">
        <v>80</v>
      </c>
      <c r="G309" s="6">
        <v>35</v>
      </c>
      <c r="H309" s="6">
        <v>105</v>
      </c>
      <c r="I309" s="6">
        <v>25</v>
      </c>
      <c r="J309" s="7">
        <v>0.4</v>
      </c>
      <c r="K309" s="7">
        <v>0.35</v>
      </c>
      <c r="L309" s="7">
        <v>0.16</v>
      </c>
      <c r="M309" s="7">
        <v>0.46</v>
      </c>
      <c r="N309" s="61">
        <v>0.12</v>
      </c>
    </row>
    <row r="310" spans="1:14" x14ac:dyDescent="0.35">
      <c r="A310" s="5" t="s">
        <v>324</v>
      </c>
      <c r="B310" t="s">
        <v>402</v>
      </c>
      <c r="C310" s="6">
        <v>240</v>
      </c>
      <c r="D310" s="7">
        <v>0</v>
      </c>
      <c r="E310" s="6">
        <v>75</v>
      </c>
      <c r="F310" s="6">
        <v>90</v>
      </c>
      <c r="G310" s="6">
        <v>55</v>
      </c>
      <c r="H310" s="6">
        <v>180</v>
      </c>
      <c r="I310" s="6">
        <v>25</v>
      </c>
      <c r="J310" s="7">
        <v>0.32</v>
      </c>
      <c r="K310" s="7">
        <v>0.38</v>
      </c>
      <c r="L310" s="7">
        <v>0.22</v>
      </c>
      <c r="M310" s="7">
        <v>0.74</v>
      </c>
      <c r="N310" s="61">
        <v>0.11</v>
      </c>
    </row>
    <row r="311" spans="1:14" x14ac:dyDescent="0.35">
      <c r="A311" s="5" t="s">
        <v>324</v>
      </c>
      <c r="B311" t="s">
        <v>403</v>
      </c>
      <c r="C311" s="6">
        <v>180</v>
      </c>
      <c r="D311" s="7">
        <v>0</v>
      </c>
      <c r="E311" s="6">
        <v>60</v>
      </c>
      <c r="F311" s="6">
        <v>60</v>
      </c>
      <c r="G311" s="6">
        <v>55</v>
      </c>
      <c r="H311" s="6">
        <v>125</v>
      </c>
      <c r="I311" s="6">
        <v>10</v>
      </c>
      <c r="J311" s="7">
        <v>0.34</v>
      </c>
      <c r="K311" s="7">
        <v>0.33</v>
      </c>
      <c r="L311" s="7">
        <v>0.31</v>
      </c>
      <c r="M311" s="7">
        <v>0.71</v>
      </c>
      <c r="N311" s="61">
        <v>0.06</v>
      </c>
    </row>
    <row r="312" spans="1:14" x14ac:dyDescent="0.35">
      <c r="A312" s="5" t="s">
        <v>324</v>
      </c>
      <c r="B312" t="s">
        <v>404</v>
      </c>
      <c r="C312" s="6">
        <v>160</v>
      </c>
      <c r="D312" s="7">
        <v>0</v>
      </c>
      <c r="E312" s="6">
        <v>55</v>
      </c>
      <c r="F312" s="6">
        <v>40</v>
      </c>
      <c r="G312" s="6">
        <v>30</v>
      </c>
      <c r="H312" s="6">
        <v>105</v>
      </c>
      <c r="I312" s="6">
        <v>25</v>
      </c>
      <c r="J312" s="7">
        <v>0.34</v>
      </c>
      <c r="K312" s="7">
        <v>0.24</v>
      </c>
      <c r="L312" s="7">
        <v>0.2</v>
      </c>
      <c r="M312" s="7">
        <v>0.66</v>
      </c>
      <c r="N312" s="61">
        <v>0.17</v>
      </c>
    </row>
    <row r="313" spans="1:14" x14ac:dyDescent="0.35">
      <c r="A313" s="5" t="s">
        <v>324</v>
      </c>
      <c r="B313" t="s">
        <v>405</v>
      </c>
      <c r="C313" s="6">
        <v>90</v>
      </c>
      <c r="D313" s="7">
        <v>0</v>
      </c>
      <c r="E313" s="6">
        <v>45</v>
      </c>
      <c r="F313" s="6">
        <v>20</v>
      </c>
      <c r="G313" s="6">
        <v>10</v>
      </c>
      <c r="H313" s="6">
        <v>65</v>
      </c>
      <c r="I313" s="6">
        <v>10</v>
      </c>
      <c r="J313" s="7">
        <v>0.51</v>
      </c>
      <c r="K313" s="7">
        <v>0.23</v>
      </c>
      <c r="L313" s="7">
        <v>0.09</v>
      </c>
      <c r="M313" s="7">
        <v>0.76</v>
      </c>
      <c r="N313" s="61">
        <v>0.14000000000000001</v>
      </c>
    </row>
    <row r="314" spans="1:14" x14ac:dyDescent="0.35">
      <c r="A314" s="5" t="s">
        <v>324</v>
      </c>
      <c r="B314" t="s">
        <v>406</v>
      </c>
      <c r="C314" s="6">
        <v>130</v>
      </c>
      <c r="D314" s="7">
        <v>0</v>
      </c>
      <c r="E314" s="6">
        <v>55</v>
      </c>
      <c r="F314" s="6">
        <v>25</v>
      </c>
      <c r="G314" s="6">
        <v>20</v>
      </c>
      <c r="H314" s="6">
        <v>100</v>
      </c>
      <c r="I314" s="6">
        <v>20</v>
      </c>
      <c r="J314" s="7">
        <v>0.42</v>
      </c>
      <c r="K314" s="7">
        <v>0.19</v>
      </c>
      <c r="L314" s="7">
        <v>0.14000000000000001</v>
      </c>
      <c r="M314" s="7">
        <v>0.76</v>
      </c>
      <c r="N314" s="61">
        <v>0.16</v>
      </c>
    </row>
    <row r="315" spans="1:14" x14ac:dyDescent="0.35">
      <c r="A315" s="5" t="s">
        <v>324</v>
      </c>
      <c r="B315" t="s">
        <v>407</v>
      </c>
      <c r="C315" s="6">
        <v>80</v>
      </c>
      <c r="D315" s="7">
        <v>0</v>
      </c>
      <c r="E315" s="6">
        <v>40</v>
      </c>
      <c r="F315" s="6">
        <v>20</v>
      </c>
      <c r="G315" s="6">
        <v>5</v>
      </c>
      <c r="H315" s="6">
        <v>65</v>
      </c>
      <c r="I315" s="6">
        <v>10</v>
      </c>
      <c r="J315" s="7">
        <v>0.51</v>
      </c>
      <c r="K315" s="7">
        <v>0.26</v>
      </c>
      <c r="L315" s="7">
        <v>0.04</v>
      </c>
      <c r="M315" s="7">
        <v>0.85</v>
      </c>
      <c r="N315" s="61">
        <v>0.1</v>
      </c>
    </row>
    <row r="316" spans="1:14" x14ac:dyDescent="0.35">
      <c r="A316" s="5" t="s">
        <v>324</v>
      </c>
      <c r="B316" t="s">
        <v>408</v>
      </c>
      <c r="C316" s="6">
        <v>1165</v>
      </c>
      <c r="D316" s="7">
        <v>0</v>
      </c>
      <c r="E316" s="6">
        <v>475</v>
      </c>
      <c r="F316" s="6">
        <v>335</v>
      </c>
      <c r="G316" s="6">
        <v>205</v>
      </c>
      <c r="H316" s="6">
        <v>750</v>
      </c>
      <c r="I316" s="6">
        <v>140</v>
      </c>
      <c r="J316" s="7">
        <v>0.41</v>
      </c>
      <c r="K316" s="7">
        <v>0.28999999999999998</v>
      </c>
      <c r="L316" s="7">
        <v>0.18</v>
      </c>
      <c r="M316" s="7">
        <v>0.64</v>
      </c>
      <c r="N316" s="61">
        <v>0.12</v>
      </c>
    </row>
    <row r="317" spans="1:14" x14ac:dyDescent="0.35">
      <c r="A317" s="5" t="s">
        <v>325</v>
      </c>
      <c r="B317" t="s">
        <v>400</v>
      </c>
      <c r="C317" s="6">
        <v>15</v>
      </c>
      <c r="D317" s="7">
        <v>0</v>
      </c>
      <c r="E317" s="6">
        <v>15</v>
      </c>
      <c r="F317" s="6">
        <v>0</v>
      </c>
      <c r="G317" s="6">
        <v>0</v>
      </c>
      <c r="H317" s="6">
        <v>0</v>
      </c>
      <c r="I317" s="6">
        <v>0</v>
      </c>
      <c r="J317" s="7">
        <v>1</v>
      </c>
      <c r="K317" s="7">
        <v>0</v>
      </c>
      <c r="L317" s="7">
        <v>0</v>
      </c>
      <c r="M317" s="7">
        <v>0</v>
      </c>
      <c r="N317" s="61">
        <v>0</v>
      </c>
    </row>
    <row r="318" spans="1:14" x14ac:dyDescent="0.35">
      <c r="A318" s="5" t="s">
        <v>325</v>
      </c>
      <c r="B318" t="s">
        <v>401</v>
      </c>
      <c r="C318" s="6">
        <v>85</v>
      </c>
      <c r="D318" s="7">
        <v>0</v>
      </c>
      <c r="E318" s="6">
        <v>30</v>
      </c>
      <c r="F318" s="6">
        <v>30</v>
      </c>
      <c r="G318" s="6">
        <v>20</v>
      </c>
      <c r="H318" s="6">
        <v>45</v>
      </c>
      <c r="I318" s="6">
        <v>10</v>
      </c>
      <c r="J318" s="7">
        <v>0.35</v>
      </c>
      <c r="K318" s="7">
        <v>0.36</v>
      </c>
      <c r="L318" s="7">
        <v>0.23</v>
      </c>
      <c r="M318" s="7">
        <v>0.51</v>
      </c>
      <c r="N318" s="61">
        <v>0.1</v>
      </c>
    </row>
    <row r="319" spans="1:14" x14ac:dyDescent="0.35">
      <c r="A319" s="5" t="s">
        <v>325</v>
      </c>
      <c r="B319" t="s">
        <v>402</v>
      </c>
      <c r="C319" s="6">
        <v>95</v>
      </c>
      <c r="D319" s="7">
        <v>0</v>
      </c>
      <c r="E319" s="6">
        <v>30</v>
      </c>
      <c r="F319" s="6">
        <v>35</v>
      </c>
      <c r="G319" s="6">
        <v>35</v>
      </c>
      <c r="H319" s="6">
        <v>70</v>
      </c>
      <c r="I319" s="6">
        <v>10</v>
      </c>
      <c r="J319" s="7">
        <v>0.28999999999999998</v>
      </c>
      <c r="K319" s="7">
        <v>0.35</v>
      </c>
      <c r="L319" s="7">
        <v>0.35</v>
      </c>
      <c r="M319" s="7">
        <v>0.74</v>
      </c>
      <c r="N319" s="61">
        <v>0.1</v>
      </c>
    </row>
    <row r="320" spans="1:14" x14ac:dyDescent="0.35">
      <c r="A320" s="5" t="s">
        <v>325</v>
      </c>
      <c r="B320" t="s">
        <v>403</v>
      </c>
      <c r="C320" s="6">
        <v>75</v>
      </c>
      <c r="D320" s="7">
        <v>0</v>
      </c>
      <c r="E320" s="6">
        <v>35</v>
      </c>
      <c r="F320" s="6">
        <v>25</v>
      </c>
      <c r="G320" s="6">
        <v>15</v>
      </c>
      <c r="H320" s="6">
        <v>65</v>
      </c>
      <c r="I320" s="6">
        <v>5</v>
      </c>
      <c r="J320" s="7">
        <v>0.47</v>
      </c>
      <c r="K320" s="7">
        <v>0.36</v>
      </c>
      <c r="L320" s="7">
        <v>0.21</v>
      </c>
      <c r="M320" s="7">
        <v>0.83</v>
      </c>
      <c r="N320" s="61">
        <v>0.09</v>
      </c>
    </row>
    <row r="321" spans="1:14" x14ac:dyDescent="0.35">
      <c r="A321" s="5" t="s">
        <v>325</v>
      </c>
      <c r="B321" t="s">
        <v>404</v>
      </c>
      <c r="C321" s="6">
        <v>75</v>
      </c>
      <c r="D321" s="7">
        <v>0</v>
      </c>
      <c r="E321" s="6">
        <v>45</v>
      </c>
      <c r="F321" s="6">
        <v>25</v>
      </c>
      <c r="G321" s="6">
        <v>5</v>
      </c>
      <c r="H321" s="6">
        <v>65</v>
      </c>
      <c r="I321" s="6">
        <v>5</v>
      </c>
      <c r="J321" s="7">
        <v>0.61</v>
      </c>
      <c r="K321" s="7">
        <v>0.3</v>
      </c>
      <c r="L321" s="7">
        <v>0.09</v>
      </c>
      <c r="M321" s="7">
        <v>0.87</v>
      </c>
      <c r="N321" s="61">
        <v>0.09</v>
      </c>
    </row>
    <row r="322" spans="1:14" x14ac:dyDescent="0.35">
      <c r="A322" s="5" t="s">
        <v>325</v>
      </c>
      <c r="B322" t="s">
        <v>405</v>
      </c>
      <c r="C322" s="6">
        <v>50</v>
      </c>
      <c r="D322" s="7">
        <v>0</v>
      </c>
      <c r="E322" s="6">
        <v>35</v>
      </c>
      <c r="F322" s="6">
        <v>10</v>
      </c>
      <c r="G322" s="6">
        <v>5</v>
      </c>
      <c r="H322" s="6">
        <v>45</v>
      </c>
      <c r="I322" s="6">
        <v>5</v>
      </c>
      <c r="J322" s="7">
        <v>0.69</v>
      </c>
      <c r="K322" s="7">
        <v>0.2</v>
      </c>
      <c r="L322" s="7">
        <v>0.12</v>
      </c>
      <c r="M322" s="7">
        <v>0.9</v>
      </c>
      <c r="N322" s="61">
        <v>0.08</v>
      </c>
    </row>
    <row r="323" spans="1:14" x14ac:dyDescent="0.35">
      <c r="A323" s="5" t="s">
        <v>325</v>
      </c>
      <c r="B323" t="s">
        <v>406</v>
      </c>
      <c r="C323" s="6">
        <v>50</v>
      </c>
      <c r="D323" s="7">
        <v>0</v>
      </c>
      <c r="E323" s="6">
        <v>40</v>
      </c>
      <c r="F323" s="6">
        <v>5</v>
      </c>
      <c r="G323" s="6">
        <v>5</v>
      </c>
      <c r="H323" s="6">
        <v>50</v>
      </c>
      <c r="I323" s="6" t="s">
        <v>460</v>
      </c>
      <c r="J323" s="7">
        <v>0.8</v>
      </c>
      <c r="K323" s="7">
        <v>0.14000000000000001</v>
      </c>
      <c r="L323" s="6" t="s">
        <v>460</v>
      </c>
      <c r="M323" s="7">
        <v>0.98</v>
      </c>
      <c r="N323" s="19" t="s">
        <v>460</v>
      </c>
    </row>
    <row r="324" spans="1:14" x14ac:dyDescent="0.35">
      <c r="A324" s="5" t="s">
        <v>325</v>
      </c>
      <c r="B324" t="s">
        <v>407</v>
      </c>
      <c r="C324" s="6">
        <v>40</v>
      </c>
      <c r="D324" s="7">
        <v>0</v>
      </c>
      <c r="E324" s="6">
        <v>30</v>
      </c>
      <c r="F324" s="6">
        <v>5</v>
      </c>
      <c r="G324" s="6">
        <v>5</v>
      </c>
      <c r="H324" s="6">
        <v>35</v>
      </c>
      <c r="I324" s="6" t="s">
        <v>460</v>
      </c>
      <c r="J324" s="7">
        <v>0.79</v>
      </c>
      <c r="K324" s="7">
        <v>0.13</v>
      </c>
      <c r="L324" s="6" t="s">
        <v>460</v>
      </c>
      <c r="M324" s="7">
        <v>0.9</v>
      </c>
      <c r="N324" s="19" t="s">
        <v>460</v>
      </c>
    </row>
    <row r="325" spans="1:14" x14ac:dyDescent="0.35">
      <c r="A325" s="5" t="s">
        <v>325</v>
      </c>
      <c r="B325" t="s">
        <v>408</v>
      </c>
      <c r="C325" s="6">
        <v>485</v>
      </c>
      <c r="D325" s="7">
        <v>0</v>
      </c>
      <c r="E325" s="6">
        <v>260</v>
      </c>
      <c r="F325" s="6">
        <v>135</v>
      </c>
      <c r="G325" s="6">
        <v>90</v>
      </c>
      <c r="H325" s="6">
        <v>375</v>
      </c>
      <c r="I325" s="6">
        <v>40</v>
      </c>
      <c r="J325" s="7">
        <v>0.53</v>
      </c>
      <c r="K325" s="7">
        <v>0.28000000000000003</v>
      </c>
      <c r="L325" s="7">
        <v>0.18</v>
      </c>
      <c r="M325" s="7">
        <v>0.77</v>
      </c>
      <c r="N325" s="61">
        <v>0.08</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K163"/>
  <sheetViews>
    <sheetView workbookViewId="0"/>
  </sheetViews>
  <sheetFormatPr defaultColWidth="10.58203125" defaultRowHeight="15.5" x14ac:dyDescent="0.35"/>
  <cols>
    <col min="1" max="1" width="32.58203125" customWidth="1"/>
    <col min="2" max="11" width="16.58203125" customWidth="1"/>
  </cols>
  <sheetData>
    <row r="1" spans="1:11" ht="62" x14ac:dyDescent="0.35">
      <c r="A1" s="4" t="s">
        <v>336</v>
      </c>
      <c r="B1" s="4" t="s">
        <v>427</v>
      </c>
      <c r="C1" s="4" t="s">
        <v>167</v>
      </c>
      <c r="D1" s="4" t="s">
        <v>168</v>
      </c>
      <c r="E1" s="4" t="s">
        <v>169</v>
      </c>
      <c r="F1" s="4" t="s">
        <v>170</v>
      </c>
      <c r="G1" s="4" t="s">
        <v>171</v>
      </c>
      <c r="H1" s="4" t="s">
        <v>172</v>
      </c>
      <c r="I1" s="4" t="s">
        <v>173</v>
      </c>
      <c r="J1" s="4" t="s">
        <v>174</v>
      </c>
      <c r="K1" s="18" t="s">
        <v>175</v>
      </c>
    </row>
    <row r="2" spans="1:11" x14ac:dyDescent="0.35">
      <c r="A2" s="8" t="s">
        <v>176</v>
      </c>
      <c r="B2" s="11" t="s">
        <v>400</v>
      </c>
      <c r="C2" s="9">
        <v>19480</v>
      </c>
      <c r="D2" s="10">
        <v>1</v>
      </c>
      <c r="E2" s="9">
        <v>17935</v>
      </c>
      <c r="F2" s="9">
        <v>11505</v>
      </c>
      <c r="G2" s="9">
        <v>6080</v>
      </c>
      <c r="H2" s="9">
        <v>350</v>
      </c>
      <c r="I2" s="10">
        <v>0.64</v>
      </c>
      <c r="J2" s="10">
        <v>0.34</v>
      </c>
      <c r="K2" s="59">
        <v>0.02</v>
      </c>
    </row>
    <row r="3" spans="1:11" x14ac:dyDescent="0.35">
      <c r="A3" s="8" t="s">
        <v>176</v>
      </c>
      <c r="B3" s="11" t="s">
        <v>401</v>
      </c>
      <c r="C3" s="9">
        <v>128075</v>
      </c>
      <c r="D3" s="10">
        <v>1</v>
      </c>
      <c r="E3" s="9">
        <v>120680</v>
      </c>
      <c r="F3" s="9">
        <v>80095</v>
      </c>
      <c r="G3" s="9">
        <v>35375</v>
      </c>
      <c r="H3" s="9">
        <v>5210</v>
      </c>
      <c r="I3" s="10">
        <v>0.66</v>
      </c>
      <c r="J3" s="10">
        <v>0.28999999999999998</v>
      </c>
      <c r="K3" s="59">
        <v>0.04</v>
      </c>
    </row>
    <row r="4" spans="1:11" x14ac:dyDescent="0.35">
      <c r="A4" s="8" t="s">
        <v>176</v>
      </c>
      <c r="B4" s="11" t="s">
        <v>402</v>
      </c>
      <c r="C4" s="9">
        <v>118605</v>
      </c>
      <c r="D4" s="10">
        <v>1</v>
      </c>
      <c r="E4" s="9">
        <v>112490</v>
      </c>
      <c r="F4" s="9">
        <v>76955</v>
      </c>
      <c r="G4" s="9">
        <v>33480</v>
      </c>
      <c r="H4" s="9">
        <v>2060</v>
      </c>
      <c r="I4" s="10">
        <v>0.68</v>
      </c>
      <c r="J4" s="10">
        <v>0.3</v>
      </c>
      <c r="K4" s="59">
        <v>0.02</v>
      </c>
    </row>
    <row r="5" spans="1:11" x14ac:dyDescent="0.35">
      <c r="A5" s="8" t="s">
        <v>176</v>
      </c>
      <c r="B5" s="11" t="s">
        <v>403</v>
      </c>
      <c r="C5" s="9">
        <v>84240</v>
      </c>
      <c r="D5" s="10">
        <v>1</v>
      </c>
      <c r="E5" s="9">
        <v>83005</v>
      </c>
      <c r="F5" s="9">
        <v>57485</v>
      </c>
      <c r="G5" s="9">
        <v>20010</v>
      </c>
      <c r="H5" s="9">
        <v>5510</v>
      </c>
      <c r="I5" s="10">
        <v>0.69</v>
      </c>
      <c r="J5" s="10">
        <v>0.24</v>
      </c>
      <c r="K5" s="59">
        <v>7.0000000000000007E-2</v>
      </c>
    </row>
    <row r="6" spans="1:11" x14ac:dyDescent="0.35">
      <c r="A6" s="8" t="s">
        <v>176</v>
      </c>
      <c r="B6" s="11" t="s">
        <v>404</v>
      </c>
      <c r="C6" s="9">
        <v>85830</v>
      </c>
      <c r="D6" s="10">
        <v>1</v>
      </c>
      <c r="E6" s="9">
        <v>88990</v>
      </c>
      <c r="F6" s="9">
        <v>58425</v>
      </c>
      <c r="G6" s="9">
        <v>27845</v>
      </c>
      <c r="H6" s="9">
        <v>2720</v>
      </c>
      <c r="I6" s="10">
        <v>0.66</v>
      </c>
      <c r="J6" s="10">
        <v>0.31</v>
      </c>
      <c r="K6" s="59">
        <v>0.03</v>
      </c>
    </row>
    <row r="7" spans="1:11" x14ac:dyDescent="0.35">
      <c r="A7" s="8" t="s">
        <v>176</v>
      </c>
      <c r="B7" s="11" t="s">
        <v>405</v>
      </c>
      <c r="C7" s="9">
        <v>53260</v>
      </c>
      <c r="D7" s="10">
        <v>1</v>
      </c>
      <c r="E7" s="9">
        <v>62395</v>
      </c>
      <c r="F7" s="9">
        <v>36045</v>
      </c>
      <c r="G7" s="9">
        <v>25150</v>
      </c>
      <c r="H7" s="9">
        <v>1200</v>
      </c>
      <c r="I7" s="10">
        <v>0.57999999999999996</v>
      </c>
      <c r="J7" s="10">
        <v>0.4</v>
      </c>
      <c r="K7" s="59">
        <v>0.02</v>
      </c>
    </row>
    <row r="8" spans="1:11" x14ac:dyDescent="0.35">
      <c r="A8" s="8" t="s">
        <v>176</v>
      </c>
      <c r="B8" s="11" t="s">
        <v>406</v>
      </c>
      <c r="C8" s="9">
        <v>47745</v>
      </c>
      <c r="D8" s="10">
        <v>1</v>
      </c>
      <c r="E8" s="9">
        <v>47585</v>
      </c>
      <c r="F8" s="9">
        <v>30825</v>
      </c>
      <c r="G8" s="9">
        <v>16005</v>
      </c>
      <c r="H8" s="9">
        <v>755</v>
      </c>
      <c r="I8" s="10">
        <v>0.65</v>
      </c>
      <c r="J8" s="10">
        <v>0.34</v>
      </c>
      <c r="K8" s="59">
        <v>0.02</v>
      </c>
    </row>
    <row r="9" spans="1:11" x14ac:dyDescent="0.35">
      <c r="A9" s="8" t="s">
        <v>176</v>
      </c>
      <c r="B9" s="11" t="s">
        <v>407</v>
      </c>
      <c r="C9" s="9">
        <v>20860</v>
      </c>
      <c r="D9" s="10">
        <v>1</v>
      </c>
      <c r="E9" s="9">
        <v>20935</v>
      </c>
      <c r="F9" s="9">
        <v>13970</v>
      </c>
      <c r="G9" s="9">
        <v>6520</v>
      </c>
      <c r="H9" s="9">
        <v>445</v>
      </c>
      <c r="I9" s="10">
        <v>0.67</v>
      </c>
      <c r="J9" s="10">
        <v>0.31</v>
      </c>
      <c r="K9" s="59">
        <v>0.02</v>
      </c>
    </row>
    <row r="10" spans="1:11" x14ac:dyDescent="0.35">
      <c r="A10" s="8" t="s">
        <v>176</v>
      </c>
      <c r="B10" s="11" t="s">
        <v>408</v>
      </c>
      <c r="C10" s="9">
        <v>558100</v>
      </c>
      <c r="D10" s="10">
        <v>1</v>
      </c>
      <c r="E10" s="9">
        <v>554070</v>
      </c>
      <c r="F10" s="9">
        <v>365340</v>
      </c>
      <c r="G10" s="9">
        <v>170480</v>
      </c>
      <c r="H10" s="9">
        <v>18250</v>
      </c>
      <c r="I10" s="10">
        <v>0.66</v>
      </c>
      <c r="J10" s="10">
        <v>0.31</v>
      </c>
      <c r="K10" s="59">
        <v>0.03</v>
      </c>
    </row>
    <row r="11" spans="1:11" x14ac:dyDescent="0.35">
      <c r="A11" s="5" t="s">
        <v>337</v>
      </c>
      <c r="B11" t="s">
        <v>400</v>
      </c>
      <c r="C11" s="6">
        <v>1410</v>
      </c>
      <c r="D11" s="7">
        <v>7.0000000000000007E-2</v>
      </c>
      <c r="E11" s="6">
        <v>1305</v>
      </c>
      <c r="F11" s="6">
        <v>955</v>
      </c>
      <c r="G11" s="6">
        <v>315</v>
      </c>
      <c r="H11" s="6">
        <v>30</v>
      </c>
      <c r="I11" s="7">
        <v>0.73</v>
      </c>
      <c r="J11" s="7">
        <v>0.24</v>
      </c>
      <c r="K11" s="61">
        <v>0.02</v>
      </c>
    </row>
    <row r="12" spans="1:11" x14ac:dyDescent="0.35">
      <c r="A12" s="5" t="s">
        <v>337</v>
      </c>
      <c r="B12" t="s">
        <v>401</v>
      </c>
      <c r="C12" s="6">
        <v>10810</v>
      </c>
      <c r="D12" s="7">
        <v>0.08</v>
      </c>
      <c r="E12" s="6">
        <v>10155</v>
      </c>
      <c r="F12" s="6">
        <v>7205</v>
      </c>
      <c r="G12" s="6">
        <v>2480</v>
      </c>
      <c r="H12" s="6">
        <v>470</v>
      </c>
      <c r="I12" s="7">
        <v>0.71</v>
      </c>
      <c r="J12" s="7">
        <v>0.24</v>
      </c>
      <c r="K12" s="61">
        <v>0.05</v>
      </c>
    </row>
    <row r="13" spans="1:11" x14ac:dyDescent="0.35">
      <c r="A13" s="5" t="s">
        <v>337</v>
      </c>
      <c r="B13" t="s">
        <v>402</v>
      </c>
      <c r="C13" s="6">
        <v>9585</v>
      </c>
      <c r="D13" s="7">
        <v>0.08</v>
      </c>
      <c r="E13" s="6">
        <v>9155</v>
      </c>
      <c r="F13" s="6">
        <v>6480</v>
      </c>
      <c r="G13" s="6">
        <v>2530</v>
      </c>
      <c r="H13" s="6">
        <v>145</v>
      </c>
      <c r="I13" s="7">
        <v>0.71</v>
      </c>
      <c r="J13" s="7">
        <v>0.28000000000000003</v>
      </c>
      <c r="K13" s="61">
        <v>0.02</v>
      </c>
    </row>
    <row r="14" spans="1:11" x14ac:dyDescent="0.35">
      <c r="A14" s="5" t="s">
        <v>337</v>
      </c>
      <c r="B14" t="s">
        <v>403</v>
      </c>
      <c r="C14" s="6">
        <v>6810</v>
      </c>
      <c r="D14" s="7">
        <v>0.08</v>
      </c>
      <c r="E14" s="6">
        <v>6730</v>
      </c>
      <c r="F14" s="6">
        <v>4825</v>
      </c>
      <c r="G14" s="6">
        <v>1435</v>
      </c>
      <c r="H14" s="6">
        <v>470</v>
      </c>
      <c r="I14" s="7">
        <v>0.72</v>
      </c>
      <c r="J14" s="7">
        <v>0.21</v>
      </c>
      <c r="K14" s="61">
        <v>7.0000000000000007E-2</v>
      </c>
    </row>
    <row r="15" spans="1:11" x14ac:dyDescent="0.35">
      <c r="A15" s="5" t="s">
        <v>337</v>
      </c>
      <c r="B15" t="s">
        <v>404</v>
      </c>
      <c r="C15" s="6">
        <v>6900</v>
      </c>
      <c r="D15" s="7">
        <v>0.08</v>
      </c>
      <c r="E15" s="6">
        <v>7215</v>
      </c>
      <c r="F15" s="6">
        <v>4865</v>
      </c>
      <c r="G15" s="6">
        <v>2120</v>
      </c>
      <c r="H15" s="6">
        <v>230</v>
      </c>
      <c r="I15" s="7">
        <v>0.67</v>
      </c>
      <c r="J15" s="7">
        <v>0.28999999999999998</v>
      </c>
      <c r="K15" s="61">
        <v>0.03</v>
      </c>
    </row>
    <row r="16" spans="1:11" x14ac:dyDescent="0.35">
      <c r="A16" s="5" t="s">
        <v>337</v>
      </c>
      <c r="B16" t="s">
        <v>405</v>
      </c>
      <c r="C16" s="6">
        <v>4135</v>
      </c>
      <c r="D16" s="7">
        <v>0.08</v>
      </c>
      <c r="E16" s="6">
        <v>4820</v>
      </c>
      <c r="F16" s="6">
        <v>2905</v>
      </c>
      <c r="G16" s="6">
        <v>1835</v>
      </c>
      <c r="H16" s="6">
        <v>80</v>
      </c>
      <c r="I16" s="7">
        <v>0.6</v>
      </c>
      <c r="J16" s="7">
        <v>0.38</v>
      </c>
      <c r="K16" s="61">
        <v>0.02</v>
      </c>
    </row>
    <row r="17" spans="1:11" x14ac:dyDescent="0.35">
      <c r="A17" s="5" t="s">
        <v>337</v>
      </c>
      <c r="B17" t="s">
        <v>406</v>
      </c>
      <c r="C17" s="6">
        <v>3705</v>
      </c>
      <c r="D17" s="7">
        <v>0.08</v>
      </c>
      <c r="E17" s="6">
        <v>3660</v>
      </c>
      <c r="F17" s="6">
        <v>2440</v>
      </c>
      <c r="G17" s="6">
        <v>1180</v>
      </c>
      <c r="H17" s="6">
        <v>40</v>
      </c>
      <c r="I17" s="7">
        <v>0.67</v>
      </c>
      <c r="J17" s="7">
        <v>0.32</v>
      </c>
      <c r="K17" s="61">
        <v>0.01</v>
      </c>
    </row>
    <row r="18" spans="1:11" x14ac:dyDescent="0.35">
      <c r="A18" s="5" t="s">
        <v>337</v>
      </c>
      <c r="B18" t="s">
        <v>407</v>
      </c>
      <c r="C18" s="6">
        <v>1575</v>
      </c>
      <c r="D18" s="7">
        <v>0.08</v>
      </c>
      <c r="E18" s="6">
        <v>1615</v>
      </c>
      <c r="F18" s="6">
        <v>1095</v>
      </c>
      <c r="G18" s="6">
        <v>500</v>
      </c>
      <c r="H18" s="6">
        <v>20</v>
      </c>
      <c r="I18" s="7">
        <v>0.68</v>
      </c>
      <c r="J18" s="7">
        <v>0.31</v>
      </c>
      <c r="K18" s="61">
        <v>0.01</v>
      </c>
    </row>
    <row r="19" spans="1:11" x14ac:dyDescent="0.35">
      <c r="A19" s="5" t="s">
        <v>337</v>
      </c>
      <c r="B19" t="s">
        <v>408</v>
      </c>
      <c r="C19" s="6">
        <v>44930</v>
      </c>
      <c r="D19" s="7">
        <v>0.08</v>
      </c>
      <c r="E19" s="6">
        <v>44660</v>
      </c>
      <c r="F19" s="6">
        <v>30775</v>
      </c>
      <c r="G19" s="6">
        <v>12400</v>
      </c>
      <c r="H19" s="6">
        <v>1485</v>
      </c>
      <c r="I19" s="7">
        <v>0.69</v>
      </c>
      <c r="J19" s="7">
        <v>0.28000000000000003</v>
      </c>
      <c r="K19" s="61">
        <v>0.03</v>
      </c>
    </row>
    <row r="20" spans="1:11" x14ac:dyDescent="0.35">
      <c r="A20" s="5" t="s">
        <v>338</v>
      </c>
      <c r="B20" t="s">
        <v>400</v>
      </c>
      <c r="C20" s="6">
        <v>305</v>
      </c>
      <c r="D20" s="7">
        <v>0.02</v>
      </c>
      <c r="E20" s="6">
        <v>285</v>
      </c>
      <c r="F20" s="6">
        <v>205</v>
      </c>
      <c r="G20" s="6">
        <v>65</v>
      </c>
      <c r="H20" s="6">
        <v>10</v>
      </c>
      <c r="I20" s="7">
        <v>0.73</v>
      </c>
      <c r="J20" s="7">
        <v>0.24</v>
      </c>
      <c r="K20" s="61">
        <v>0.04</v>
      </c>
    </row>
    <row r="21" spans="1:11" x14ac:dyDescent="0.35">
      <c r="A21" s="5" t="s">
        <v>338</v>
      </c>
      <c r="B21" t="s">
        <v>401</v>
      </c>
      <c r="C21" s="6">
        <v>1880</v>
      </c>
      <c r="D21" s="7">
        <v>0.01</v>
      </c>
      <c r="E21" s="6">
        <v>1750</v>
      </c>
      <c r="F21" s="6">
        <v>1285</v>
      </c>
      <c r="G21" s="6">
        <v>395</v>
      </c>
      <c r="H21" s="6">
        <v>70</v>
      </c>
      <c r="I21" s="7">
        <v>0.74</v>
      </c>
      <c r="J21" s="7">
        <v>0.23</v>
      </c>
      <c r="K21" s="61">
        <v>0.04</v>
      </c>
    </row>
    <row r="22" spans="1:11" x14ac:dyDescent="0.35">
      <c r="A22" s="5" t="s">
        <v>338</v>
      </c>
      <c r="B22" t="s">
        <v>402</v>
      </c>
      <c r="C22" s="6">
        <v>2030</v>
      </c>
      <c r="D22" s="7">
        <v>0.02</v>
      </c>
      <c r="E22" s="6">
        <v>1925</v>
      </c>
      <c r="F22" s="6">
        <v>1360</v>
      </c>
      <c r="G22" s="6">
        <v>535</v>
      </c>
      <c r="H22" s="6">
        <v>30</v>
      </c>
      <c r="I22" s="7">
        <v>0.71</v>
      </c>
      <c r="J22" s="7">
        <v>0.28000000000000003</v>
      </c>
      <c r="K22" s="61">
        <v>0.02</v>
      </c>
    </row>
    <row r="23" spans="1:11" x14ac:dyDescent="0.35">
      <c r="A23" s="5" t="s">
        <v>338</v>
      </c>
      <c r="B23" t="s">
        <v>403</v>
      </c>
      <c r="C23" s="6">
        <v>1465</v>
      </c>
      <c r="D23" s="7">
        <v>0.02</v>
      </c>
      <c r="E23" s="6">
        <v>1425</v>
      </c>
      <c r="F23" s="6">
        <v>995</v>
      </c>
      <c r="G23" s="6">
        <v>350</v>
      </c>
      <c r="H23" s="6">
        <v>75</v>
      </c>
      <c r="I23" s="7">
        <v>0.7</v>
      </c>
      <c r="J23" s="7">
        <v>0.25</v>
      </c>
      <c r="K23" s="61">
        <v>0.05</v>
      </c>
    </row>
    <row r="24" spans="1:11" x14ac:dyDescent="0.35">
      <c r="A24" s="5" t="s">
        <v>338</v>
      </c>
      <c r="B24" t="s">
        <v>404</v>
      </c>
      <c r="C24" s="6">
        <v>1430</v>
      </c>
      <c r="D24" s="7">
        <v>0.02</v>
      </c>
      <c r="E24" s="6">
        <v>1490</v>
      </c>
      <c r="F24" s="6">
        <v>1005</v>
      </c>
      <c r="G24" s="6">
        <v>450</v>
      </c>
      <c r="H24" s="6">
        <v>40</v>
      </c>
      <c r="I24" s="7">
        <v>0.67</v>
      </c>
      <c r="J24" s="7">
        <v>0.3</v>
      </c>
      <c r="K24" s="61">
        <v>0.03</v>
      </c>
    </row>
    <row r="25" spans="1:11" x14ac:dyDescent="0.35">
      <c r="A25" s="5" t="s">
        <v>338</v>
      </c>
      <c r="B25" t="s">
        <v>405</v>
      </c>
      <c r="C25" s="6">
        <v>900</v>
      </c>
      <c r="D25" s="7">
        <v>0.02</v>
      </c>
      <c r="E25" s="6">
        <v>1080</v>
      </c>
      <c r="F25" s="6">
        <v>630</v>
      </c>
      <c r="G25" s="6">
        <v>435</v>
      </c>
      <c r="H25" s="6">
        <v>15</v>
      </c>
      <c r="I25" s="7">
        <v>0.57999999999999996</v>
      </c>
      <c r="J25" s="7">
        <v>0.4</v>
      </c>
      <c r="K25" s="61">
        <v>0.01</v>
      </c>
    </row>
    <row r="26" spans="1:11" x14ac:dyDescent="0.35">
      <c r="A26" s="5" t="s">
        <v>338</v>
      </c>
      <c r="B26" t="s">
        <v>406</v>
      </c>
      <c r="C26" s="6">
        <v>800</v>
      </c>
      <c r="D26" s="7">
        <v>0.02</v>
      </c>
      <c r="E26" s="6">
        <v>770</v>
      </c>
      <c r="F26" s="6">
        <v>515</v>
      </c>
      <c r="G26" s="6">
        <v>245</v>
      </c>
      <c r="H26" s="6">
        <v>5</v>
      </c>
      <c r="I26" s="7">
        <v>0.67</v>
      </c>
      <c r="J26" s="7">
        <v>0.32</v>
      </c>
      <c r="K26" s="61">
        <v>0.01</v>
      </c>
    </row>
    <row r="27" spans="1:11" x14ac:dyDescent="0.35">
      <c r="A27" s="5" t="s">
        <v>338</v>
      </c>
      <c r="B27" t="s">
        <v>407</v>
      </c>
      <c r="C27" s="6">
        <v>360</v>
      </c>
      <c r="D27" s="7">
        <v>0.02</v>
      </c>
      <c r="E27" s="6">
        <v>360</v>
      </c>
      <c r="F27" s="6">
        <v>250</v>
      </c>
      <c r="G27" s="6">
        <v>105</v>
      </c>
      <c r="H27" s="6">
        <v>5</v>
      </c>
      <c r="I27" s="7">
        <v>0.69</v>
      </c>
      <c r="J27" s="7">
        <v>0.3</v>
      </c>
      <c r="K27" s="61">
        <v>0.01</v>
      </c>
    </row>
    <row r="28" spans="1:11" x14ac:dyDescent="0.35">
      <c r="A28" s="5" t="s">
        <v>338</v>
      </c>
      <c r="B28" t="s">
        <v>408</v>
      </c>
      <c r="C28" s="6">
        <v>9160</v>
      </c>
      <c r="D28" s="7">
        <v>0.02</v>
      </c>
      <c r="E28" s="6">
        <v>9085</v>
      </c>
      <c r="F28" s="6">
        <v>6245</v>
      </c>
      <c r="G28" s="6">
        <v>2585</v>
      </c>
      <c r="H28" s="6">
        <v>250</v>
      </c>
      <c r="I28" s="7">
        <v>0.69</v>
      </c>
      <c r="J28" s="7">
        <v>0.28000000000000003</v>
      </c>
      <c r="K28" s="61">
        <v>0.03</v>
      </c>
    </row>
    <row r="29" spans="1:11" x14ac:dyDescent="0.35">
      <c r="A29" s="5" t="s">
        <v>297</v>
      </c>
      <c r="B29" t="s">
        <v>400</v>
      </c>
      <c r="C29" s="6">
        <v>435</v>
      </c>
      <c r="D29" s="7">
        <v>0.02</v>
      </c>
      <c r="E29" s="6">
        <v>410</v>
      </c>
      <c r="F29" s="6">
        <v>300</v>
      </c>
      <c r="G29" s="6">
        <v>100</v>
      </c>
      <c r="H29" s="6">
        <v>10</v>
      </c>
      <c r="I29" s="7">
        <v>0.74</v>
      </c>
      <c r="J29" s="7">
        <v>0.24</v>
      </c>
      <c r="K29" s="61">
        <v>0.02</v>
      </c>
    </row>
    <row r="30" spans="1:11" x14ac:dyDescent="0.35">
      <c r="A30" s="5" t="s">
        <v>297</v>
      </c>
      <c r="B30" t="s">
        <v>401</v>
      </c>
      <c r="C30" s="6">
        <v>3305</v>
      </c>
      <c r="D30" s="7">
        <v>0.03</v>
      </c>
      <c r="E30" s="6">
        <v>3065</v>
      </c>
      <c r="F30" s="6">
        <v>2220</v>
      </c>
      <c r="G30" s="6">
        <v>715</v>
      </c>
      <c r="H30" s="6">
        <v>130</v>
      </c>
      <c r="I30" s="7">
        <v>0.72</v>
      </c>
      <c r="J30" s="7">
        <v>0.23</v>
      </c>
      <c r="K30" s="61">
        <v>0.04</v>
      </c>
    </row>
    <row r="31" spans="1:11" x14ac:dyDescent="0.35">
      <c r="A31" s="5" t="s">
        <v>297</v>
      </c>
      <c r="B31" t="s">
        <v>402</v>
      </c>
      <c r="C31" s="6">
        <v>3070</v>
      </c>
      <c r="D31" s="7">
        <v>0.03</v>
      </c>
      <c r="E31" s="6">
        <v>2975</v>
      </c>
      <c r="F31" s="6">
        <v>2110</v>
      </c>
      <c r="G31" s="6">
        <v>810</v>
      </c>
      <c r="H31" s="6">
        <v>55</v>
      </c>
      <c r="I31" s="7">
        <v>0.71</v>
      </c>
      <c r="J31" s="7">
        <v>0.27</v>
      </c>
      <c r="K31" s="61">
        <v>0.02</v>
      </c>
    </row>
    <row r="32" spans="1:11" x14ac:dyDescent="0.35">
      <c r="A32" s="5" t="s">
        <v>297</v>
      </c>
      <c r="B32" t="s">
        <v>403</v>
      </c>
      <c r="C32" s="6">
        <v>2295</v>
      </c>
      <c r="D32" s="7">
        <v>0.03</v>
      </c>
      <c r="E32" s="6">
        <v>2165</v>
      </c>
      <c r="F32" s="6">
        <v>1485</v>
      </c>
      <c r="G32" s="6">
        <v>515</v>
      </c>
      <c r="H32" s="6">
        <v>165</v>
      </c>
      <c r="I32" s="7">
        <v>0.69</v>
      </c>
      <c r="J32" s="7">
        <v>0.24</v>
      </c>
      <c r="K32" s="61">
        <v>0.08</v>
      </c>
    </row>
    <row r="33" spans="1:11" x14ac:dyDescent="0.35">
      <c r="A33" s="5" t="s">
        <v>297</v>
      </c>
      <c r="B33" t="s">
        <v>404</v>
      </c>
      <c r="C33" s="6">
        <v>2310</v>
      </c>
      <c r="D33" s="7">
        <v>0.03</v>
      </c>
      <c r="E33" s="6">
        <v>2470</v>
      </c>
      <c r="F33" s="6">
        <v>1655</v>
      </c>
      <c r="G33" s="6">
        <v>750</v>
      </c>
      <c r="H33" s="6">
        <v>65</v>
      </c>
      <c r="I33" s="7">
        <v>0.67</v>
      </c>
      <c r="J33" s="7">
        <v>0.3</v>
      </c>
      <c r="K33" s="61">
        <v>0.03</v>
      </c>
    </row>
    <row r="34" spans="1:11" x14ac:dyDescent="0.35">
      <c r="A34" s="5" t="s">
        <v>297</v>
      </c>
      <c r="B34" t="s">
        <v>405</v>
      </c>
      <c r="C34" s="6">
        <v>1405</v>
      </c>
      <c r="D34" s="7">
        <v>0.03</v>
      </c>
      <c r="E34" s="6">
        <v>1630</v>
      </c>
      <c r="F34" s="6">
        <v>960</v>
      </c>
      <c r="G34" s="6">
        <v>635</v>
      </c>
      <c r="H34" s="6">
        <v>30</v>
      </c>
      <c r="I34" s="7">
        <v>0.59</v>
      </c>
      <c r="J34" s="7">
        <v>0.39</v>
      </c>
      <c r="K34" s="61">
        <v>0.02</v>
      </c>
    </row>
    <row r="35" spans="1:11" x14ac:dyDescent="0.35">
      <c r="A35" s="5" t="s">
        <v>297</v>
      </c>
      <c r="B35" t="s">
        <v>406</v>
      </c>
      <c r="C35" s="6">
        <v>1205</v>
      </c>
      <c r="D35" s="7">
        <v>0.03</v>
      </c>
      <c r="E35" s="6">
        <v>1230</v>
      </c>
      <c r="F35" s="6">
        <v>830</v>
      </c>
      <c r="G35" s="6">
        <v>385</v>
      </c>
      <c r="H35" s="6">
        <v>15</v>
      </c>
      <c r="I35" s="7">
        <v>0.68</v>
      </c>
      <c r="J35" s="7">
        <v>0.31</v>
      </c>
      <c r="K35" s="61">
        <v>0.01</v>
      </c>
    </row>
    <row r="36" spans="1:11" x14ac:dyDescent="0.35">
      <c r="A36" s="5" t="s">
        <v>297</v>
      </c>
      <c r="B36" t="s">
        <v>407</v>
      </c>
      <c r="C36" s="6">
        <v>470</v>
      </c>
      <c r="D36" s="7">
        <v>0.02</v>
      </c>
      <c r="E36" s="6">
        <v>470</v>
      </c>
      <c r="F36" s="6">
        <v>325</v>
      </c>
      <c r="G36" s="6">
        <v>140</v>
      </c>
      <c r="H36" s="6">
        <v>5</v>
      </c>
      <c r="I36" s="7">
        <v>0.69</v>
      </c>
      <c r="J36" s="7">
        <v>0.3</v>
      </c>
      <c r="K36" s="61">
        <v>0.01</v>
      </c>
    </row>
    <row r="37" spans="1:11" x14ac:dyDescent="0.35">
      <c r="A37" s="5" t="s">
        <v>297</v>
      </c>
      <c r="B37" t="s">
        <v>408</v>
      </c>
      <c r="C37" s="6">
        <v>14500</v>
      </c>
      <c r="D37" s="7">
        <v>0.03</v>
      </c>
      <c r="E37" s="6">
        <v>14420</v>
      </c>
      <c r="F37" s="6">
        <v>9890</v>
      </c>
      <c r="G37" s="6">
        <v>4055</v>
      </c>
      <c r="H37" s="6">
        <v>475</v>
      </c>
      <c r="I37" s="7">
        <v>0.69</v>
      </c>
      <c r="J37" s="7">
        <v>0.28000000000000003</v>
      </c>
      <c r="K37" s="61">
        <v>0.03</v>
      </c>
    </row>
    <row r="38" spans="1:11" x14ac:dyDescent="0.35">
      <c r="A38" s="5" t="s">
        <v>304</v>
      </c>
      <c r="B38" t="s">
        <v>400</v>
      </c>
      <c r="C38" s="6">
        <v>1310</v>
      </c>
      <c r="D38" s="7">
        <v>7.0000000000000007E-2</v>
      </c>
      <c r="E38" s="6">
        <v>1220</v>
      </c>
      <c r="F38" s="6">
        <v>900</v>
      </c>
      <c r="G38" s="6">
        <v>305</v>
      </c>
      <c r="H38" s="6">
        <v>15</v>
      </c>
      <c r="I38" s="7">
        <v>0.74</v>
      </c>
      <c r="J38" s="7">
        <v>0.25</v>
      </c>
      <c r="K38" s="61">
        <v>0.01</v>
      </c>
    </row>
    <row r="39" spans="1:11" x14ac:dyDescent="0.35">
      <c r="A39" s="5" t="s">
        <v>304</v>
      </c>
      <c r="B39" t="s">
        <v>401</v>
      </c>
      <c r="C39" s="6">
        <v>9435</v>
      </c>
      <c r="D39" s="7">
        <v>7.0000000000000007E-2</v>
      </c>
      <c r="E39" s="6">
        <v>8845</v>
      </c>
      <c r="F39" s="6">
        <v>6270</v>
      </c>
      <c r="G39" s="6">
        <v>2165</v>
      </c>
      <c r="H39" s="6">
        <v>410</v>
      </c>
      <c r="I39" s="7">
        <v>0.71</v>
      </c>
      <c r="J39" s="7">
        <v>0.24</v>
      </c>
      <c r="K39" s="61">
        <v>0.05</v>
      </c>
    </row>
    <row r="40" spans="1:11" x14ac:dyDescent="0.35">
      <c r="A40" s="5" t="s">
        <v>304</v>
      </c>
      <c r="B40" t="s">
        <v>402</v>
      </c>
      <c r="C40" s="6">
        <v>8430</v>
      </c>
      <c r="D40" s="7">
        <v>7.0000000000000007E-2</v>
      </c>
      <c r="E40" s="6">
        <v>8045</v>
      </c>
      <c r="F40" s="6">
        <v>5750</v>
      </c>
      <c r="G40" s="6">
        <v>2180</v>
      </c>
      <c r="H40" s="6">
        <v>110</v>
      </c>
      <c r="I40" s="7">
        <v>0.71</v>
      </c>
      <c r="J40" s="7">
        <v>0.27</v>
      </c>
      <c r="K40" s="61">
        <v>0.01</v>
      </c>
    </row>
    <row r="41" spans="1:11" x14ac:dyDescent="0.35">
      <c r="A41" s="5" t="s">
        <v>304</v>
      </c>
      <c r="B41" t="s">
        <v>403</v>
      </c>
      <c r="C41" s="6">
        <v>6395</v>
      </c>
      <c r="D41" s="7">
        <v>0.08</v>
      </c>
      <c r="E41" s="6">
        <v>6335</v>
      </c>
      <c r="F41" s="6">
        <v>4590</v>
      </c>
      <c r="G41" s="6">
        <v>1350</v>
      </c>
      <c r="H41" s="6">
        <v>395</v>
      </c>
      <c r="I41" s="7">
        <v>0.72</v>
      </c>
      <c r="J41" s="7">
        <v>0.21</v>
      </c>
      <c r="K41" s="61">
        <v>0.06</v>
      </c>
    </row>
    <row r="42" spans="1:11" x14ac:dyDescent="0.35">
      <c r="A42" s="5" t="s">
        <v>304</v>
      </c>
      <c r="B42" t="s">
        <v>404</v>
      </c>
      <c r="C42" s="6">
        <v>6185</v>
      </c>
      <c r="D42" s="7">
        <v>7.0000000000000007E-2</v>
      </c>
      <c r="E42" s="6">
        <v>6445</v>
      </c>
      <c r="F42" s="6">
        <v>4400</v>
      </c>
      <c r="G42" s="6">
        <v>1840</v>
      </c>
      <c r="H42" s="6">
        <v>210</v>
      </c>
      <c r="I42" s="7">
        <v>0.68</v>
      </c>
      <c r="J42" s="7">
        <v>0.28999999999999998</v>
      </c>
      <c r="K42" s="61">
        <v>0.03</v>
      </c>
    </row>
    <row r="43" spans="1:11" x14ac:dyDescent="0.35">
      <c r="A43" s="5" t="s">
        <v>304</v>
      </c>
      <c r="B43" t="s">
        <v>405</v>
      </c>
      <c r="C43" s="6">
        <v>3810</v>
      </c>
      <c r="D43" s="7">
        <v>7.0000000000000007E-2</v>
      </c>
      <c r="E43" s="6">
        <v>4385</v>
      </c>
      <c r="F43" s="6">
        <v>2575</v>
      </c>
      <c r="G43" s="6">
        <v>1730</v>
      </c>
      <c r="H43" s="6">
        <v>75</v>
      </c>
      <c r="I43" s="7">
        <v>0.59</v>
      </c>
      <c r="J43" s="7">
        <v>0.39</v>
      </c>
      <c r="K43" s="61">
        <v>0.02</v>
      </c>
    </row>
    <row r="44" spans="1:11" x14ac:dyDescent="0.35">
      <c r="A44" s="5" t="s">
        <v>304</v>
      </c>
      <c r="B44" t="s">
        <v>406</v>
      </c>
      <c r="C44" s="6">
        <v>3225</v>
      </c>
      <c r="D44" s="7">
        <v>7.0000000000000007E-2</v>
      </c>
      <c r="E44" s="6">
        <v>3240</v>
      </c>
      <c r="F44" s="6">
        <v>2180</v>
      </c>
      <c r="G44" s="6">
        <v>1020</v>
      </c>
      <c r="H44" s="6">
        <v>35</v>
      </c>
      <c r="I44" s="7">
        <v>0.67</v>
      </c>
      <c r="J44" s="7">
        <v>0.32</v>
      </c>
      <c r="K44" s="61">
        <v>0.01</v>
      </c>
    </row>
    <row r="45" spans="1:11" x14ac:dyDescent="0.35">
      <c r="A45" s="5" t="s">
        <v>304</v>
      </c>
      <c r="B45" t="s">
        <v>407</v>
      </c>
      <c r="C45" s="6">
        <v>1505</v>
      </c>
      <c r="D45" s="7">
        <v>7.0000000000000007E-2</v>
      </c>
      <c r="E45" s="6">
        <v>1510</v>
      </c>
      <c r="F45" s="6">
        <v>1050</v>
      </c>
      <c r="G45" s="6">
        <v>425</v>
      </c>
      <c r="H45" s="6">
        <v>40</v>
      </c>
      <c r="I45" s="7">
        <v>0.69</v>
      </c>
      <c r="J45" s="7">
        <v>0.28000000000000003</v>
      </c>
      <c r="K45" s="61">
        <v>0.03</v>
      </c>
    </row>
    <row r="46" spans="1:11" x14ac:dyDescent="0.35">
      <c r="A46" s="5" t="s">
        <v>304</v>
      </c>
      <c r="B46" t="s">
        <v>408</v>
      </c>
      <c r="C46" s="6">
        <v>40295</v>
      </c>
      <c r="D46" s="7">
        <v>7.0000000000000007E-2</v>
      </c>
      <c r="E46" s="6">
        <v>40025</v>
      </c>
      <c r="F46" s="6">
        <v>27720</v>
      </c>
      <c r="G46" s="6">
        <v>11015</v>
      </c>
      <c r="H46" s="6">
        <v>1290</v>
      </c>
      <c r="I46" s="7">
        <v>0.69</v>
      </c>
      <c r="J46" s="7">
        <v>0.28000000000000003</v>
      </c>
      <c r="K46" s="61">
        <v>0.03</v>
      </c>
    </row>
    <row r="47" spans="1:11" x14ac:dyDescent="0.35">
      <c r="A47" s="5" t="s">
        <v>339</v>
      </c>
      <c r="B47" t="s">
        <v>400</v>
      </c>
      <c r="C47" s="6">
        <v>900</v>
      </c>
      <c r="D47" s="7">
        <v>0.05</v>
      </c>
      <c r="E47" s="6">
        <v>805</v>
      </c>
      <c r="F47" s="6">
        <v>565</v>
      </c>
      <c r="G47" s="6">
        <v>215</v>
      </c>
      <c r="H47" s="6">
        <v>20</v>
      </c>
      <c r="I47" s="7">
        <v>0.7</v>
      </c>
      <c r="J47" s="7">
        <v>0.27</v>
      </c>
      <c r="K47" s="61">
        <v>0.03</v>
      </c>
    </row>
    <row r="48" spans="1:11" x14ac:dyDescent="0.35">
      <c r="A48" s="5" t="s">
        <v>339</v>
      </c>
      <c r="B48" t="s">
        <v>401</v>
      </c>
      <c r="C48" s="6">
        <v>6345</v>
      </c>
      <c r="D48" s="7">
        <v>0.05</v>
      </c>
      <c r="E48" s="6">
        <v>5990</v>
      </c>
      <c r="F48" s="6">
        <v>4290</v>
      </c>
      <c r="G48" s="6">
        <v>1430</v>
      </c>
      <c r="H48" s="6">
        <v>270</v>
      </c>
      <c r="I48" s="7">
        <v>0.72</v>
      </c>
      <c r="J48" s="7">
        <v>0.24</v>
      </c>
      <c r="K48" s="61">
        <v>0.05</v>
      </c>
    </row>
    <row r="49" spans="1:11" x14ac:dyDescent="0.35">
      <c r="A49" s="5" t="s">
        <v>339</v>
      </c>
      <c r="B49" t="s">
        <v>402</v>
      </c>
      <c r="C49" s="6">
        <v>5980</v>
      </c>
      <c r="D49" s="7">
        <v>0.05</v>
      </c>
      <c r="E49" s="6">
        <v>5710</v>
      </c>
      <c r="F49" s="6">
        <v>4095</v>
      </c>
      <c r="G49" s="6">
        <v>1520</v>
      </c>
      <c r="H49" s="6">
        <v>100</v>
      </c>
      <c r="I49" s="7">
        <v>0.72</v>
      </c>
      <c r="J49" s="7">
        <v>0.27</v>
      </c>
      <c r="K49" s="61">
        <v>0.02</v>
      </c>
    </row>
    <row r="50" spans="1:11" x14ac:dyDescent="0.35">
      <c r="A50" s="5" t="s">
        <v>339</v>
      </c>
      <c r="B50" t="s">
        <v>403</v>
      </c>
      <c r="C50" s="6">
        <v>4445</v>
      </c>
      <c r="D50" s="7">
        <v>0.05</v>
      </c>
      <c r="E50" s="6">
        <v>4305</v>
      </c>
      <c r="F50" s="6">
        <v>3020</v>
      </c>
      <c r="G50" s="6">
        <v>980</v>
      </c>
      <c r="H50" s="6">
        <v>310</v>
      </c>
      <c r="I50" s="7">
        <v>0.7</v>
      </c>
      <c r="J50" s="7">
        <v>0.23</v>
      </c>
      <c r="K50" s="61">
        <v>7.0000000000000007E-2</v>
      </c>
    </row>
    <row r="51" spans="1:11" x14ac:dyDescent="0.35">
      <c r="A51" s="5" t="s">
        <v>339</v>
      </c>
      <c r="B51" t="s">
        <v>404</v>
      </c>
      <c r="C51" s="6">
        <v>4655</v>
      </c>
      <c r="D51" s="7">
        <v>0.05</v>
      </c>
      <c r="E51" s="6">
        <v>4825</v>
      </c>
      <c r="F51" s="6">
        <v>3195</v>
      </c>
      <c r="G51" s="6">
        <v>1505</v>
      </c>
      <c r="H51" s="6">
        <v>130</v>
      </c>
      <c r="I51" s="7">
        <v>0.66</v>
      </c>
      <c r="J51" s="7">
        <v>0.31</v>
      </c>
      <c r="K51" s="61">
        <v>0.03</v>
      </c>
    </row>
    <row r="52" spans="1:11" x14ac:dyDescent="0.35">
      <c r="A52" s="5" t="s">
        <v>339</v>
      </c>
      <c r="B52" t="s">
        <v>405</v>
      </c>
      <c r="C52" s="6">
        <v>2810</v>
      </c>
      <c r="D52" s="7">
        <v>0.05</v>
      </c>
      <c r="E52" s="6">
        <v>3280</v>
      </c>
      <c r="F52" s="6">
        <v>1910</v>
      </c>
      <c r="G52" s="6">
        <v>1320</v>
      </c>
      <c r="H52" s="6">
        <v>55</v>
      </c>
      <c r="I52" s="7">
        <v>0.57999999999999996</v>
      </c>
      <c r="J52" s="7">
        <v>0.4</v>
      </c>
      <c r="K52" s="61">
        <v>0.02</v>
      </c>
    </row>
    <row r="53" spans="1:11" x14ac:dyDescent="0.35">
      <c r="A53" s="5" t="s">
        <v>339</v>
      </c>
      <c r="B53" t="s">
        <v>406</v>
      </c>
      <c r="C53" s="6">
        <v>2720</v>
      </c>
      <c r="D53" s="7">
        <v>0.06</v>
      </c>
      <c r="E53" s="6">
        <v>2715</v>
      </c>
      <c r="F53" s="6">
        <v>1650</v>
      </c>
      <c r="G53" s="6">
        <v>1030</v>
      </c>
      <c r="H53" s="6">
        <v>30</v>
      </c>
      <c r="I53" s="7">
        <v>0.61</v>
      </c>
      <c r="J53" s="7">
        <v>0.38</v>
      </c>
      <c r="K53" s="61">
        <v>0.01</v>
      </c>
    </row>
    <row r="54" spans="1:11" x14ac:dyDescent="0.35">
      <c r="A54" s="5" t="s">
        <v>339</v>
      </c>
      <c r="B54" t="s">
        <v>407</v>
      </c>
      <c r="C54" s="6">
        <v>1030</v>
      </c>
      <c r="D54" s="7">
        <v>0.05</v>
      </c>
      <c r="E54" s="6">
        <v>1080</v>
      </c>
      <c r="F54" s="6">
        <v>720</v>
      </c>
      <c r="G54" s="6">
        <v>345</v>
      </c>
      <c r="H54" s="6">
        <v>15</v>
      </c>
      <c r="I54" s="7">
        <v>0.67</v>
      </c>
      <c r="J54" s="7">
        <v>0.32</v>
      </c>
      <c r="K54" s="61">
        <v>0.01</v>
      </c>
    </row>
    <row r="55" spans="1:11" x14ac:dyDescent="0.35">
      <c r="A55" s="5" t="s">
        <v>339</v>
      </c>
      <c r="B55" t="s">
        <v>408</v>
      </c>
      <c r="C55" s="6">
        <v>28885</v>
      </c>
      <c r="D55" s="7">
        <v>0.05</v>
      </c>
      <c r="E55" s="6">
        <v>28715</v>
      </c>
      <c r="F55" s="6">
        <v>19445</v>
      </c>
      <c r="G55" s="6">
        <v>8345</v>
      </c>
      <c r="H55" s="6">
        <v>930</v>
      </c>
      <c r="I55" s="7">
        <v>0.68</v>
      </c>
      <c r="J55" s="7">
        <v>0.28999999999999998</v>
      </c>
      <c r="K55" s="61">
        <v>0.03</v>
      </c>
    </row>
    <row r="56" spans="1:11" x14ac:dyDescent="0.35">
      <c r="A56" s="5" t="s">
        <v>340</v>
      </c>
      <c r="B56" t="s">
        <v>400</v>
      </c>
      <c r="C56" s="6">
        <v>1430</v>
      </c>
      <c r="D56" s="7">
        <v>7.0000000000000007E-2</v>
      </c>
      <c r="E56" s="6">
        <v>1295</v>
      </c>
      <c r="F56" s="6">
        <v>800</v>
      </c>
      <c r="G56" s="6">
        <v>470</v>
      </c>
      <c r="H56" s="6">
        <v>25</v>
      </c>
      <c r="I56" s="7">
        <v>0.62</v>
      </c>
      <c r="J56" s="7">
        <v>0.36</v>
      </c>
      <c r="K56" s="61">
        <v>0.02</v>
      </c>
    </row>
    <row r="57" spans="1:11" x14ac:dyDescent="0.35">
      <c r="A57" s="5" t="s">
        <v>340</v>
      </c>
      <c r="B57" t="s">
        <v>401</v>
      </c>
      <c r="C57" s="6">
        <v>7865</v>
      </c>
      <c r="D57" s="7">
        <v>0.06</v>
      </c>
      <c r="E57" s="6">
        <v>7380</v>
      </c>
      <c r="F57" s="6">
        <v>5165</v>
      </c>
      <c r="G57" s="6">
        <v>1905</v>
      </c>
      <c r="H57" s="6">
        <v>315</v>
      </c>
      <c r="I57" s="7">
        <v>0.7</v>
      </c>
      <c r="J57" s="7">
        <v>0.26</v>
      </c>
      <c r="K57" s="61">
        <v>0.04</v>
      </c>
    </row>
    <row r="58" spans="1:11" x14ac:dyDescent="0.35">
      <c r="A58" s="5" t="s">
        <v>340</v>
      </c>
      <c r="B58" t="s">
        <v>402</v>
      </c>
      <c r="C58" s="6">
        <v>8935</v>
      </c>
      <c r="D58" s="7">
        <v>0.08</v>
      </c>
      <c r="E58" s="6">
        <v>8325</v>
      </c>
      <c r="F58" s="6">
        <v>5730</v>
      </c>
      <c r="G58" s="6">
        <v>2450</v>
      </c>
      <c r="H58" s="6">
        <v>145</v>
      </c>
      <c r="I58" s="7">
        <v>0.69</v>
      </c>
      <c r="J58" s="7">
        <v>0.28999999999999998</v>
      </c>
      <c r="K58" s="61">
        <v>0.02</v>
      </c>
    </row>
    <row r="59" spans="1:11" x14ac:dyDescent="0.35">
      <c r="A59" s="5" t="s">
        <v>340</v>
      </c>
      <c r="B59" t="s">
        <v>403</v>
      </c>
      <c r="C59" s="6">
        <v>6300</v>
      </c>
      <c r="D59" s="7">
        <v>7.0000000000000007E-2</v>
      </c>
      <c r="E59" s="6">
        <v>6335</v>
      </c>
      <c r="F59" s="6">
        <v>4265</v>
      </c>
      <c r="G59" s="6">
        <v>1680</v>
      </c>
      <c r="H59" s="6">
        <v>395</v>
      </c>
      <c r="I59" s="7">
        <v>0.67</v>
      </c>
      <c r="J59" s="7">
        <v>0.26</v>
      </c>
      <c r="K59" s="61">
        <v>0.06</v>
      </c>
    </row>
    <row r="60" spans="1:11" x14ac:dyDescent="0.35">
      <c r="A60" s="5" t="s">
        <v>340</v>
      </c>
      <c r="B60" t="s">
        <v>404</v>
      </c>
      <c r="C60" s="6">
        <v>6855</v>
      </c>
      <c r="D60" s="7">
        <v>0.08</v>
      </c>
      <c r="E60" s="6">
        <v>7000</v>
      </c>
      <c r="F60" s="6">
        <v>4390</v>
      </c>
      <c r="G60" s="6">
        <v>2400</v>
      </c>
      <c r="H60" s="6">
        <v>210</v>
      </c>
      <c r="I60" s="7">
        <v>0.63</v>
      </c>
      <c r="J60" s="7">
        <v>0.34</v>
      </c>
      <c r="K60" s="61">
        <v>0.03</v>
      </c>
    </row>
    <row r="61" spans="1:11" x14ac:dyDescent="0.35">
      <c r="A61" s="5" t="s">
        <v>340</v>
      </c>
      <c r="B61" t="s">
        <v>405</v>
      </c>
      <c r="C61" s="6">
        <v>3965</v>
      </c>
      <c r="D61" s="7">
        <v>7.0000000000000007E-2</v>
      </c>
      <c r="E61" s="6">
        <v>4765</v>
      </c>
      <c r="F61" s="6">
        <v>2540</v>
      </c>
      <c r="G61" s="6">
        <v>2125</v>
      </c>
      <c r="H61" s="6">
        <v>100</v>
      </c>
      <c r="I61" s="7">
        <v>0.53</v>
      </c>
      <c r="J61" s="7">
        <v>0.45</v>
      </c>
      <c r="K61" s="61">
        <v>0.02</v>
      </c>
    </row>
    <row r="62" spans="1:11" x14ac:dyDescent="0.35">
      <c r="A62" s="5" t="s">
        <v>340</v>
      </c>
      <c r="B62" t="s">
        <v>406</v>
      </c>
      <c r="C62" s="6">
        <v>3650</v>
      </c>
      <c r="D62" s="7">
        <v>0.08</v>
      </c>
      <c r="E62" s="6">
        <v>3625</v>
      </c>
      <c r="F62" s="6">
        <v>2310</v>
      </c>
      <c r="G62" s="6">
        <v>1265</v>
      </c>
      <c r="H62" s="6">
        <v>50</v>
      </c>
      <c r="I62" s="7">
        <v>0.64</v>
      </c>
      <c r="J62" s="7">
        <v>0.35</v>
      </c>
      <c r="K62" s="61">
        <v>0.01</v>
      </c>
    </row>
    <row r="63" spans="1:11" x14ac:dyDescent="0.35">
      <c r="A63" s="5" t="s">
        <v>340</v>
      </c>
      <c r="B63" t="s">
        <v>407</v>
      </c>
      <c r="C63" s="6">
        <v>1545</v>
      </c>
      <c r="D63" s="7">
        <v>7.0000000000000007E-2</v>
      </c>
      <c r="E63" s="6">
        <v>1525</v>
      </c>
      <c r="F63" s="6">
        <v>1000</v>
      </c>
      <c r="G63" s="6">
        <v>495</v>
      </c>
      <c r="H63" s="6">
        <v>30</v>
      </c>
      <c r="I63" s="7">
        <v>0.65</v>
      </c>
      <c r="J63" s="7">
        <v>0.33</v>
      </c>
      <c r="K63" s="61">
        <v>0.02</v>
      </c>
    </row>
    <row r="64" spans="1:11" x14ac:dyDescent="0.35">
      <c r="A64" s="5" t="s">
        <v>340</v>
      </c>
      <c r="B64" t="s">
        <v>408</v>
      </c>
      <c r="C64" s="6">
        <v>40550</v>
      </c>
      <c r="D64" s="7">
        <v>7.0000000000000007E-2</v>
      </c>
      <c r="E64" s="6">
        <v>40255</v>
      </c>
      <c r="F64" s="6">
        <v>26200</v>
      </c>
      <c r="G64" s="6">
        <v>12785</v>
      </c>
      <c r="H64" s="6">
        <v>1270</v>
      </c>
      <c r="I64" s="7">
        <v>0.65</v>
      </c>
      <c r="J64" s="7">
        <v>0.32</v>
      </c>
      <c r="K64" s="61">
        <v>0.03</v>
      </c>
    </row>
    <row r="65" spans="1:11" x14ac:dyDescent="0.35">
      <c r="A65" s="5" t="s">
        <v>341</v>
      </c>
      <c r="B65" t="s">
        <v>400</v>
      </c>
      <c r="C65" s="6">
        <v>4380</v>
      </c>
      <c r="D65" s="7">
        <v>0.22</v>
      </c>
      <c r="E65" s="6">
        <v>3985</v>
      </c>
      <c r="F65" s="6">
        <v>2975</v>
      </c>
      <c r="G65" s="6">
        <v>925</v>
      </c>
      <c r="H65" s="6">
        <v>85</v>
      </c>
      <c r="I65" s="7">
        <v>0.75</v>
      </c>
      <c r="J65" s="7">
        <v>0.23</v>
      </c>
      <c r="K65" s="61">
        <v>0.02</v>
      </c>
    </row>
    <row r="66" spans="1:11" x14ac:dyDescent="0.35">
      <c r="A66" s="5" t="s">
        <v>341</v>
      </c>
      <c r="B66" t="s">
        <v>401</v>
      </c>
      <c r="C66" s="6">
        <v>32720</v>
      </c>
      <c r="D66" s="7">
        <v>0.26</v>
      </c>
      <c r="E66" s="6">
        <v>30755</v>
      </c>
      <c r="F66" s="6">
        <v>21005</v>
      </c>
      <c r="G66" s="6">
        <v>8400</v>
      </c>
      <c r="H66" s="6">
        <v>1355</v>
      </c>
      <c r="I66" s="7">
        <v>0.68</v>
      </c>
      <c r="J66" s="7">
        <v>0.27</v>
      </c>
      <c r="K66" s="61">
        <v>0.04</v>
      </c>
    </row>
    <row r="67" spans="1:11" x14ac:dyDescent="0.35">
      <c r="A67" s="5" t="s">
        <v>341</v>
      </c>
      <c r="B67" t="s">
        <v>402</v>
      </c>
      <c r="C67" s="6">
        <v>29695</v>
      </c>
      <c r="D67" s="7">
        <v>0.25</v>
      </c>
      <c r="E67" s="6">
        <v>28210</v>
      </c>
      <c r="F67" s="6">
        <v>19210</v>
      </c>
      <c r="G67" s="6">
        <v>8435</v>
      </c>
      <c r="H67" s="6">
        <v>565</v>
      </c>
      <c r="I67" s="7">
        <v>0.68</v>
      </c>
      <c r="J67" s="7">
        <v>0.3</v>
      </c>
      <c r="K67" s="61">
        <v>0.02</v>
      </c>
    </row>
    <row r="68" spans="1:11" x14ac:dyDescent="0.35">
      <c r="A68" s="5" t="s">
        <v>341</v>
      </c>
      <c r="B68" t="s">
        <v>403</v>
      </c>
      <c r="C68" s="6">
        <v>21255</v>
      </c>
      <c r="D68" s="7">
        <v>0.25</v>
      </c>
      <c r="E68" s="6">
        <v>21020</v>
      </c>
      <c r="F68" s="6">
        <v>14385</v>
      </c>
      <c r="G68" s="6">
        <v>5270</v>
      </c>
      <c r="H68" s="6">
        <v>1365</v>
      </c>
      <c r="I68" s="7">
        <v>0.68</v>
      </c>
      <c r="J68" s="7">
        <v>0.25</v>
      </c>
      <c r="K68" s="61">
        <v>7.0000000000000007E-2</v>
      </c>
    </row>
    <row r="69" spans="1:11" x14ac:dyDescent="0.35">
      <c r="A69" s="5" t="s">
        <v>341</v>
      </c>
      <c r="B69" t="s">
        <v>404</v>
      </c>
      <c r="C69" s="6">
        <v>21810</v>
      </c>
      <c r="D69" s="7">
        <v>0.25</v>
      </c>
      <c r="E69" s="6">
        <v>22385</v>
      </c>
      <c r="F69" s="6">
        <v>14620</v>
      </c>
      <c r="G69" s="6">
        <v>7085</v>
      </c>
      <c r="H69" s="6">
        <v>680</v>
      </c>
      <c r="I69" s="7">
        <v>0.65</v>
      </c>
      <c r="J69" s="7">
        <v>0.32</v>
      </c>
      <c r="K69" s="61">
        <v>0.03</v>
      </c>
    </row>
    <row r="70" spans="1:11" x14ac:dyDescent="0.35">
      <c r="A70" s="5" t="s">
        <v>341</v>
      </c>
      <c r="B70" t="s">
        <v>405</v>
      </c>
      <c r="C70" s="6">
        <v>13935</v>
      </c>
      <c r="D70" s="7">
        <v>0.26</v>
      </c>
      <c r="E70" s="6">
        <v>16280</v>
      </c>
      <c r="F70" s="6">
        <v>9565</v>
      </c>
      <c r="G70" s="6">
        <v>6405</v>
      </c>
      <c r="H70" s="6">
        <v>310</v>
      </c>
      <c r="I70" s="7">
        <v>0.59</v>
      </c>
      <c r="J70" s="7">
        <v>0.39</v>
      </c>
      <c r="K70" s="61">
        <v>0.02</v>
      </c>
    </row>
    <row r="71" spans="1:11" x14ac:dyDescent="0.35">
      <c r="A71" s="5" t="s">
        <v>341</v>
      </c>
      <c r="B71" t="s">
        <v>406</v>
      </c>
      <c r="C71" s="6">
        <v>12730</v>
      </c>
      <c r="D71" s="7">
        <v>0.27</v>
      </c>
      <c r="E71" s="6">
        <v>12735</v>
      </c>
      <c r="F71" s="6">
        <v>8280</v>
      </c>
      <c r="G71" s="6">
        <v>4230</v>
      </c>
      <c r="H71" s="6">
        <v>225</v>
      </c>
      <c r="I71" s="7">
        <v>0.65</v>
      </c>
      <c r="J71" s="7">
        <v>0.33</v>
      </c>
      <c r="K71" s="61">
        <v>0.02</v>
      </c>
    </row>
    <row r="72" spans="1:11" x14ac:dyDescent="0.35">
      <c r="A72" s="5" t="s">
        <v>341</v>
      </c>
      <c r="B72" t="s">
        <v>407</v>
      </c>
      <c r="C72" s="6">
        <v>5715</v>
      </c>
      <c r="D72" s="7">
        <v>0.27</v>
      </c>
      <c r="E72" s="6">
        <v>5680</v>
      </c>
      <c r="F72" s="6">
        <v>3750</v>
      </c>
      <c r="G72" s="6">
        <v>1800</v>
      </c>
      <c r="H72" s="6">
        <v>130</v>
      </c>
      <c r="I72" s="7">
        <v>0.66</v>
      </c>
      <c r="J72" s="7">
        <v>0.32</v>
      </c>
      <c r="K72" s="61">
        <v>0.02</v>
      </c>
    </row>
    <row r="73" spans="1:11" x14ac:dyDescent="0.35">
      <c r="A73" s="5" t="s">
        <v>341</v>
      </c>
      <c r="B73" t="s">
        <v>408</v>
      </c>
      <c r="C73" s="6">
        <v>142240</v>
      </c>
      <c r="D73" s="7">
        <v>0.25</v>
      </c>
      <c r="E73" s="6">
        <v>141070</v>
      </c>
      <c r="F73" s="6">
        <v>93800</v>
      </c>
      <c r="G73" s="6">
        <v>42555</v>
      </c>
      <c r="H73" s="6">
        <v>4715</v>
      </c>
      <c r="I73" s="7">
        <v>0.66</v>
      </c>
      <c r="J73" s="7">
        <v>0.3</v>
      </c>
      <c r="K73" s="61">
        <v>0.03</v>
      </c>
    </row>
    <row r="74" spans="1:11" x14ac:dyDescent="0.35">
      <c r="A74" s="5" t="s">
        <v>306</v>
      </c>
      <c r="B74" t="s">
        <v>400</v>
      </c>
      <c r="C74" s="6">
        <v>875</v>
      </c>
      <c r="D74" s="7">
        <v>0.04</v>
      </c>
      <c r="E74" s="6">
        <v>805</v>
      </c>
      <c r="F74" s="6">
        <v>540</v>
      </c>
      <c r="G74" s="6">
        <v>250</v>
      </c>
      <c r="H74" s="6">
        <v>15</v>
      </c>
      <c r="I74" s="7">
        <v>0.67</v>
      </c>
      <c r="J74" s="7">
        <v>0.31</v>
      </c>
      <c r="K74" s="61">
        <v>0.02</v>
      </c>
    </row>
    <row r="75" spans="1:11" x14ac:dyDescent="0.35">
      <c r="A75" s="5" t="s">
        <v>306</v>
      </c>
      <c r="B75" t="s">
        <v>401</v>
      </c>
      <c r="C75" s="6">
        <v>5135</v>
      </c>
      <c r="D75" s="7">
        <v>0.04</v>
      </c>
      <c r="E75" s="6">
        <v>4825</v>
      </c>
      <c r="F75" s="6">
        <v>3390</v>
      </c>
      <c r="G75" s="6">
        <v>1225</v>
      </c>
      <c r="H75" s="6">
        <v>210</v>
      </c>
      <c r="I75" s="7">
        <v>0.7</v>
      </c>
      <c r="J75" s="7">
        <v>0.25</v>
      </c>
      <c r="K75" s="61">
        <v>0.04</v>
      </c>
    </row>
    <row r="76" spans="1:11" x14ac:dyDescent="0.35">
      <c r="A76" s="5" t="s">
        <v>306</v>
      </c>
      <c r="B76" t="s">
        <v>402</v>
      </c>
      <c r="C76" s="6">
        <v>5505</v>
      </c>
      <c r="D76" s="7">
        <v>0.05</v>
      </c>
      <c r="E76" s="6">
        <v>5145</v>
      </c>
      <c r="F76" s="6">
        <v>3585</v>
      </c>
      <c r="G76" s="6">
        <v>1455</v>
      </c>
      <c r="H76" s="6">
        <v>105</v>
      </c>
      <c r="I76" s="7">
        <v>0.7</v>
      </c>
      <c r="J76" s="7">
        <v>0.28000000000000003</v>
      </c>
      <c r="K76" s="61">
        <v>0.02</v>
      </c>
    </row>
    <row r="77" spans="1:11" x14ac:dyDescent="0.35">
      <c r="A77" s="5" t="s">
        <v>306</v>
      </c>
      <c r="B77" t="s">
        <v>403</v>
      </c>
      <c r="C77" s="6">
        <v>3870</v>
      </c>
      <c r="D77" s="7">
        <v>0.05</v>
      </c>
      <c r="E77" s="6">
        <v>3805</v>
      </c>
      <c r="F77" s="6">
        <v>2590</v>
      </c>
      <c r="G77" s="6">
        <v>980</v>
      </c>
      <c r="H77" s="6">
        <v>235</v>
      </c>
      <c r="I77" s="7">
        <v>0.68</v>
      </c>
      <c r="J77" s="7">
        <v>0.26</v>
      </c>
      <c r="K77" s="61">
        <v>0.06</v>
      </c>
    </row>
    <row r="78" spans="1:11" x14ac:dyDescent="0.35">
      <c r="A78" s="5" t="s">
        <v>306</v>
      </c>
      <c r="B78" t="s">
        <v>404</v>
      </c>
      <c r="C78" s="6">
        <v>3955</v>
      </c>
      <c r="D78" s="7">
        <v>0.05</v>
      </c>
      <c r="E78" s="6">
        <v>4115</v>
      </c>
      <c r="F78" s="6">
        <v>2665</v>
      </c>
      <c r="G78" s="6">
        <v>1330</v>
      </c>
      <c r="H78" s="6">
        <v>120</v>
      </c>
      <c r="I78" s="7">
        <v>0.65</v>
      </c>
      <c r="J78" s="7">
        <v>0.32</v>
      </c>
      <c r="K78" s="61">
        <v>0.03</v>
      </c>
    </row>
    <row r="79" spans="1:11" x14ac:dyDescent="0.35">
      <c r="A79" s="5" t="s">
        <v>306</v>
      </c>
      <c r="B79" t="s">
        <v>405</v>
      </c>
      <c r="C79" s="6">
        <v>2445</v>
      </c>
      <c r="D79" s="7">
        <v>0.05</v>
      </c>
      <c r="E79" s="6">
        <v>2910</v>
      </c>
      <c r="F79" s="6">
        <v>1585</v>
      </c>
      <c r="G79" s="6">
        <v>1280</v>
      </c>
      <c r="H79" s="6">
        <v>50</v>
      </c>
      <c r="I79" s="7">
        <v>0.54</v>
      </c>
      <c r="J79" s="7">
        <v>0.44</v>
      </c>
      <c r="K79" s="61">
        <v>0.02</v>
      </c>
    </row>
    <row r="80" spans="1:11" x14ac:dyDescent="0.35">
      <c r="A80" s="5" t="s">
        <v>306</v>
      </c>
      <c r="B80" t="s">
        <v>406</v>
      </c>
      <c r="C80" s="6">
        <v>2120</v>
      </c>
      <c r="D80" s="7">
        <v>0.04</v>
      </c>
      <c r="E80" s="6">
        <v>2130</v>
      </c>
      <c r="F80" s="6">
        <v>1380</v>
      </c>
      <c r="G80" s="6">
        <v>740</v>
      </c>
      <c r="H80" s="6">
        <v>15</v>
      </c>
      <c r="I80" s="7">
        <v>0.65</v>
      </c>
      <c r="J80" s="7">
        <v>0.35</v>
      </c>
      <c r="K80" s="61">
        <v>0.01</v>
      </c>
    </row>
    <row r="81" spans="1:11" x14ac:dyDescent="0.35">
      <c r="A81" s="5" t="s">
        <v>306</v>
      </c>
      <c r="B81" t="s">
        <v>407</v>
      </c>
      <c r="C81" s="6">
        <v>935</v>
      </c>
      <c r="D81" s="7">
        <v>0.04</v>
      </c>
      <c r="E81" s="6">
        <v>930</v>
      </c>
      <c r="F81" s="6">
        <v>620</v>
      </c>
      <c r="G81" s="6">
        <v>290</v>
      </c>
      <c r="H81" s="6">
        <v>20</v>
      </c>
      <c r="I81" s="7">
        <v>0.67</v>
      </c>
      <c r="J81" s="7">
        <v>0.31</v>
      </c>
      <c r="K81" s="61">
        <v>0.02</v>
      </c>
    </row>
    <row r="82" spans="1:11" x14ac:dyDescent="0.35">
      <c r="A82" s="5" t="s">
        <v>306</v>
      </c>
      <c r="B82" t="s">
        <v>408</v>
      </c>
      <c r="C82" s="6">
        <v>24840</v>
      </c>
      <c r="D82" s="7">
        <v>0.04</v>
      </c>
      <c r="E82" s="6">
        <v>24670</v>
      </c>
      <c r="F82" s="6">
        <v>16355</v>
      </c>
      <c r="G82" s="6">
        <v>7540</v>
      </c>
      <c r="H82" s="6">
        <v>770</v>
      </c>
      <c r="I82" s="7">
        <v>0.66</v>
      </c>
      <c r="J82" s="7">
        <v>0.31</v>
      </c>
      <c r="K82" s="61">
        <v>0.03</v>
      </c>
    </row>
    <row r="83" spans="1:11" x14ac:dyDescent="0.35">
      <c r="A83" s="5" t="s">
        <v>342</v>
      </c>
      <c r="B83" t="s">
        <v>400</v>
      </c>
      <c r="C83" s="6">
        <v>2585</v>
      </c>
      <c r="D83" s="7">
        <v>0.13</v>
      </c>
      <c r="E83" s="6">
        <v>2350</v>
      </c>
      <c r="F83" s="6">
        <v>1685</v>
      </c>
      <c r="G83" s="6">
        <v>625</v>
      </c>
      <c r="H83" s="6">
        <v>40</v>
      </c>
      <c r="I83" s="7">
        <v>0.72</v>
      </c>
      <c r="J83" s="7">
        <v>0.27</v>
      </c>
      <c r="K83" s="61">
        <v>0.02</v>
      </c>
    </row>
    <row r="84" spans="1:11" x14ac:dyDescent="0.35">
      <c r="A84" s="5" t="s">
        <v>342</v>
      </c>
      <c r="B84" t="s">
        <v>401</v>
      </c>
      <c r="C84" s="6">
        <v>17485</v>
      </c>
      <c r="D84" s="7">
        <v>0.14000000000000001</v>
      </c>
      <c r="E84" s="6">
        <v>16530</v>
      </c>
      <c r="F84" s="6">
        <v>11525</v>
      </c>
      <c r="G84" s="6">
        <v>4275</v>
      </c>
      <c r="H84" s="6">
        <v>730</v>
      </c>
      <c r="I84" s="7">
        <v>0.7</v>
      </c>
      <c r="J84" s="7">
        <v>0.26</v>
      </c>
      <c r="K84" s="61">
        <v>0.04</v>
      </c>
    </row>
    <row r="85" spans="1:11" x14ac:dyDescent="0.35">
      <c r="A85" s="5" t="s">
        <v>342</v>
      </c>
      <c r="B85" t="s">
        <v>402</v>
      </c>
      <c r="C85" s="6">
        <v>16740</v>
      </c>
      <c r="D85" s="7">
        <v>0.14000000000000001</v>
      </c>
      <c r="E85" s="6">
        <v>15875</v>
      </c>
      <c r="F85" s="6">
        <v>10995</v>
      </c>
      <c r="G85" s="6">
        <v>4590</v>
      </c>
      <c r="H85" s="6">
        <v>290</v>
      </c>
      <c r="I85" s="7">
        <v>0.69</v>
      </c>
      <c r="J85" s="7">
        <v>0.28999999999999998</v>
      </c>
      <c r="K85" s="61">
        <v>0.02</v>
      </c>
    </row>
    <row r="86" spans="1:11" x14ac:dyDescent="0.35">
      <c r="A86" s="5" t="s">
        <v>342</v>
      </c>
      <c r="B86" t="s">
        <v>403</v>
      </c>
      <c r="C86" s="6">
        <v>11685</v>
      </c>
      <c r="D86" s="7">
        <v>0.14000000000000001</v>
      </c>
      <c r="E86" s="6">
        <v>11345</v>
      </c>
      <c r="F86" s="6">
        <v>7940</v>
      </c>
      <c r="G86" s="6">
        <v>2695</v>
      </c>
      <c r="H86" s="6">
        <v>715</v>
      </c>
      <c r="I86" s="7">
        <v>0.7</v>
      </c>
      <c r="J86" s="7">
        <v>0.24</v>
      </c>
      <c r="K86" s="61">
        <v>0.06</v>
      </c>
    </row>
    <row r="87" spans="1:11" x14ac:dyDescent="0.35">
      <c r="A87" s="5" t="s">
        <v>342</v>
      </c>
      <c r="B87" t="s">
        <v>404</v>
      </c>
      <c r="C87" s="6">
        <v>11635</v>
      </c>
      <c r="D87" s="7">
        <v>0.14000000000000001</v>
      </c>
      <c r="E87" s="6">
        <v>12315</v>
      </c>
      <c r="F87" s="6">
        <v>8160</v>
      </c>
      <c r="G87" s="6">
        <v>3785</v>
      </c>
      <c r="H87" s="6">
        <v>375</v>
      </c>
      <c r="I87" s="7">
        <v>0.66</v>
      </c>
      <c r="J87" s="7">
        <v>0.31</v>
      </c>
      <c r="K87" s="61">
        <v>0.03</v>
      </c>
    </row>
    <row r="88" spans="1:11" x14ac:dyDescent="0.35">
      <c r="A88" s="5" t="s">
        <v>342</v>
      </c>
      <c r="B88" t="s">
        <v>405</v>
      </c>
      <c r="C88" s="6">
        <v>7260</v>
      </c>
      <c r="D88" s="7">
        <v>0.14000000000000001</v>
      </c>
      <c r="E88" s="6">
        <v>8435</v>
      </c>
      <c r="F88" s="6">
        <v>4975</v>
      </c>
      <c r="G88" s="6">
        <v>3295</v>
      </c>
      <c r="H88" s="6">
        <v>170</v>
      </c>
      <c r="I88" s="7">
        <v>0.59</v>
      </c>
      <c r="J88" s="7">
        <v>0.39</v>
      </c>
      <c r="K88" s="61">
        <v>0.02</v>
      </c>
    </row>
    <row r="89" spans="1:11" x14ac:dyDescent="0.35">
      <c r="A89" s="5" t="s">
        <v>342</v>
      </c>
      <c r="B89" t="s">
        <v>406</v>
      </c>
      <c r="C89" s="6">
        <v>6590</v>
      </c>
      <c r="D89" s="7">
        <v>0.14000000000000001</v>
      </c>
      <c r="E89" s="6">
        <v>6625</v>
      </c>
      <c r="F89" s="6">
        <v>4295</v>
      </c>
      <c r="G89" s="6">
        <v>2235</v>
      </c>
      <c r="H89" s="6">
        <v>90</v>
      </c>
      <c r="I89" s="7">
        <v>0.65</v>
      </c>
      <c r="J89" s="7">
        <v>0.34</v>
      </c>
      <c r="K89" s="61">
        <v>0.01</v>
      </c>
    </row>
    <row r="90" spans="1:11" x14ac:dyDescent="0.35">
      <c r="A90" s="5" t="s">
        <v>342</v>
      </c>
      <c r="B90" t="s">
        <v>407</v>
      </c>
      <c r="C90" s="6">
        <v>2865</v>
      </c>
      <c r="D90" s="7">
        <v>0.14000000000000001</v>
      </c>
      <c r="E90" s="6">
        <v>2845</v>
      </c>
      <c r="F90" s="6">
        <v>1940</v>
      </c>
      <c r="G90" s="6">
        <v>850</v>
      </c>
      <c r="H90" s="6">
        <v>55</v>
      </c>
      <c r="I90" s="7">
        <v>0.68</v>
      </c>
      <c r="J90" s="7">
        <v>0.3</v>
      </c>
      <c r="K90" s="61">
        <v>0.02</v>
      </c>
    </row>
    <row r="91" spans="1:11" x14ac:dyDescent="0.35">
      <c r="A91" s="5" t="s">
        <v>342</v>
      </c>
      <c r="B91" t="s">
        <v>408</v>
      </c>
      <c r="C91" s="6">
        <v>76845</v>
      </c>
      <c r="D91" s="7">
        <v>0.14000000000000001</v>
      </c>
      <c r="E91" s="6">
        <v>76330</v>
      </c>
      <c r="F91" s="6">
        <v>51520</v>
      </c>
      <c r="G91" s="6">
        <v>22345</v>
      </c>
      <c r="H91" s="6">
        <v>2465</v>
      </c>
      <c r="I91" s="7">
        <v>0.67</v>
      </c>
      <c r="J91" s="7">
        <v>0.28999999999999998</v>
      </c>
      <c r="K91" s="61">
        <v>0.03</v>
      </c>
    </row>
    <row r="92" spans="1:11" x14ac:dyDescent="0.35">
      <c r="A92" s="5" t="s">
        <v>343</v>
      </c>
      <c r="B92" t="s">
        <v>400</v>
      </c>
      <c r="C92" s="6">
        <v>2305</v>
      </c>
      <c r="D92" s="7">
        <v>0.12</v>
      </c>
      <c r="E92" s="6">
        <v>2095</v>
      </c>
      <c r="F92" s="6">
        <v>1485</v>
      </c>
      <c r="G92" s="6">
        <v>575</v>
      </c>
      <c r="H92" s="6">
        <v>40</v>
      </c>
      <c r="I92" s="7">
        <v>0.71</v>
      </c>
      <c r="J92" s="7">
        <v>0.27</v>
      </c>
      <c r="K92" s="61">
        <v>0.02</v>
      </c>
    </row>
    <row r="93" spans="1:11" x14ac:dyDescent="0.35">
      <c r="A93" s="5" t="s">
        <v>343</v>
      </c>
      <c r="B93" t="s">
        <v>401</v>
      </c>
      <c r="C93" s="6">
        <v>16085</v>
      </c>
      <c r="D93" s="7">
        <v>0.13</v>
      </c>
      <c r="E93" s="6">
        <v>15080</v>
      </c>
      <c r="F93" s="6">
        <v>10500</v>
      </c>
      <c r="G93" s="6">
        <v>3975</v>
      </c>
      <c r="H93" s="6">
        <v>605</v>
      </c>
      <c r="I93" s="7">
        <v>0.7</v>
      </c>
      <c r="J93" s="7">
        <v>0.26</v>
      </c>
      <c r="K93" s="61">
        <v>0.04</v>
      </c>
    </row>
    <row r="94" spans="1:11" x14ac:dyDescent="0.35">
      <c r="A94" s="5" t="s">
        <v>343</v>
      </c>
      <c r="B94" t="s">
        <v>402</v>
      </c>
      <c r="C94" s="6">
        <v>16305</v>
      </c>
      <c r="D94" s="7">
        <v>0.14000000000000001</v>
      </c>
      <c r="E94" s="6">
        <v>15405</v>
      </c>
      <c r="F94" s="6">
        <v>10645</v>
      </c>
      <c r="G94" s="6">
        <v>4475</v>
      </c>
      <c r="H94" s="6">
        <v>285</v>
      </c>
      <c r="I94" s="7">
        <v>0.69</v>
      </c>
      <c r="J94" s="7">
        <v>0.28999999999999998</v>
      </c>
      <c r="K94" s="61">
        <v>0.02</v>
      </c>
    </row>
    <row r="95" spans="1:11" x14ac:dyDescent="0.35">
      <c r="A95" s="5" t="s">
        <v>343</v>
      </c>
      <c r="B95" t="s">
        <v>403</v>
      </c>
      <c r="C95" s="6">
        <v>11705</v>
      </c>
      <c r="D95" s="7">
        <v>0.14000000000000001</v>
      </c>
      <c r="E95" s="6">
        <v>11650</v>
      </c>
      <c r="F95" s="6">
        <v>7970</v>
      </c>
      <c r="G95" s="6">
        <v>2850</v>
      </c>
      <c r="H95" s="6">
        <v>830</v>
      </c>
      <c r="I95" s="7">
        <v>0.68</v>
      </c>
      <c r="J95" s="7">
        <v>0.24</v>
      </c>
      <c r="K95" s="61">
        <v>7.0000000000000007E-2</v>
      </c>
    </row>
    <row r="96" spans="1:11" x14ac:dyDescent="0.35">
      <c r="A96" s="5" t="s">
        <v>343</v>
      </c>
      <c r="B96" t="s">
        <v>404</v>
      </c>
      <c r="C96" s="6">
        <v>11990</v>
      </c>
      <c r="D96" s="7">
        <v>0.14000000000000001</v>
      </c>
      <c r="E96" s="6">
        <v>12335</v>
      </c>
      <c r="F96" s="6">
        <v>8035</v>
      </c>
      <c r="G96" s="6">
        <v>3910</v>
      </c>
      <c r="H96" s="6">
        <v>385</v>
      </c>
      <c r="I96" s="7">
        <v>0.65</v>
      </c>
      <c r="J96" s="7">
        <v>0.32</v>
      </c>
      <c r="K96" s="61">
        <v>0.03</v>
      </c>
    </row>
    <row r="97" spans="1:11" x14ac:dyDescent="0.35">
      <c r="A97" s="5" t="s">
        <v>343</v>
      </c>
      <c r="B97" t="s">
        <v>405</v>
      </c>
      <c r="C97" s="6">
        <v>7445</v>
      </c>
      <c r="D97" s="7">
        <v>0.14000000000000001</v>
      </c>
      <c r="E97" s="6">
        <v>8770</v>
      </c>
      <c r="F97" s="6">
        <v>4955</v>
      </c>
      <c r="G97" s="6">
        <v>3660</v>
      </c>
      <c r="H97" s="6">
        <v>155</v>
      </c>
      <c r="I97" s="7">
        <v>0.56000000000000005</v>
      </c>
      <c r="J97" s="7">
        <v>0.42</v>
      </c>
      <c r="K97" s="61">
        <v>0.02</v>
      </c>
    </row>
    <row r="98" spans="1:11" x14ac:dyDescent="0.35">
      <c r="A98" s="5" t="s">
        <v>343</v>
      </c>
      <c r="B98" t="s">
        <v>406</v>
      </c>
      <c r="C98" s="6">
        <v>6700</v>
      </c>
      <c r="D98" s="7">
        <v>0.14000000000000001</v>
      </c>
      <c r="E98" s="6">
        <v>6560</v>
      </c>
      <c r="F98" s="6">
        <v>4250</v>
      </c>
      <c r="G98" s="6">
        <v>2220</v>
      </c>
      <c r="H98" s="6">
        <v>85</v>
      </c>
      <c r="I98" s="7">
        <v>0.65</v>
      </c>
      <c r="J98" s="7">
        <v>0.34</v>
      </c>
      <c r="K98" s="61">
        <v>0.01</v>
      </c>
    </row>
    <row r="99" spans="1:11" x14ac:dyDescent="0.35">
      <c r="A99" s="5" t="s">
        <v>343</v>
      </c>
      <c r="B99" t="s">
        <v>407</v>
      </c>
      <c r="C99" s="6">
        <v>2965</v>
      </c>
      <c r="D99" s="7">
        <v>0.14000000000000001</v>
      </c>
      <c r="E99" s="6">
        <v>3025</v>
      </c>
      <c r="F99" s="6">
        <v>1985</v>
      </c>
      <c r="G99" s="6">
        <v>975</v>
      </c>
      <c r="H99" s="6">
        <v>60</v>
      </c>
      <c r="I99" s="7">
        <v>0.66</v>
      </c>
      <c r="J99" s="7">
        <v>0.32</v>
      </c>
      <c r="K99" s="61">
        <v>0.02</v>
      </c>
    </row>
    <row r="100" spans="1:11" x14ac:dyDescent="0.35">
      <c r="A100" s="5" t="s">
        <v>343</v>
      </c>
      <c r="B100" t="s">
        <v>408</v>
      </c>
      <c r="C100" s="6">
        <v>75495</v>
      </c>
      <c r="D100" s="7">
        <v>0.14000000000000001</v>
      </c>
      <c r="E100" s="6">
        <v>74930</v>
      </c>
      <c r="F100" s="6">
        <v>49835</v>
      </c>
      <c r="G100" s="6">
        <v>22645</v>
      </c>
      <c r="H100" s="6">
        <v>2450</v>
      </c>
      <c r="I100" s="7">
        <v>0.67</v>
      </c>
      <c r="J100" s="7">
        <v>0.3</v>
      </c>
      <c r="K100" s="61">
        <v>0.03</v>
      </c>
    </row>
    <row r="101" spans="1:11" x14ac:dyDescent="0.35">
      <c r="A101" s="5" t="s">
        <v>344</v>
      </c>
      <c r="B101" t="s">
        <v>400</v>
      </c>
      <c r="C101" s="6">
        <v>55</v>
      </c>
      <c r="D101" s="7">
        <v>0</v>
      </c>
      <c r="E101" s="6">
        <v>55</v>
      </c>
      <c r="F101" s="6">
        <v>30</v>
      </c>
      <c r="G101" s="6">
        <v>25</v>
      </c>
      <c r="H101" s="6">
        <v>0</v>
      </c>
      <c r="I101" s="7">
        <v>0.52</v>
      </c>
      <c r="J101" s="7">
        <v>0.48</v>
      </c>
      <c r="K101" s="61">
        <v>0</v>
      </c>
    </row>
    <row r="102" spans="1:11" x14ac:dyDescent="0.35">
      <c r="A102" s="5" t="s">
        <v>344</v>
      </c>
      <c r="B102" t="s">
        <v>401</v>
      </c>
      <c r="C102" s="6">
        <v>215</v>
      </c>
      <c r="D102" s="7">
        <v>0</v>
      </c>
      <c r="E102" s="6">
        <v>200</v>
      </c>
      <c r="F102" s="6">
        <v>135</v>
      </c>
      <c r="G102" s="6">
        <v>55</v>
      </c>
      <c r="H102" s="6">
        <v>10</v>
      </c>
      <c r="I102" s="7">
        <v>0.68</v>
      </c>
      <c r="J102" s="7">
        <v>0.27</v>
      </c>
      <c r="K102" s="61">
        <v>0.05</v>
      </c>
    </row>
    <row r="103" spans="1:11" x14ac:dyDescent="0.35">
      <c r="A103" s="5" t="s">
        <v>344</v>
      </c>
      <c r="B103" t="s">
        <v>402</v>
      </c>
      <c r="C103" s="6">
        <v>275</v>
      </c>
      <c r="D103" s="7">
        <v>0</v>
      </c>
      <c r="E103" s="6">
        <v>260</v>
      </c>
      <c r="F103" s="6">
        <v>175</v>
      </c>
      <c r="G103" s="6">
        <v>80</v>
      </c>
      <c r="H103" s="6">
        <v>5</v>
      </c>
      <c r="I103" s="7">
        <v>0.67</v>
      </c>
      <c r="J103" s="7">
        <v>0.31</v>
      </c>
      <c r="K103" s="61">
        <v>0.01</v>
      </c>
    </row>
    <row r="104" spans="1:11" x14ac:dyDescent="0.35">
      <c r="A104" s="5" t="s">
        <v>344</v>
      </c>
      <c r="B104" t="s">
        <v>403</v>
      </c>
      <c r="C104" s="6">
        <v>140</v>
      </c>
      <c r="D104" s="7">
        <v>0</v>
      </c>
      <c r="E104" s="6">
        <v>150</v>
      </c>
      <c r="F104" s="6">
        <v>95</v>
      </c>
      <c r="G104" s="6">
        <v>50</v>
      </c>
      <c r="H104" s="6">
        <v>10</v>
      </c>
      <c r="I104" s="7">
        <v>0.62</v>
      </c>
      <c r="J104" s="7">
        <v>0.32</v>
      </c>
      <c r="K104" s="61">
        <v>7.0000000000000007E-2</v>
      </c>
    </row>
    <row r="105" spans="1:11" x14ac:dyDescent="0.35">
      <c r="A105" s="5" t="s">
        <v>344</v>
      </c>
      <c r="B105" t="s">
        <v>404</v>
      </c>
      <c r="C105" s="6">
        <v>205</v>
      </c>
      <c r="D105" s="7">
        <v>0</v>
      </c>
      <c r="E105" s="6">
        <v>200</v>
      </c>
      <c r="F105" s="6">
        <v>125</v>
      </c>
      <c r="G105" s="6">
        <v>70</v>
      </c>
      <c r="H105" s="6">
        <v>5</v>
      </c>
      <c r="I105" s="7">
        <v>0.64</v>
      </c>
      <c r="J105" s="7">
        <v>0.35</v>
      </c>
      <c r="K105" s="61">
        <v>0.02</v>
      </c>
    </row>
    <row r="106" spans="1:11" x14ac:dyDescent="0.35">
      <c r="A106" s="5" t="s">
        <v>344</v>
      </c>
      <c r="B106" t="s">
        <v>405</v>
      </c>
      <c r="C106" s="6">
        <v>125</v>
      </c>
      <c r="D106" s="7">
        <v>0</v>
      </c>
      <c r="E106" s="6">
        <v>145</v>
      </c>
      <c r="F106" s="6">
        <v>65</v>
      </c>
      <c r="G106" s="6">
        <v>75</v>
      </c>
      <c r="H106" s="6" t="s">
        <v>460</v>
      </c>
      <c r="I106" s="6" t="s">
        <v>460</v>
      </c>
      <c r="J106" s="7">
        <v>0.53</v>
      </c>
      <c r="K106" s="19" t="s">
        <v>460</v>
      </c>
    </row>
    <row r="107" spans="1:11" x14ac:dyDescent="0.35">
      <c r="A107" s="5" t="s">
        <v>344</v>
      </c>
      <c r="B107" t="s">
        <v>406</v>
      </c>
      <c r="C107" s="6">
        <v>85</v>
      </c>
      <c r="D107" s="7">
        <v>0</v>
      </c>
      <c r="E107" s="6">
        <v>85</v>
      </c>
      <c r="F107" s="6">
        <v>45</v>
      </c>
      <c r="G107" s="6">
        <v>40</v>
      </c>
      <c r="H107" s="6" t="s">
        <v>460</v>
      </c>
      <c r="I107" s="7">
        <v>0.51</v>
      </c>
      <c r="J107" s="6" t="s">
        <v>460</v>
      </c>
      <c r="K107" s="19" t="s">
        <v>460</v>
      </c>
    </row>
    <row r="108" spans="1:11" x14ac:dyDescent="0.35">
      <c r="A108" s="5" t="s">
        <v>344</v>
      </c>
      <c r="B108" t="s">
        <v>407</v>
      </c>
      <c r="C108" s="6">
        <v>40</v>
      </c>
      <c r="D108" s="7">
        <v>0</v>
      </c>
      <c r="E108" s="6">
        <v>45</v>
      </c>
      <c r="F108" s="6">
        <v>30</v>
      </c>
      <c r="G108" s="6">
        <v>15</v>
      </c>
      <c r="H108" s="6" t="s">
        <v>460</v>
      </c>
      <c r="I108" s="7">
        <v>0.66</v>
      </c>
      <c r="J108" s="6" t="s">
        <v>460</v>
      </c>
      <c r="K108" s="19" t="s">
        <v>460</v>
      </c>
    </row>
    <row r="109" spans="1:11" x14ac:dyDescent="0.35">
      <c r="A109" s="5" t="s">
        <v>344</v>
      </c>
      <c r="B109" t="s">
        <v>408</v>
      </c>
      <c r="C109" s="6">
        <v>1145</v>
      </c>
      <c r="D109" s="7">
        <v>0</v>
      </c>
      <c r="E109" s="6">
        <v>1140</v>
      </c>
      <c r="F109" s="6">
        <v>700</v>
      </c>
      <c r="G109" s="6">
        <v>410</v>
      </c>
      <c r="H109" s="6">
        <v>30</v>
      </c>
      <c r="I109" s="7">
        <v>0.61</v>
      </c>
      <c r="J109" s="7">
        <v>0.36</v>
      </c>
      <c r="K109" s="61">
        <v>0.03</v>
      </c>
    </row>
    <row r="110" spans="1:11" x14ac:dyDescent="0.35">
      <c r="A110" s="5" t="s">
        <v>345</v>
      </c>
      <c r="B110" t="s">
        <v>400</v>
      </c>
      <c r="C110" s="6">
        <v>40</v>
      </c>
      <c r="D110" s="7">
        <v>0</v>
      </c>
      <c r="E110" s="6">
        <v>35</v>
      </c>
      <c r="F110" s="6">
        <v>25</v>
      </c>
      <c r="G110" s="6">
        <v>10</v>
      </c>
      <c r="H110" s="6" t="s">
        <v>460</v>
      </c>
      <c r="I110" s="7">
        <v>0.73</v>
      </c>
      <c r="J110" s="6" t="s">
        <v>460</v>
      </c>
      <c r="K110" s="19" t="s">
        <v>460</v>
      </c>
    </row>
    <row r="111" spans="1:11" x14ac:dyDescent="0.35">
      <c r="A111" s="5" t="s">
        <v>345</v>
      </c>
      <c r="B111" t="s">
        <v>401</v>
      </c>
      <c r="C111" s="6">
        <v>245</v>
      </c>
      <c r="D111" s="7">
        <v>0</v>
      </c>
      <c r="E111" s="6">
        <v>230</v>
      </c>
      <c r="F111" s="6">
        <v>150</v>
      </c>
      <c r="G111" s="6">
        <v>65</v>
      </c>
      <c r="H111" s="6">
        <v>10</v>
      </c>
      <c r="I111" s="7">
        <v>0.67</v>
      </c>
      <c r="J111" s="7">
        <v>0.28999999999999998</v>
      </c>
      <c r="K111" s="61">
        <v>0.04</v>
      </c>
    </row>
    <row r="112" spans="1:11" x14ac:dyDescent="0.35">
      <c r="A112" s="5" t="s">
        <v>345</v>
      </c>
      <c r="B112" t="s">
        <v>402</v>
      </c>
      <c r="C112" s="6">
        <v>230</v>
      </c>
      <c r="D112" s="7">
        <v>0</v>
      </c>
      <c r="E112" s="6">
        <v>215</v>
      </c>
      <c r="F112" s="6">
        <v>150</v>
      </c>
      <c r="G112" s="6">
        <v>60</v>
      </c>
      <c r="H112" s="6">
        <v>5</v>
      </c>
      <c r="I112" s="7">
        <v>0.69</v>
      </c>
      <c r="J112" s="7">
        <v>0.28999999999999998</v>
      </c>
      <c r="K112" s="61">
        <v>0.02</v>
      </c>
    </row>
    <row r="113" spans="1:11" x14ac:dyDescent="0.35">
      <c r="A113" s="5" t="s">
        <v>345</v>
      </c>
      <c r="B113" t="s">
        <v>403</v>
      </c>
      <c r="C113" s="6">
        <v>185</v>
      </c>
      <c r="D113" s="7">
        <v>0</v>
      </c>
      <c r="E113" s="6">
        <v>170</v>
      </c>
      <c r="F113" s="6">
        <v>110</v>
      </c>
      <c r="G113" s="6">
        <v>55</v>
      </c>
      <c r="H113" s="6">
        <v>10</v>
      </c>
      <c r="I113" s="7">
        <v>0.64</v>
      </c>
      <c r="J113" s="7">
        <v>0.32</v>
      </c>
      <c r="K113" s="61">
        <v>0.05</v>
      </c>
    </row>
    <row r="114" spans="1:11" x14ac:dyDescent="0.35">
      <c r="A114" s="5" t="s">
        <v>345</v>
      </c>
      <c r="B114" t="s">
        <v>404</v>
      </c>
      <c r="C114" s="6">
        <v>190</v>
      </c>
      <c r="D114" s="7">
        <v>0</v>
      </c>
      <c r="E114" s="6">
        <v>210</v>
      </c>
      <c r="F114" s="6">
        <v>130</v>
      </c>
      <c r="G114" s="6">
        <v>75</v>
      </c>
      <c r="H114" s="6">
        <v>5</v>
      </c>
      <c r="I114" s="7">
        <v>0.62</v>
      </c>
      <c r="J114" s="7">
        <v>0.36</v>
      </c>
      <c r="K114" s="61">
        <v>0.02</v>
      </c>
    </row>
    <row r="115" spans="1:11" x14ac:dyDescent="0.35">
      <c r="A115" s="5" t="s">
        <v>345</v>
      </c>
      <c r="B115" t="s">
        <v>405</v>
      </c>
      <c r="C115" s="6">
        <v>140</v>
      </c>
      <c r="D115" s="7">
        <v>0</v>
      </c>
      <c r="E115" s="6">
        <v>160</v>
      </c>
      <c r="F115" s="6">
        <v>70</v>
      </c>
      <c r="G115" s="6">
        <v>85</v>
      </c>
      <c r="H115" s="6">
        <v>5</v>
      </c>
      <c r="I115" s="7">
        <v>0.43</v>
      </c>
      <c r="J115" s="7">
        <v>0.53</v>
      </c>
      <c r="K115" s="61">
        <v>0.03</v>
      </c>
    </row>
    <row r="116" spans="1:11" x14ac:dyDescent="0.35">
      <c r="A116" s="5" t="s">
        <v>345</v>
      </c>
      <c r="B116" t="s">
        <v>406</v>
      </c>
      <c r="C116" s="6">
        <v>135</v>
      </c>
      <c r="D116" s="7">
        <v>0</v>
      </c>
      <c r="E116" s="6">
        <v>135</v>
      </c>
      <c r="F116" s="6">
        <v>75</v>
      </c>
      <c r="G116" s="6">
        <v>55</v>
      </c>
      <c r="H116" s="6" t="s">
        <v>460</v>
      </c>
      <c r="I116" s="7">
        <v>0.56999999999999995</v>
      </c>
      <c r="J116" s="6" t="s">
        <v>460</v>
      </c>
      <c r="K116" s="19" t="s">
        <v>460</v>
      </c>
    </row>
    <row r="117" spans="1:11" x14ac:dyDescent="0.35">
      <c r="A117" s="5" t="s">
        <v>345</v>
      </c>
      <c r="B117" t="s">
        <v>407</v>
      </c>
      <c r="C117" s="6">
        <v>45</v>
      </c>
      <c r="D117" s="7">
        <v>0</v>
      </c>
      <c r="E117" s="6">
        <v>45</v>
      </c>
      <c r="F117" s="6">
        <v>25</v>
      </c>
      <c r="G117" s="6">
        <v>20</v>
      </c>
      <c r="H117" s="6">
        <v>0</v>
      </c>
      <c r="I117" s="7">
        <v>0.55000000000000004</v>
      </c>
      <c r="J117" s="7">
        <v>0.45</v>
      </c>
      <c r="K117" s="61">
        <v>0</v>
      </c>
    </row>
    <row r="118" spans="1:11" x14ac:dyDescent="0.35">
      <c r="A118" s="5" t="s">
        <v>345</v>
      </c>
      <c r="B118" t="s">
        <v>408</v>
      </c>
      <c r="C118" s="6">
        <v>1210</v>
      </c>
      <c r="D118" s="7">
        <v>0</v>
      </c>
      <c r="E118" s="6">
        <v>1200</v>
      </c>
      <c r="F118" s="6">
        <v>735</v>
      </c>
      <c r="G118" s="6">
        <v>430</v>
      </c>
      <c r="H118" s="6">
        <v>35</v>
      </c>
      <c r="I118" s="7">
        <v>0.61</v>
      </c>
      <c r="J118" s="7">
        <v>0.36</v>
      </c>
      <c r="K118" s="61">
        <v>0.03</v>
      </c>
    </row>
    <row r="119" spans="1:11" x14ac:dyDescent="0.35">
      <c r="A119" s="5" t="s">
        <v>346</v>
      </c>
      <c r="B119" t="s">
        <v>400</v>
      </c>
      <c r="C119" s="6">
        <v>1360</v>
      </c>
      <c r="D119" s="7">
        <v>7.0000000000000007E-2</v>
      </c>
      <c r="E119" s="6">
        <v>1250</v>
      </c>
      <c r="F119" s="6">
        <v>915</v>
      </c>
      <c r="G119" s="6">
        <v>320</v>
      </c>
      <c r="H119" s="6">
        <v>15</v>
      </c>
      <c r="I119" s="7">
        <v>0.73</v>
      </c>
      <c r="J119" s="7">
        <v>0.26</v>
      </c>
      <c r="K119" s="61">
        <v>0.01</v>
      </c>
    </row>
    <row r="120" spans="1:11" x14ac:dyDescent="0.35">
      <c r="A120" s="5" t="s">
        <v>346</v>
      </c>
      <c r="B120" t="s">
        <v>401</v>
      </c>
      <c r="C120" s="6">
        <v>9055</v>
      </c>
      <c r="D120" s="7">
        <v>7.0000000000000007E-2</v>
      </c>
      <c r="E120" s="6">
        <v>8530</v>
      </c>
      <c r="F120" s="6">
        <v>6095</v>
      </c>
      <c r="G120" s="6">
        <v>2080</v>
      </c>
      <c r="H120" s="6">
        <v>355</v>
      </c>
      <c r="I120" s="7">
        <v>0.71</v>
      </c>
      <c r="J120" s="7">
        <v>0.24</v>
      </c>
      <c r="K120" s="61">
        <v>0.04</v>
      </c>
    </row>
    <row r="121" spans="1:11" x14ac:dyDescent="0.35">
      <c r="A121" s="5" t="s">
        <v>346</v>
      </c>
      <c r="B121" t="s">
        <v>402</v>
      </c>
      <c r="C121" s="6">
        <v>8455</v>
      </c>
      <c r="D121" s="7">
        <v>7.0000000000000007E-2</v>
      </c>
      <c r="E121" s="6">
        <v>7945</v>
      </c>
      <c r="F121" s="6">
        <v>5645</v>
      </c>
      <c r="G121" s="6">
        <v>2160</v>
      </c>
      <c r="H121" s="6">
        <v>140</v>
      </c>
      <c r="I121" s="7">
        <v>0.71</v>
      </c>
      <c r="J121" s="7">
        <v>0.27</v>
      </c>
      <c r="K121" s="61">
        <v>0.02</v>
      </c>
    </row>
    <row r="122" spans="1:11" x14ac:dyDescent="0.35">
      <c r="A122" s="5" t="s">
        <v>346</v>
      </c>
      <c r="B122" t="s">
        <v>403</v>
      </c>
      <c r="C122" s="6">
        <v>6250</v>
      </c>
      <c r="D122" s="7">
        <v>7.0000000000000007E-2</v>
      </c>
      <c r="E122" s="6">
        <v>6140</v>
      </c>
      <c r="F122" s="6">
        <v>4365</v>
      </c>
      <c r="G122" s="6">
        <v>1390</v>
      </c>
      <c r="H122" s="6">
        <v>390</v>
      </c>
      <c r="I122" s="7">
        <v>0.71</v>
      </c>
      <c r="J122" s="7">
        <v>0.23</v>
      </c>
      <c r="K122" s="61">
        <v>0.06</v>
      </c>
    </row>
    <row r="123" spans="1:11" x14ac:dyDescent="0.35">
      <c r="A123" s="5" t="s">
        <v>346</v>
      </c>
      <c r="B123" t="s">
        <v>404</v>
      </c>
      <c r="C123" s="6">
        <v>6420</v>
      </c>
      <c r="D123" s="7">
        <v>7.0000000000000007E-2</v>
      </c>
      <c r="E123" s="6">
        <v>6690</v>
      </c>
      <c r="F123" s="6">
        <v>4400</v>
      </c>
      <c r="G123" s="6">
        <v>2075</v>
      </c>
      <c r="H123" s="6">
        <v>215</v>
      </c>
      <c r="I123" s="7">
        <v>0.66</v>
      </c>
      <c r="J123" s="7">
        <v>0.31</v>
      </c>
      <c r="K123" s="61">
        <v>0.03</v>
      </c>
    </row>
    <row r="124" spans="1:11" x14ac:dyDescent="0.35">
      <c r="A124" s="5" t="s">
        <v>346</v>
      </c>
      <c r="B124" t="s">
        <v>405</v>
      </c>
      <c r="C124" s="6">
        <v>4100</v>
      </c>
      <c r="D124" s="7">
        <v>0.08</v>
      </c>
      <c r="E124" s="6">
        <v>4780</v>
      </c>
      <c r="F124" s="6">
        <v>2815</v>
      </c>
      <c r="G124" s="6">
        <v>1875</v>
      </c>
      <c r="H124" s="6">
        <v>95</v>
      </c>
      <c r="I124" s="7">
        <v>0.59</v>
      </c>
      <c r="J124" s="7">
        <v>0.39</v>
      </c>
      <c r="K124" s="61">
        <v>0.02</v>
      </c>
    </row>
    <row r="125" spans="1:11" x14ac:dyDescent="0.35">
      <c r="A125" s="5" t="s">
        <v>346</v>
      </c>
      <c r="B125" t="s">
        <v>406</v>
      </c>
      <c r="C125" s="6">
        <v>3375</v>
      </c>
      <c r="D125" s="7">
        <v>7.0000000000000007E-2</v>
      </c>
      <c r="E125" s="6">
        <v>3365</v>
      </c>
      <c r="F125" s="6">
        <v>2245</v>
      </c>
      <c r="G125" s="6">
        <v>1090</v>
      </c>
      <c r="H125" s="6">
        <v>30</v>
      </c>
      <c r="I125" s="7">
        <v>0.67</v>
      </c>
      <c r="J125" s="7">
        <v>0.32</v>
      </c>
      <c r="K125" s="61">
        <v>0.01</v>
      </c>
    </row>
    <row r="126" spans="1:11" x14ac:dyDescent="0.35">
      <c r="A126" s="5" t="s">
        <v>346</v>
      </c>
      <c r="B126" t="s">
        <v>407</v>
      </c>
      <c r="C126" s="6">
        <v>1560</v>
      </c>
      <c r="D126" s="7">
        <v>7.0000000000000007E-2</v>
      </c>
      <c r="E126" s="6">
        <v>1570</v>
      </c>
      <c r="F126" s="6">
        <v>1085</v>
      </c>
      <c r="G126" s="6">
        <v>475</v>
      </c>
      <c r="H126" s="6">
        <v>15</v>
      </c>
      <c r="I126" s="7">
        <v>0.69</v>
      </c>
      <c r="J126" s="7">
        <v>0.3</v>
      </c>
      <c r="K126" s="61">
        <v>0.01</v>
      </c>
    </row>
    <row r="127" spans="1:11" x14ac:dyDescent="0.35">
      <c r="A127" s="5" t="s">
        <v>346</v>
      </c>
      <c r="B127" t="s">
        <v>408</v>
      </c>
      <c r="C127" s="6">
        <v>40565</v>
      </c>
      <c r="D127" s="7">
        <v>7.0000000000000007E-2</v>
      </c>
      <c r="E127" s="6">
        <v>40285</v>
      </c>
      <c r="F127" s="6">
        <v>27570</v>
      </c>
      <c r="G127" s="6">
        <v>11460</v>
      </c>
      <c r="H127" s="6">
        <v>1250</v>
      </c>
      <c r="I127" s="7">
        <v>0.68</v>
      </c>
      <c r="J127" s="7">
        <v>0.28000000000000003</v>
      </c>
      <c r="K127" s="61">
        <v>0.03</v>
      </c>
    </row>
    <row r="128" spans="1:11" x14ac:dyDescent="0.35">
      <c r="A128" s="5" t="s">
        <v>347</v>
      </c>
      <c r="B128" t="s">
        <v>400</v>
      </c>
      <c r="C128" s="6">
        <v>55</v>
      </c>
      <c r="D128" s="7">
        <v>0</v>
      </c>
      <c r="E128" s="6">
        <v>55</v>
      </c>
      <c r="F128" s="6">
        <v>35</v>
      </c>
      <c r="G128" s="6">
        <v>20</v>
      </c>
      <c r="H128" s="6">
        <v>0</v>
      </c>
      <c r="I128" s="7">
        <v>0.64</v>
      </c>
      <c r="J128" s="7">
        <v>0.36</v>
      </c>
      <c r="K128" s="61">
        <v>0</v>
      </c>
    </row>
    <row r="129" spans="1:11" x14ac:dyDescent="0.35">
      <c r="A129" s="5" t="s">
        <v>347</v>
      </c>
      <c r="B129" t="s">
        <v>401</v>
      </c>
      <c r="C129" s="6">
        <v>335</v>
      </c>
      <c r="D129" s="7">
        <v>0</v>
      </c>
      <c r="E129" s="6">
        <v>320</v>
      </c>
      <c r="F129" s="6">
        <v>220</v>
      </c>
      <c r="G129" s="6">
        <v>90</v>
      </c>
      <c r="H129" s="6">
        <v>10</v>
      </c>
      <c r="I129" s="7">
        <v>0.69</v>
      </c>
      <c r="J129" s="7">
        <v>0.28999999999999998</v>
      </c>
      <c r="K129" s="61">
        <v>0.03</v>
      </c>
    </row>
    <row r="130" spans="1:11" x14ac:dyDescent="0.35">
      <c r="A130" s="5" t="s">
        <v>347</v>
      </c>
      <c r="B130" t="s">
        <v>402</v>
      </c>
      <c r="C130" s="6">
        <v>355</v>
      </c>
      <c r="D130" s="7">
        <v>0</v>
      </c>
      <c r="E130" s="6">
        <v>340</v>
      </c>
      <c r="F130" s="6">
        <v>225</v>
      </c>
      <c r="G130" s="6">
        <v>110</v>
      </c>
      <c r="H130" s="6">
        <v>5</v>
      </c>
      <c r="I130" s="7">
        <v>0.65</v>
      </c>
      <c r="J130" s="7">
        <v>0.33</v>
      </c>
      <c r="K130" s="61">
        <v>0.02</v>
      </c>
    </row>
    <row r="131" spans="1:11" x14ac:dyDescent="0.35">
      <c r="A131" s="5" t="s">
        <v>347</v>
      </c>
      <c r="B131" t="s">
        <v>403</v>
      </c>
      <c r="C131" s="6">
        <v>210</v>
      </c>
      <c r="D131" s="7">
        <v>0</v>
      </c>
      <c r="E131" s="6">
        <v>200</v>
      </c>
      <c r="F131" s="6">
        <v>145</v>
      </c>
      <c r="G131" s="6">
        <v>45</v>
      </c>
      <c r="H131" s="6">
        <v>10</v>
      </c>
      <c r="I131" s="7">
        <v>0.72</v>
      </c>
      <c r="J131" s="7">
        <v>0.23</v>
      </c>
      <c r="K131" s="61">
        <v>0.05</v>
      </c>
    </row>
    <row r="132" spans="1:11" x14ac:dyDescent="0.35">
      <c r="A132" s="5" t="s">
        <v>347</v>
      </c>
      <c r="B132" t="s">
        <v>404</v>
      </c>
      <c r="C132" s="6">
        <v>235</v>
      </c>
      <c r="D132" s="7">
        <v>0</v>
      </c>
      <c r="E132" s="6">
        <v>240</v>
      </c>
      <c r="F132" s="6">
        <v>145</v>
      </c>
      <c r="G132" s="6">
        <v>90</v>
      </c>
      <c r="H132" s="6">
        <v>5</v>
      </c>
      <c r="I132" s="7">
        <v>0.6</v>
      </c>
      <c r="J132" s="7">
        <v>0.38</v>
      </c>
      <c r="K132" s="61">
        <v>0.03</v>
      </c>
    </row>
    <row r="133" spans="1:11" x14ac:dyDescent="0.35">
      <c r="A133" s="5" t="s">
        <v>347</v>
      </c>
      <c r="B133" t="s">
        <v>405</v>
      </c>
      <c r="C133" s="6">
        <v>145</v>
      </c>
      <c r="D133" s="7">
        <v>0</v>
      </c>
      <c r="E133" s="6">
        <v>185</v>
      </c>
      <c r="F133" s="6">
        <v>90</v>
      </c>
      <c r="G133" s="6">
        <v>90</v>
      </c>
      <c r="H133" s="6">
        <v>5</v>
      </c>
      <c r="I133" s="7">
        <v>0.49</v>
      </c>
      <c r="J133" s="7">
        <v>0.48</v>
      </c>
      <c r="K133" s="61">
        <v>0.03</v>
      </c>
    </row>
    <row r="134" spans="1:11" x14ac:dyDescent="0.35">
      <c r="A134" s="5" t="s">
        <v>347</v>
      </c>
      <c r="B134" t="s">
        <v>406</v>
      </c>
      <c r="C134" s="6">
        <v>135</v>
      </c>
      <c r="D134" s="7">
        <v>0</v>
      </c>
      <c r="E134" s="6">
        <v>130</v>
      </c>
      <c r="F134" s="6">
        <v>70</v>
      </c>
      <c r="G134" s="6">
        <v>60</v>
      </c>
      <c r="H134" s="6" t="s">
        <v>460</v>
      </c>
      <c r="I134" s="7">
        <v>0.52</v>
      </c>
      <c r="J134" s="6" t="s">
        <v>460</v>
      </c>
      <c r="K134" s="19" t="s">
        <v>460</v>
      </c>
    </row>
    <row r="135" spans="1:11" x14ac:dyDescent="0.35">
      <c r="A135" s="5" t="s">
        <v>347</v>
      </c>
      <c r="B135" t="s">
        <v>407</v>
      </c>
      <c r="C135" s="6">
        <v>60</v>
      </c>
      <c r="D135" s="7">
        <v>0</v>
      </c>
      <c r="E135" s="6">
        <v>60</v>
      </c>
      <c r="F135" s="6">
        <v>40</v>
      </c>
      <c r="G135" s="6">
        <v>20</v>
      </c>
      <c r="H135" s="6" t="s">
        <v>460</v>
      </c>
      <c r="I135" s="7">
        <v>0.66</v>
      </c>
      <c r="J135" s="6" t="s">
        <v>460</v>
      </c>
      <c r="K135" s="19" t="s">
        <v>460</v>
      </c>
    </row>
    <row r="136" spans="1:11" x14ac:dyDescent="0.35">
      <c r="A136" s="5" t="s">
        <v>347</v>
      </c>
      <c r="B136" t="s">
        <v>408</v>
      </c>
      <c r="C136" s="6">
        <v>1535</v>
      </c>
      <c r="D136" s="7">
        <v>0</v>
      </c>
      <c r="E136" s="6">
        <v>1525</v>
      </c>
      <c r="F136" s="6">
        <v>960</v>
      </c>
      <c r="G136" s="6">
        <v>530</v>
      </c>
      <c r="H136" s="6">
        <v>40</v>
      </c>
      <c r="I136" s="7">
        <v>0.63</v>
      </c>
      <c r="J136" s="7">
        <v>0.35</v>
      </c>
      <c r="K136" s="61">
        <v>0.02</v>
      </c>
    </row>
    <row r="137" spans="1:11" x14ac:dyDescent="0.35">
      <c r="A137" s="5" t="s">
        <v>323</v>
      </c>
      <c r="B137" t="s">
        <v>400</v>
      </c>
      <c r="C137" s="6">
        <v>1965</v>
      </c>
      <c r="D137" s="7">
        <v>0.1</v>
      </c>
      <c r="E137" s="6">
        <v>1920</v>
      </c>
      <c r="F137" s="6">
        <v>65</v>
      </c>
      <c r="G137" s="6">
        <v>1845</v>
      </c>
      <c r="H137" s="6">
        <v>5</v>
      </c>
      <c r="I137" s="7">
        <v>0.03</v>
      </c>
      <c r="J137" s="7">
        <v>0.96</v>
      </c>
      <c r="K137" s="61">
        <v>0</v>
      </c>
    </row>
    <row r="138" spans="1:11" x14ac:dyDescent="0.35">
      <c r="A138" s="5" t="s">
        <v>323</v>
      </c>
      <c r="B138" t="s">
        <v>401</v>
      </c>
      <c r="C138" s="6">
        <v>6855</v>
      </c>
      <c r="D138" s="7">
        <v>0.05</v>
      </c>
      <c r="E138" s="6">
        <v>6735</v>
      </c>
      <c r="F138" s="6">
        <v>510</v>
      </c>
      <c r="G138" s="6">
        <v>6080</v>
      </c>
      <c r="H138" s="6">
        <v>145</v>
      </c>
      <c r="I138" s="7">
        <v>0.08</v>
      </c>
      <c r="J138" s="7">
        <v>0.9</v>
      </c>
      <c r="K138" s="61">
        <v>0.02</v>
      </c>
    </row>
    <row r="139" spans="1:11" x14ac:dyDescent="0.35">
      <c r="A139" s="5" t="s">
        <v>323</v>
      </c>
      <c r="B139" t="s">
        <v>402</v>
      </c>
      <c r="C139" s="6">
        <v>2680</v>
      </c>
      <c r="D139" s="7">
        <v>0.02</v>
      </c>
      <c r="E139" s="6">
        <v>2660</v>
      </c>
      <c r="F139" s="6">
        <v>620</v>
      </c>
      <c r="G139" s="6">
        <v>2025</v>
      </c>
      <c r="H139" s="6">
        <v>15</v>
      </c>
      <c r="I139" s="7">
        <v>0.23</v>
      </c>
      <c r="J139" s="7">
        <v>0.76</v>
      </c>
      <c r="K139" s="61">
        <v>0.01</v>
      </c>
    </row>
    <row r="140" spans="1:11" x14ac:dyDescent="0.35">
      <c r="A140" s="5" t="s">
        <v>323</v>
      </c>
      <c r="B140" t="s">
        <v>403</v>
      </c>
      <c r="C140" s="6">
        <v>975</v>
      </c>
      <c r="D140" s="7">
        <v>0.01</v>
      </c>
      <c r="E140" s="6">
        <v>985</v>
      </c>
      <c r="F140" s="6">
        <v>570</v>
      </c>
      <c r="G140" s="6">
        <v>335</v>
      </c>
      <c r="H140" s="6">
        <v>75</v>
      </c>
      <c r="I140" s="7">
        <v>0.57999999999999996</v>
      </c>
      <c r="J140" s="7">
        <v>0.34</v>
      </c>
      <c r="K140" s="61">
        <v>0.08</v>
      </c>
    </row>
    <row r="141" spans="1:11" x14ac:dyDescent="0.35">
      <c r="A141" s="5" t="s">
        <v>323</v>
      </c>
      <c r="B141" t="s">
        <v>404</v>
      </c>
      <c r="C141" s="6">
        <v>820</v>
      </c>
      <c r="D141" s="7">
        <v>0.01</v>
      </c>
      <c r="E141" s="6">
        <v>825</v>
      </c>
      <c r="F141" s="6">
        <v>495</v>
      </c>
      <c r="G141" s="6">
        <v>305</v>
      </c>
      <c r="H141" s="6">
        <v>20</v>
      </c>
      <c r="I141" s="7">
        <v>0.6</v>
      </c>
      <c r="J141" s="7">
        <v>0.37</v>
      </c>
      <c r="K141" s="61">
        <v>0.03</v>
      </c>
    </row>
    <row r="142" spans="1:11" x14ac:dyDescent="0.35">
      <c r="A142" s="5" t="s">
        <v>323</v>
      </c>
      <c r="B142" t="s">
        <v>405</v>
      </c>
      <c r="C142" s="6">
        <v>505</v>
      </c>
      <c r="D142" s="7">
        <v>0.01</v>
      </c>
      <c r="E142" s="6">
        <v>625</v>
      </c>
      <c r="F142" s="6">
        <v>340</v>
      </c>
      <c r="G142" s="6">
        <v>270</v>
      </c>
      <c r="H142" s="6">
        <v>15</v>
      </c>
      <c r="I142" s="7">
        <v>0.55000000000000004</v>
      </c>
      <c r="J142" s="7">
        <v>0.43</v>
      </c>
      <c r="K142" s="61">
        <v>0.02</v>
      </c>
    </row>
    <row r="143" spans="1:11" x14ac:dyDescent="0.35">
      <c r="A143" s="5" t="s">
        <v>323</v>
      </c>
      <c r="B143" t="s">
        <v>406</v>
      </c>
      <c r="C143" s="6">
        <v>390</v>
      </c>
      <c r="D143" s="7">
        <v>0.01</v>
      </c>
      <c r="E143" s="6">
        <v>395</v>
      </c>
      <c r="F143" s="6">
        <v>200</v>
      </c>
      <c r="G143" s="6">
        <v>185</v>
      </c>
      <c r="H143" s="6">
        <v>10</v>
      </c>
      <c r="I143" s="7">
        <v>0.51</v>
      </c>
      <c r="J143" s="7">
        <v>0.47</v>
      </c>
      <c r="K143" s="61">
        <v>0.03</v>
      </c>
    </row>
    <row r="144" spans="1:11" x14ac:dyDescent="0.35">
      <c r="A144" s="5" t="s">
        <v>323</v>
      </c>
      <c r="B144" t="s">
        <v>407</v>
      </c>
      <c r="C144" s="6">
        <v>70</v>
      </c>
      <c r="D144" s="7">
        <v>0</v>
      </c>
      <c r="E144" s="6">
        <v>95</v>
      </c>
      <c r="F144" s="6">
        <v>35</v>
      </c>
      <c r="G144" s="6">
        <v>55</v>
      </c>
      <c r="H144" s="6">
        <v>5</v>
      </c>
      <c r="I144" s="7">
        <v>0.4</v>
      </c>
      <c r="J144" s="7">
        <v>0.56999999999999995</v>
      </c>
      <c r="K144" s="61">
        <v>0.03</v>
      </c>
    </row>
    <row r="145" spans="1:11" x14ac:dyDescent="0.35">
      <c r="A145" s="5" t="s">
        <v>323</v>
      </c>
      <c r="B145" t="s">
        <v>408</v>
      </c>
      <c r="C145" s="6">
        <v>14245</v>
      </c>
      <c r="D145" s="7">
        <v>0.03</v>
      </c>
      <c r="E145" s="6">
        <v>14235</v>
      </c>
      <c r="F145" s="6">
        <v>2840</v>
      </c>
      <c r="G145" s="6">
        <v>11100</v>
      </c>
      <c r="H145" s="6">
        <v>295</v>
      </c>
      <c r="I145" s="7">
        <v>0.2</v>
      </c>
      <c r="J145" s="7">
        <v>0.78</v>
      </c>
      <c r="K145" s="61">
        <v>0.02</v>
      </c>
    </row>
    <row r="146" spans="1:11" x14ac:dyDescent="0.35">
      <c r="A146" s="5" t="s">
        <v>324</v>
      </c>
      <c r="B146" t="s">
        <v>400</v>
      </c>
      <c r="C146" s="6">
        <v>60</v>
      </c>
      <c r="D146" s="7">
        <v>0</v>
      </c>
      <c r="E146" s="6">
        <v>50</v>
      </c>
      <c r="F146" s="6">
        <v>10</v>
      </c>
      <c r="G146" s="6">
        <v>10</v>
      </c>
      <c r="H146" s="6">
        <v>30</v>
      </c>
      <c r="I146" s="7">
        <v>0.2</v>
      </c>
      <c r="J146" s="7">
        <v>0.18</v>
      </c>
      <c r="K146" s="61">
        <v>0.61</v>
      </c>
    </row>
    <row r="147" spans="1:11" x14ac:dyDescent="0.35">
      <c r="A147" s="5" t="s">
        <v>324</v>
      </c>
      <c r="B147" t="s">
        <v>401</v>
      </c>
      <c r="C147" s="6">
        <v>230</v>
      </c>
      <c r="D147" s="7">
        <v>0</v>
      </c>
      <c r="E147" s="6">
        <v>215</v>
      </c>
      <c r="F147" s="6">
        <v>65</v>
      </c>
      <c r="G147" s="6">
        <v>25</v>
      </c>
      <c r="H147" s="6">
        <v>125</v>
      </c>
      <c r="I147" s="7">
        <v>0.31</v>
      </c>
      <c r="J147" s="7">
        <v>0.12</v>
      </c>
      <c r="K147" s="61">
        <v>0.56999999999999995</v>
      </c>
    </row>
    <row r="148" spans="1:11" x14ac:dyDescent="0.35">
      <c r="A148" s="5" t="s">
        <v>324</v>
      </c>
      <c r="B148" t="s">
        <v>402</v>
      </c>
      <c r="C148" s="6">
        <v>240</v>
      </c>
      <c r="D148" s="7">
        <v>0</v>
      </c>
      <c r="E148" s="6">
        <v>195</v>
      </c>
      <c r="F148" s="6">
        <v>110</v>
      </c>
      <c r="G148" s="6">
        <v>35</v>
      </c>
      <c r="H148" s="6">
        <v>50</v>
      </c>
      <c r="I148" s="7">
        <v>0.56000000000000005</v>
      </c>
      <c r="J148" s="7">
        <v>0.18</v>
      </c>
      <c r="K148" s="61">
        <v>0.26</v>
      </c>
    </row>
    <row r="149" spans="1:11" x14ac:dyDescent="0.35">
      <c r="A149" s="5" t="s">
        <v>324</v>
      </c>
      <c r="B149" t="s">
        <v>403</v>
      </c>
      <c r="C149" s="6">
        <v>180</v>
      </c>
      <c r="D149" s="7">
        <v>0</v>
      </c>
      <c r="E149" s="6">
        <v>175</v>
      </c>
      <c r="F149" s="6">
        <v>85</v>
      </c>
      <c r="G149" s="6">
        <v>30</v>
      </c>
      <c r="H149" s="6">
        <v>55</v>
      </c>
      <c r="I149" s="7">
        <v>0.49</v>
      </c>
      <c r="J149" s="7">
        <v>0.18</v>
      </c>
      <c r="K149" s="61">
        <v>0.32</v>
      </c>
    </row>
    <row r="150" spans="1:11" x14ac:dyDescent="0.35">
      <c r="A150" s="5" t="s">
        <v>324</v>
      </c>
      <c r="B150" t="s">
        <v>404</v>
      </c>
      <c r="C150" s="6">
        <v>160</v>
      </c>
      <c r="D150" s="7">
        <v>0</v>
      </c>
      <c r="E150" s="6">
        <v>145</v>
      </c>
      <c r="F150" s="6">
        <v>85</v>
      </c>
      <c r="G150" s="6">
        <v>30</v>
      </c>
      <c r="H150" s="6">
        <v>30</v>
      </c>
      <c r="I150" s="7">
        <v>0.57999999999999996</v>
      </c>
      <c r="J150" s="7">
        <v>0.22</v>
      </c>
      <c r="K150" s="61">
        <v>0.2</v>
      </c>
    </row>
    <row r="151" spans="1:11" x14ac:dyDescent="0.35">
      <c r="A151" s="5" t="s">
        <v>324</v>
      </c>
      <c r="B151" t="s">
        <v>405</v>
      </c>
      <c r="C151" s="6">
        <v>90</v>
      </c>
      <c r="D151" s="7">
        <v>0</v>
      </c>
      <c r="E151" s="6">
        <v>85</v>
      </c>
      <c r="F151" s="6">
        <v>25</v>
      </c>
      <c r="G151" s="6">
        <v>20</v>
      </c>
      <c r="H151" s="6">
        <v>40</v>
      </c>
      <c r="I151" s="7">
        <v>0.32</v>
      </c>
      <c r="J151" s="7">
        <v>0.21</v>
      </c>
      <c r="K151" s="61">
        <v>0.46</v>
      </c>
    </row>
    <row r="152" spans="1:11" x14ac:dyDescent="0.35">
      <c r="A152" s="5" t="s">
        <v>324</v>
      </c>
      <c r="B152" t="s">
        <v>406</v>
      </c>
      <c r="C152" s="6">
        <v>130</v>
      </c>
      <c r="D152" s="7">
        <v>0</v>
      </c>
      <c r="E152" s="6">
        <v>140</v>
      </c>
      <c r="F152" s="6">
        <v>20</v>
      </c>
      <c r="G152" s="6">
        <v>10</v>
      </c>
      <c r="H152" s="6">
        <v>110</v>
      </c>
      <c r="I152" s="7">
        <v>0.13</v>
      </c>
      <c r="J152" s="7">
        <v>0.08</v>
      </c>
      <c r="K152" s="61">
        <v>0.79</v>
      </c>
    </row>
    <row r="153" spans="1:11" x14ac:dyDescent="0.35">
      <c r="A153" s="5" t="s">
        <v>324</v>
      </c>
      <c r="B153" t="s">
        <v>407</v>
      </c>
      <c r="C153" s="6">
        <v>80</v>
      </c>
      <c r="D153" s="7">
        <v>0</v>
      </c>
      <c r="E153" s="6">
        <v>40</v>
      </c>
      <c r="F153" s="6">
        <v>0</v>
      </c>
      <c r="G153" s="6" t="s">
        <v>460</v>
      </c>
      <c r="H153" s="6">
        <v>40</v>
      </c>
      <c r="I153" s="7">
        <v>0</v>
      </c>
      <c r="J153" s="6" t="s">
        <v>460</v>
      </c>
      <c r="K153" s="19" t="s">
        <v>460</v>
      </c>
    </row>
    <row r="154" spans="1:11" x14ac:dyDescent="0.35">
      <c r="A154" s="5" t="s">
        <v>324</v>
      </c>
      <c r="B154" t="s">
        <v>408</v>
      </c>
      <c r="C154" s="6">
        <v>1165</v>
      </c>
      <c r="D154" s="7">
        <v>0</v>
      </c>
      <c r="E154" s="6">
        <v>1050</v>
      </c>
      <c r="F154" s="6">
        <v>405</v>
      </c>
      <c r="G154" s="6">
        <v>165</v>
      </c>
      <c r="H154" s="6">
        <v>480</v>
      </c>
      <c r="I154" s="7">
        <v>0.38</v>
      </c>
      <c r="J154" s="7">
        <v>0.16</v>
      </c>
      <c r="K154" s="61">
        <v>0.46</v>
      </c>
    </row>
    <row r="155" spans="1:11" x14ac:dyDescent="0.35">
      <c r="A155" s="5" t="s">
        <v>325</v>
      </c>
      <c r="B155" t="s">
        <v>400</v>
      </c>
      <c r="C155" s="6">
        <v>15</v>
      </c>
      <c r="D155" s="7">
        <v>0</v>
      </c>
      <c r="E155" s="6">
        <v>15</v>
      </c>
      <c r="F155" s="6">
        <v>5</v>
      </c>
      <c r="G155" s="6">
        <v>5</v>
      </c>
      <c r="H155" s="6">
        <v>0</v>
      </c>
      <c r="I155" s="7">
        <v>0.54</v>
      </c>
      <c r="J155" s="7">
        <v>0.46</v>
      </c>
      <c r="K155" s="61">
        <v>0</v>
      </c>
    </row>
    <row r="156" spans="1:11" x14ac:dyDescent="0.35">
      <c r="A156" s="5" t="s">
        <v>325</v>
      </c>
      <c r="B156" t="s">
        <v>401</v>
      </c>
      <c r="C156" s="6">
        <v>85</v>
      </c>
      <c r="D156" s="7">
        <v>0</v>
      </c>
      <c r="E156" s="6">
        <v>75</v>
      </c>
      <c r="F156" s="6">
        <v>60</v>
      </c>
      <c r="G156" s="6">
        <v>15</v>
      </c>
      <c r="H156" s="6" t="s">
        <v>460</v>
      </c>
      <c r="I156" s="7">
        <v>0.79</v>
      </c>
      <c r="J156" s="6" t="s">
        <v>460</v>
      </c>
      <c r="K156" s="19" t="s">
        <v>460</v>
      </c>
    </row>
    <row r="157" spans="1:11" x14ac:dyDescent="0.35">
      <c r="A157" s="5" t="s">
        <v>325</v>
      </c>
      <c r="B157" t="s">
        <v>402</v>
      </c>
      <c r="C157" s="6">
        <v>95</v>
      </c>
      <c r="D157" s="7">
        <v>0</v>
      </c>
      <c r="E157" s="6">
        <v>95</v>
      </c>
      <c r="F157" s="6">
        <v>70</v>
      </c>
      <c r="G157" s="6">
        <v>25</v>
      </c>
      <c r="H157" s="6">
        <v>5</v>
      </c>
      <c r="I157" s="7">
        <v>0.7</v>
      </c>
      <c r="J157" s="7">
        <v>0.25</v>
      </c>
      <c r="K157" s="61">
        <v>0.05</v>
      </c>
    </row>
    <row r="158" spans="1:11" x14ac:dyDescent="0.35">
      <c r="A158" s="5" t="s">
        <v>325</v>
      </c>
      <c r="B158" t="s">
        <v>403</v>
      </c>
      <c r="C158" s="6">
        <v>75</v>
      </c>
      <c r="D158" s="7">
        <v>0</v>
      </c>
      <c r="E158" s="6">
        <v>70</v>
      </c>
      <c r="F158" s="6">
        <v>50</v>
      </c>
      <c r="G158" s="6">
        <v>10</v>
      </c>
      <c r="H158" s="6">
        <v>5</v>
      </c>
      <c r="I158" s="7">
        <v>0.76</v>
      </c>
      <c r="J158" s="7">
        <v>0.15</v>
      </c>
      <c r="K158" s="61">
        <v>0.09</v>
      </c>
    </row>
    <row r="159" spans="1:11" x14ac:dyDescent="0.35">
      <c r="A159" s="5" t="s">
        <v>325</v>
      </c>
      <c r="B159" t="s">
        <v>404</v>
      </c>
      <c r="C159" s="6">
        <v>75</v>
      </c>
      <c r="D159" s="7">
        <v>0</v>
      </c>
      <c r="E159" s="6">
        <v>85</v>
      </c>
      <c r="F159" s="6">
        <v>55</v>
      </c>
      <c r="G159" s="6">
        <v>25</v>
      </c>
      <c r="H159" s="6">
        <v>5</v>
      </c>
      <c r="I159" s="7">
        <v>0.67</v>
      </c>
      <c r="J159" s="7">
        <v>0.28000000000000003</v>
      </c>
      <c r="K159" s="61">
        <v>0.05</v>
      </c>
    </row>
    <row r="160" spans="1:11" x14ac:dyDescent="0.35">
      <c r="A160" s="5" t="s">
        <v>325</v>
      </c>
      <c r="B160" t="s">
        <v>405</v>
      </c>
      <c r="C160" s="6">
        <v>50</v>
      </c>
      <c r="D160" s="7">
        <v>0</v>
      </c>
      <c r="E160" s="6">
        <v>60</v>
      </c>
      <c r="F160" s="6">
        <v>35</v>
      </c>
      <c r="G160" s="6">
        <v>25</v>
      </c>
      <c r="H160" s="6">
        <v>0</v>
      </c>
      <c r="I160" s="7">
        <v>0.59</v>
      </c>
      <c r="J160" s="7">
        <v>0.41</v>
      </c>
      <c r="K160" s="61">
        <v>0</v>
      </c>
    </row>
    <row r="161" spans="1:11" x14ac:dyDescent="0.35">
      <c r="A161" s="5" t="s">
        <v>325</v>
      </c>
      <c r="B161" t="s">
        <v>406</v>
      </c>
      <c r="C161" s="6">
        <v>50</v>
      </c>
      <c r="D161" s="7">
        <v>0</v>
      </c>
      <c r="E161" s="6">
        <v>50</v>
      </c>
      <c r="F161" s="6">
        <v>45</v>
      </c>
      <c r="G161" s="6">
        <v>5</v>
      </c>
      <c r="H161" s="6" t="s">
        <v>460</v>
      </c>
      <c r="I161" s="7">
        <v>0.86</v>
      </c>
      <c r="J161" s="6" t="s">
        <v>460</v>
      </c>
      <c r="K161" s="19" t="s">
        <v>460</v>
      </c>
    </row>
    <row r="162" spans="1:11" x14ac:dyDescent="0.35">
      <c r="A162" s="5" t="s">
        <v>325</v>
      </c>
      <c r="B162" t="s">
        <v>407</v>
      </c>
      <c r="C162" s="6">
        <v>40</v>
      </c>
      <c r="D162" s="7">
        <v>0</v>
      </c>
      <c r="E162" s="6">
        <v>35</v>
      </c>
      <c r="F162" s="6">
        <v>25</v>
      </c>
      <c r="G162" s="6">
        <v>10</v>
      </c>
      <c r="H162" s="6">
        <v>0</v>
      </c>
      <c r="I162" s="7">
        <v>0.74</v>
      </c>
      <c r="J162" s="7">
        <v>0.26</v>
      </c>
      <c r="K162" s="61">
        <v>0</v>
      </c>
    </row>
    <row r="163" spans="1:11" x14ac:dyDescent="0.35">
      <c r="A163" s="5" t="s">
        <v>325</v>
      </c>
      <c r="B163" t="s">
        <v>408</v>
      </c>
      <c r="C163" s="6">
        <v>485</v>
      </c>
      <c r="D163" s="7">
        <v>0</v>
      </c>
      <c r="E163" s="6">
        <v>480</v>
      </c>
      <c r="F163" s="6">
        <v>345</v>
      </c>
      <c r="G163" s="6">
        <v>115</v>
      </c>
      <c r="H163" s="6">
        <v>20</v>
      </c>
      <c r="I163" s="7">
        <v>0.72</v>
      </c>
      <c r="J163" s="7">
        <v>0.24</v>
      </c>
      <c r="K163" s="61">
        <v>0.04</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N163"/>
  <sheetViews>
    <sheetView workbookViewId="0"/>
  </sheetViews>
  <sheetFormatPr defaultColWidth="10.58203125" defaultRowHeight="15.5" x14ac:dyDescent="0.35"/>
  <cols>
    <col min="1" max="1" width="32.58203125" customWidth="1"/>
    <col min="2" max="14" width="16.58203125" customWidth="1"/>
  </cols>
  <sheetData>
    <row r="1" spans="1:14" ht="77.5" x14ac:dyDescent="0.35">
      <c r="A1" s="4" t="s">
        <v>336</v>
      </c>
      <c r="B1" s="4" t="s">
        <v>427</v>
      </c>
      <c r="C1" s="4" t="s">
        <v>167</v>
      </c>
      <c r="D1" s="4" t="s">
        <v>168</v>
      </c>
      <c r="E1" s="4" t="s">
        <v>326</v>
      </c>
      <c r="F1" s="4" t="s">
        <v>327</v>
      </c>
      <c r="G1" s="4" t="s">
        <v>328</v>
      </c>
      <c r="H1" s="4" t="s">
        <v>329</v>
      </c>
      <c r="I1" s="4" t="s">
        <v>330</v>
      </c>
      <c r="J1" s="4" t="s">
        <v>331</v>
      </c>
      <c r="K1" s="4" t="s">
        <v>332</v>
      </c>
      <c r="L1" s="4" t="s">
        <v>333</v>
      </c>
      <c r="M1" s="4" t="s">
        <v>334</v>
      </c>
      <c r="N1" s="18" t="s">
        <v>335</v>
      </c>
    </row>
    <row r="2" spans="1:14" x14ac:dyDescent="0.35">
      <c r="A2" s="8" t="s">
        <v>176</v>
      </c>
      <c r="B2" s="11" t="s">
        <v>400</v>
      </c>
      <c r="C2" s="9">
        <v>19480</v>
      </c>
      <c r="D2" s="10">
        <v>1</v>
      </c>
      <c r="E2" s="9">
        <v>18770</v>
      </c>
      <c r="F2" s="9">
        <v>0</v>
      </c>
      <c r="G2" s="9">
        <v>0</v>
      </c>
      <c r="H2" s="9">
        <v>0</v>
      </c>
      <c r="I2" s="9">
        <v>705</v>
      </c>
      <c r="J2" s="10">
        <v>0.96</v>
      </c>
      <c r="K2" s="10">
        <v>0</v>
      </c>
      <c r="L2" s="10">
        <v>0</v>
      </c>
      <c r="M2" s="10">
        <v>0</v>
      </c>
      <c r="N2" s="59">
        <v>0.04</v>
      </c>
    </row>
    <row r="3" spans="1:14" x14ac:dyDescent="0.35">
      <c r="A3" s="8" t="s">
        <v>176</v>
      </c>
      <c r="B3" s="11" t="s">
        <v>401</v>
      </c>
      <c r="C3" s="9">
        <v>128075</v>
      </c>
      <c r="D3" s="10">
        <v>1</v>
      </c>
      <c r="E3" s="9">
        <v>35225</v>
      </c>
      <c r="F3" s="9">
        <v>49035</v>
      </c>
      <c r="G3" s="9">
        <v>27160</v>
      </c>
      <c r="H3" s="9">
        <v>54950</v>
      </c>
      <c r="I3" s="9">
        <v>16420</v>
      </c>
      <c r="J3" s="10">
        <v>0.28000000000000003</v>
      </c>
      <c r="K3" s="10">
        <v>0.38</v>
      </c>
      <c r="L3" s="10">
        <v>0.21</v>
      </c>
      <c r="M3" s="10">
        <v>0.43</v>
      </c>
      <c r="N3" s="59">
        <v>0.13</v>
      </c>
    </row>
    <row r="4" spans="1:14" x14ac:dyDescent="0.35">
      <c r="A4" s="8" t="s">
        <v>176</v>
      </c>
      <c r="B4" s="11" t="s">
        <v>402</v>
      </c>
      <c r="C4" s="9">
        <v>118605</v>
      </c>
      <c r="D4" s="10">
        <v>1</v>
      </c>
      <c r="E4" s="9">
        <v>34040</v>
      </c>
      <c r="F4" s="9">
        <v>38495</v>
      </c>
      <c r="G4" s="9">
        <v>32985</v>
      </c>
      <c r="H4" s="9">
        <v>79715</v>
      </c>
      <c r="I4" s="9">
        <v>14280</v>
      </c>
      <c r="J4" s="10">
        <v>0.28999999999999998</v>
      </c>
      <c r="K4" s="10">
        <v>0.32</v>
      </c>
      <c r="L4" s="10">
        <v>0.28000000000000003</v>
      </c>
      <c r="M4" s="10">
        <v>0.67</v>
      </c>
      <c r="N4" s="59">
        <v>0.12</v>
      </c>
    </row>
    <row r="5" spans="1:14" x14ac:dyDescent="0.35">
      <c r="A5" s="8" t="s">
        <v>176</v>
      </c>
      <c r="B5" s="11" t="s">
        <v>403</v>
      </c>
      <c r="C5" s="9">
        <v>84240</v>
      </c>
      <c r="D5" s="10">
        <v>1</v>
      </c>
      <c r="E5" s="9">
        <v>32125</v>
      </c>
      <c r="F5" s="9">
        <v>26575</v>
      </c>
      <c r="G5" s="9">
        <v>23985</v>
      </c>
      <c r="H5" s="9">
        <v>60170</v>
      </c>
      <c r="I5" s="9">
        <v>7790</v>
      </c>
      <c r="J5" s="10">
        <v>0.38</v>
      </c>
      <c r="K5" s="10">
        <v>0.32</v>
      </c>
      <c r="L5" s="10">
        <v>0.28000000000000003</v>
      </c>
      <c r="M5" s="10">
        <v>0.71</v>
      </c>
      <c r="N5" s="59">
        <v>0.09</v>
      </c>
    </row>
    <row r="6" spans="1:14" x14ac:dyDescent="0.35">
      <c r="A6" s="8" t="s">
        <v>176</v>
      </c>
      <c r="B6" s="11" t="s">
        <v>404</v>
      </c>
      <c r="C6" s="9">
        <v>85830</v>
      </c>
      <c r="D6" s="10">
        <v>1</v>
      </c>
      <c r="E6" s="9">
        <v>34680</v>
      </c>
      <c r="F6" s="9">
        <v>23820</v>
      </c>
      <c r="G6" s="9">
        <v>21885</v>
      </c>
      <c r="H6" s="9">
        <v>59800</v>
      </c>
      <c r="I6" s="9">
        <v>10155</v>
      </c>
      <c r="J6" s="10">
        <v>0.4</v>
      </c>
      <c r="K6" s="10">
        <v>0.28000000000000003</v>
      </c>
      <c r="L6" s="10">
        <v>0.25</v>
      </c>
      <c r="M6" s="10">
        <v>0.7</v>
      </c>
      <c r="N6" s="59">
        <v>0.12</v>
      </c>
    </row>
    <row r="7" spans="1:14" x14ac:dyDescent="0.35">
      <c r="A7" s="8" t="s">
        <v>176</v>
      </c>
      <c r="B7" s="11" t="s">
        <v>405</v>
      </c>
      <c r="C7" s="9">
        <v>53260</v>
      </c>
      <c r="D7" s="10">
        <v>1</v>
      </c>
      <c r="E7" s="9">
        <v>32885</v>
      </c>
      <c r="F7" s="9">
        <v>11785</v>
      </c>
      <c r="G7" s="9">
        <v>5830</v>
      </c>
      <c r="H7" s="9">
        <v>44980</v>
      </c>
      <c r="I7" s="9">
        <v>4435</v>
      </c>
      <c r="J7" s="10">
        <v>0.62</v>
      </c>
      <c r="K7" s="10">
        <v>0.22</v>
      </c>
      <c r="L7" s="10">
        <v>0.11</v>
      </c>
      <c r="M7" s="10">
        <v>0.84</v>
      </c>
      <c r="N7" s="59">
        <v>0.08</v>
      </c>
    </row>
    <row r="8" spans="1:14" x14ac:dyDescent="0.35">
      <c r="A8" s="8" t="s">
        <v>176</v>
      </c>
      <c r="B8" s="11" t="s">
        <v>406</v>
      </c>
      <c r="C8" s="9">
        <v>47745</v>
      </c>
      <c r="D8" s="10">
        <v>1</v>
      </c>
      <c r="E8" s="9">
        <v>30235</v>
      </c>
      <c r="F8" s="9">
        <v>10235</v>
      </c>
      <c r="G8" s="9">
        <v>4765</v>
      </c>
      <c r="H8" s="9">
        <v>40220</v>
      </c>
      <c r="I8" s="9">
        <v>4165</v>
      </c>
      <c r="J8" s="10">
        <v>0.63</v>
      </c>
      <c r="K8" s="10">
        <v>0.21</v>
      </c>
      <c r="L8" s="10">
        <v>0.1</v>
      </c>
      <c r="M8" s="10">
        <v>0.84</v>
      </c>
      <c r="N8" s="59">
        <v>0.09</v>
      </c>
    </row>
    <row r="9" spans="1:14" x14ac:dyDescent="0.35">
      <c r="A9" s="8" t="s">
        <v>176</v>
      </c>
      <c r="B9" s="11" t="s">
        <v>407</v>
      </c>
      <c r="C9" s="9">
        <v>20860</v>
      </c>
      <c r="D9" s="10">
        <v>1</v>
      </c>
      <c r="E9" s="9">
        <v>13945</v>
      </c>
      <c r="F9" s="9">
        <v>4320</v>
      </c>
      <c r="G9" s="9">
        <v>2025</v>
      </c>
      <c r="H9" s="9">
        <v>17775</v>
      </c>
      <c r="I9" s="9">
        <v>1500</v>
      </c>
      <c r="J9" s="10">
        <v>0.67</v>
      </c>
      <c r="K9" s="10">
        <v>0.21</v>
      </c>
      <c r="L9" s="10">
        <v>0.1</v>
      </c>
      <c r="M9" s="10">
        <v>0.85</v>
      </c>
      <c r="N9" s="59">
        <v>7.0000000000000007E-2</v>
      </c>
    </row>
    <row r="10" spans="1:14" x14ac:dyDescent="0.35">
      <c r="A10" s="8" t="s">
        <v>176</v>
      </c>
      <c r="B10" s="11" t="s">
        <v>408</v>
      </c>
      <c r="C10" s="9">
        <v>558100</v>
      </c>
      <c r="D10" s="10">
        <v>1</v>
      </c>
      <c r="E10" s="9">
        <v>231900</v>
      </c>
      <c r="F10" s="9">
        <v>164265</v>
      </c>
      <c r="G10" s="9">
        <v>118640</v>
      </c>
      <c r="H10" s="9">
        <v>357605</v>
      </c>
      <c r="I10" s="9">
        <v>59450</v>
      </c>
      <c r="J10" s="10">
        <v>0.42</v>
      </c>
      <c r="K10" s="10">
        <v>0.28999999999999998</v>
      </c>
      <c r="L10" s="10">
        <v>0.21</v>
      </c>
      <c r="M10" s="10">
        <v>0.64</v>
      </c>
      <c r="N10" s="59">
        <v>0.11</v>
      </c>
    </row>
    <row r="11" spans="1:14" x14ac:dyDescent="0.35">
      <c r="A11" s="5" t="s">
        <v>337</v>
      </c>
      <c r="B11" t="s">
        <v>400</v>
      </c>
      <c r="C11" s="6">
        <v>1410</v>
      </c>
      <c r="D11" s="7">
        <v>7.0000000000000007E-2</v>
      </c>
      <c r="E11" s="6">
        <v>1350</v>
      </c>
      <c r="F11" s="6">
        <v>0</v>
      </c>
      <c r="G11" s="6">
        <v>0</v>
      </c>
      <c r="H11" s="6">
        <v>0</v>
      </c>
      <c r="I11" s="6">
        <v>55</v>
      </c>
      <c r="J11" s="7">
        <v>0.96</v>
      </c>
      <c r="K11" s="7">
        <v>0</v>
      </c>
      <c r="L11" s="7">
        <v>0</v>
      </c>
      <c r="M11" s="7">
        <v>0</v>
      </c>
      <c r="N11" s="61">
        <v>0.04</v>
      </c>
    </row>
    <row r="12" spans="1:14" x14ac:dyDescent="0.35">
      <c r="A12" s="5" t="s">
        <v>337</v>
      </c>
      <c r="B12" t="s">
        <v>401</v>
      </c>
      <c r="C12" s="6">
        <v>10810</v>
      </c>
      <c r="D12" s="7">
        <v>0.08</v>
      </c>
      <c r="E12" s="6">
        <v>2770</v>
      </c>
      <c r="F12" s="6">
        <v>4225</v>
      </c>
      <c r="G12" s="6">
        <v>2280</v>
      </c>
      <c r="H12" s="6">
        <v>4510</v>
      </c>
      <c r="I12" s="6">
        <v>1430</v>
      </c>
      <c r="J12" s="7">
        <v>0.26</v>
      </c>
      <c r="K12" s="7">
        <v>0.39</v>
      </c>
      <c r="L12" s="7">
        <v>0.21</v>
      </c>
      <c r="M12" s="7">
        <v>0.42</v>
      </c>
      <c r="N12" s="61">
        <v>0.13</v>
      </c>
    </row>
    <row r="13" spans="1:14" x14ac:dyDescent="0.35">
      <c r="A13" s="5" t="s">
        <v>337</v>
      </c>
      <c r="B13" t="s">
        <v>402</v>
      </c>
      <c r="C13" s="6">
        <v>9585</v>
      </c>
      <c r="D13" s="7">
        <v>0.08</v>
      </c>
      <c r="E13" s="6">
        <v>2735</v>
      </c>
      <c r="F13" s="6">
        <v>3115</v>
      </c>
      <c r="G13" s="6">
        <v>2655</v>
      </c>
      <c r="H13" s="6">
        <v>6405</v>
      </c>
      <c r="I13" s="6">
        <v>1180</v>
      </c>
      <c r="J13" s="7">
        <v>0.28999999999999998</v>
      </c>
      <c r="K13" s="7">
        <v>0.32</v>
      </c>
      <c r="L13" s="7">
        <v>0.28000000000000003</v>
      </c>
      <c r="M13" s="7">
        <v>0.67</v>
      </c>
      <c r="N13" s="61">
        <v>0.12</v>
      </c>
    </row>
    <row r="14" spans="1:14" x14ac:dyDescent="0.35">
      <c r="A14" s="5" t="s">
        <v>337</v>
      </c>
      <c r="B14" t="s">
        <v>403</v>
      </c>
      <c r="C14" s="6">
        <v>6810</v>
      </c>
      <c r="D14" s="7">
        <v>0.08</v>
      </c>
      <c r="E14" s="6">
        <v>2615</v>
      </c>
      <c r="F14" s="6">
        <v>2170</v>
      </c>
      <c r="G14" s="6">
        <v>1970</v>
      </c>
      <c r="H14" s="6">
        <v>4910</v>
      </c>
      <c r="I14" s="6">
        <v>560</v>
      </c>
      <c r="J14" s="7">
        <v>0.38</v>
      </c>
      <c r="K14" s="7">
        <v>0.32</v>
      </c>
      <c r="L14" s="7">
        <v>0.28999999999999998</v>
      </c>
      <c r="M14" s="7">
        <v>0.72</v>
      </c>
      <c r="N14" s="61">
        <v>0.08</v>
      </c>
    </row>
    <row r="15" spans="1:14" x14ac:dyDescent="0.35">
      <c r="A15" s="80" t="s">
        <v>337</v>
      </c>
      <c r="B15" t="s">
        <v>404</v>
      </c>
      <c r="C15" s="6">
        <v>6900</v>
      </c>
      <c r="D15" s="7">
        <v>0.08</v>
      </c>
      <c r="E15" s="6">
        <v>2730</v>
      </c>
      <c r="F15" s="6">
        <v>1980</v>
      </c>
      <c r="G15" s="6">
        <v>1860</v>
      </c>
      <c r="H15" s="6">
        <v>4755</v>
      </c>
      <c r="I15" s="6">
        <v>800</v>
      </c>
      <c r="J15" s="7">
        <v>0.4</v>
      </c>
      <c r="K15" s="7">
        <v>0.28999999999999998</v>
      </c>
      <c r="L15" s="7">
        <v>0.27</v>
      </c>
      <c r="M15" s="7">
        <v>0.69</v>
      </c>
      <c r="N15" s="61">
        <v>0.12</v>
      </c>
    </row>
    <row r="16" spans="1:14" x14ac:dyDescent="0.35">
      <c r="A16" s="5" t="s">
        <v>337</v>
      </c>
      <c r="B16" t="s">
        <v>405</v>
      </c>
      <c r="C16" s="6">
        <v>4135</v>
      </c>
      <c r="D16" s="7">
        <v>0.08</v>
      </c>
      <c r="E16" s="6">
        <v>2610</v>
      </c>
      <c r="F16" s="6">
        <v>895</v>
      </c>
      <c r="G16" s="6">
        <v>430</v>
      </c>
      <c r="H16" s="6">
        <v>3485</v>
      </c>
      <c r="I16" s="6">
        <v>320</v>
      </c>
      <c r="J16" s="7">
        <v>0.63</v>
      </c>
      <c r="K16" s="7">
        <v>0.22</v>
      </c>
      <c r="L16" s="7">
        <v>0.1</v>
      </c>
      <c r="M16" s="7">
        <v>0.84</v>
      </c>
      <c r="N16" s="61">
        <v>0.08</v>
      </c>
    </row>
    <row r="17" spans="1:14" x14ac:dyDescent="0.35">
      <c r="A17" s="5" t="s">
        <v>337</v>
      </c>
      <c r="B17" t="s">
        <v>406</v>
      </c>
      <c r="C17" s="6">
        <v>3705</v>
      </c>
      <c r="D17" s="7">
        <v>0.08</v>
      </c>
      <c r="E17" s="6">
        <v>2370</v>
      </c>
      <c r="F17" s="6">
        <v>830</v>
      </c>
      <c r="G17" s="6">
        <v>400</v>
      </c>
      <c r="H17" s="6">
        <v>3085</v>
      </c>
      <c r="I17" s="6">
        <v>300</v>
      </c>
      <c r="J17" s="7">
        <v>0.64</v>
      </c>
      <c r="K17" s="7">
        <v>0.22</v>
      </c>
      <c r="L17" s="7">
        <v>0.11</v>
      </c>
      <c r="M17" s="7">
        <v>0.83</v>
      </c>
      <c r="N17" s="61">
        <v>0.08</v>
      </c>
    </row>
    <row r="18" spans="1:14" x14ac:dyDescent="0.35">
      <c r="A18" s="5" t="s">
        <v>337</v>
      </c>
      <c r="B18" t="s">
        <v>407</v>
      </c>
      <c r="C18" s="6">
        <v>1575</v>
      </c>
      <c r="D18" s="7">
        <v>0.08</v>
      </c>
      <c r="E18" s="6">
        <v>1115</v>
      </c>
      <c r="F18" s="6">
        <v>320</v>
      </c>
      <c r="G18" s="6">
        <v>155</v>
      </c>
      <c r="H18" s="6">
        <v>1345</v>
      </c>
      <c r="I18" s="6">
        <v>95</v>
      </c>
      <c r="J18" s="7">
        <v>0.71</v>
      </c>
      <c r="K18" s="7">
        <v>0.2</v>
      </c>
      <c r="L18" s="7">
        <v>0.1</v>
      </c>
      <c r="M18" s="7">
        <v>0.85</v>
      </c>
      <c r="N18" s="61">
        <v>0.06</v>
      </c>
    </row>
    <row r="19" spans="1:14" x14ac:dyDescent="0.35">
      <c r="A19" s="5" t="s">
        <v>337</v>
      </c>
      <c r="B19" t="s">
        <v>408</v>
      </c>
      <c r="C19" s="6">
        <v>44930</v>
      </c>
      <c r="D19" s="7">
        <v>0.08</v>
      </c>
      <c r="E19" s="6">
        <v>18295</v>
      </c>
      <c r="F19" s="6">
        <v>13540</v>
      </c>
      <c r="G19" s="6">
        <v>9750</v>
      </c>
      <c r="H19" s="6">
        <v>28495</v>
      </c>
      <c r="I19" s="6">
        <v>4740</v>
      </c>
      <c r="J19" s="7">
        <v>0.41</v>
      </c>
      <c r="K19" s="7">
        <v>0.3</v>
      </c>
      <c r="L19" s="7">
        <v>0.22</v>
      </c>
      <c r="M19" s="7">
        <v>0.63</v>
      </c>
      <c r="N19" s="61">
        <v>0.11</v>
      </c>
    </row>
    <row r="20" spans="1:14" x14ac:dyDescent="0.35">
      <c r="A20" s="5" t="s">
        <v>338</v>
      </c>
      <c r="B20" t="s">
        <v>400</v>
      </c>
      <c r="C20" s="6">
        <v>305</v>
      </c>
      <c r="D20" s="7">
        <v>0.02</v>
      </c>
      <c r="E20" s="6">
        <v>290</v>
      </c>
      <c r="F20" s="6">
        <v>0</v>
      </c>
      <c r="G20" s="6">
        <v>0</v>
      </c>
      <c r="H20" s="6">
        <v>0</v>
      </c>
      <c r="I20" s="6">
        <v>15</v>
      </c>
      <c r="J20" s="7">
        <v>0.95</v>
      </c>
      <c r="K20" s="7">
        <v>0</v>
      </c>
      <c r="L20" s="7">
        <v>0</v>
      </c>
      <c r="M20" s="7">
        <v>0</v>
      </c>
      <c r="N20" s="61">
        <v>0.05</v>
      </c>
    </row>
    <row r="21" spans="1:14" x14ac:dyDescent="0.35">
      <c r="A21" s="5" t="s">
        <v>338</v>
      </c>
      <c r="B21" t="s">
        <v>401</v>
      </c>
      <c r="C21" s="6">
        <v>1880</v>
      </c>
      <c r="D21" s="7">
        <v>0.01</v>
      </c>
      <c r="E21" s="6">
        <v>515</v>
      </c>
      <c r="F21" s="6">
        <v>745</v>
      </c>
      <c r="G21" s="6">
        <v>420</v>
      </c>
      <c r="H21" s="6">
        <v>800</v>
      </c>
      <c r="I21" s="6">
        <v>205</v>
      </c>
      <c r="J21" s="7">
        <v>0.27</v>
      </c>
      <c r="K21" s="7">
        <v>0.4</v>
      </c>
      <c r="L21" s="7">
        <v>0.22</v>
      </c>
      <c r="M21" s="7">
        <v>0.43</v>
      </c>
      <c r="N21" s="61">
        <v>0.11</v>
      </c>
    </row>
    <row r="22" spans="1:14" x14ac:dyDescent="0.35">
      <c r="A22" s="5" t="s">
        <v>338</v>
      </c>
      <c r="B22" t="s">
        <v>402</v>
      </c>
      <c r="C22" s="6">
        <v>2030</v>
      </c>
      <c r="D22" s="7">
        <v>0.02</v>
      </c>
      <c r="E22" s="6">
        <v>530</v>
      </c>
      <c r="F22" s="6">
        <v>670</v>
      </c>
      <c r="G22" s="6">
        <v>640</v>
      </c>
      <c r="H22" s="6">
        <v>1285</v>
      </c>
      <c r="I22" s="6">
        <v>230</v>
      </c>
      <c r="J22" s="7">
        <v>0.26</v>
      </c>
      <c r="K22" s="7">
        <v>0.33</v>
      </c>
      <c r="L22" s="7">
        <v>0.32</v>
      </c>
      <c r="M22" s="7">
        <v>0.63</v>
      </c>
      <c r="N22" s="61">
        <v>0.11</v>
      </c>
    </row>
    <row r="23" spans="1:14" x14ac:dyDescent="0.35">
      <c r="A23" s="5" t="s">
        <v>338</v>
      </c>
      <c r="B23" t="s">
        <v>403</v>
      </c>
      <c r="C23" s="6">
        <v>1465</v>
      </c>
      <c r="D23" s="7">
        <v>0.02</v>
      </c>
      <c r="E23" s="6">
        <v>520</v>
      </c>
      <c r="F23" s="6">
        <v>465</v>
      </c>
      <c r="G23" s="6">
        <v>475</v>
      </c>
      <c r="H23" s="6">
        <v>990</v>
      </c>
      <c r="I23" s="6">
        <v>150</v>
      </c>
      <c r="J23" s="7">
        <v>0.35</v>
      </c>
      <c r="K23" s="7">
        <v>0.32</v>
      </c>
      <c r="L23" s="7">
        <v>0.32</v>
      </c>
      <c r="M23" s="7">
        <v>0.68</v>
      </c>
      <c r="N23" s="61">
        <v>0.1</v>
      </c>
    </row>
    <row r="24" spans="1:14" x14ac:dyDescent="0.35">
      <c r="A24" s="5" t="s">
        <v>338</v>
      </c>
      <c r="B24" t="s">
        <v>404</v>
      </c>
      <c r="C24" s="6">
        <v>1430</v>
      </c>
      <c r="D24" s="7">
        <v>0.02</v>
      </c>
      <c r="E24" s="6">
        <v>580</v>
      </c>
      <c r="F24" s="6">
        <v>375</v>
      </c>
      <c r="G24" s="6">
        <v>385</v>
      </c>
      <c r="H24" s="6">
        <v>990</v>
      </c>
      <c r="I24" s="6">
        <v>150</v>
      </c>
      <c r="J24" s="7">
        <v>0.4</v>
      </c>
      <c r="K24" s="7">
        <v>0.26</v>
      </c>
      <c r="L24" s="7">
        <v>0.27</v>
      </c>
      <c r="M24" s="7">
        <v>0.69</v>
      </c>
      <c r="N24" s="61">
        <v>0.1</v>
      </c>
    </row>
    <row r="25" spans="1:14" x14ac:dyDescent="0.35">
      <c r="A25" s="5" t="s">
        <v>338</v>
      </c>
      <c r="B25" t="s">
        <v>405</v>
      </c>
      <c r="C25" s="6">
        <v>900</v>
      </c>
      <c r="D25" s="7">
        <v>0.02</v>
      </c>
      <c r="E25" s="6">
        <v>575</v>
      </c>
      <c r="F25" s="6">
        <v>225</v>
      </c>
      <c r="G25" s="6">
        <v>135</v>
      </c>
      <c r="H25" s="6">
        <v>775</v>
      </c>
      <c r="I25" s="6">
        <v>60</v>
      </c>
      <c r="J25" s="7">
        <v>0.64</v>
      </c>
      <c r="K25" s="7">
        <v>0.25</v>
      </c>
      <c r="L25" s="7">
        <v>0.15</v>
      </c>
      <c r="M25" s="7">
        <v>0.86</v>
      </c>
      <c r="N25" s="61">
        <v>7.0000000000000007E-2</v>
      </c>
    </row>
    <row r="26" spans="1:14" x14ac:dyDescent="0.35">
      <c r="A26" s="5" t="s">
        <v>338</v>
      </c>
      <c r="B26" t="s">
        <v>406</v>
      </c>
      <c r="C26" s="6">
        <v>800</v>
      </c>
      <c r="D26" s="7">
        <v>0.02</v>
      </c>
      <c r="E26" s="6">
        <v>515</v>
      </c>
      <c r="F26" s="6">
        <v>175</v>
      </c>
      <c r="G26" s="6">
        <v>85</v>
      </c>
      <c r="H26" s="6">
        <v>695</v>
      </c>
      <c r="I26" s="6">
        <v>55</v>
      </c>
      <c r="J26" s="7">
        <v>0.64</v>
      </c>
      <c r="K26" s="7">
        <v>0.22</v>
      </c>
      <c r="L26" s="7">
        <v>0.1</v>
      </c>
      <c r="M26" s="7">
        <v>0.87</v>
      </c>
      <c r="N26" s="61">
        <v>7.0000000000000007E-2</v>
      </c>
    </row>
    <row r="27" spans="1:14" x14ac:dyDescent="0.35">
      <c r="A27" s="5" t="s">
        <v>338</v>
      </c>
      <c r="B27" t="s">
        <v>407</v>
      </c>
      <c r="C27" s="6">
        <v>360</v>
      </c>
      <c r="D27" s="7">
        <v>0.02</v>
      </c>
      <c r="E27" s="6">
        <v>240</v>
      </c>
      <c r="F27" s="6">
        <v>75</v>
      </c>
      <c r="G27" s="6">
        <v>20</v>
      </c>
      <c r="H27" s="6">
        <v>315</v>
      </c>
      <c r="I27" s="6">
        <v>30</v>
      </c>
      <c r="J27" s="7">
        <v>0.67</v>
      </c>
      <c r="K27" s="7">
        <v>0.22</v>
      </c>
      <c r="L27" s="7">
        <v>0.06</v>
      </c>
      <c r="M27" s="7">
        <v>0.88</v>
      </c>
      <c r="N27" s="61">
        <v>0.08</v>
      </c>
    </row>
    <row r="28" spans="1:14" x14ac:dyDescent="0.35">
      <c r="A28" s="5" t="s">
        <v>338</v>
      </c>
      <c r="B28" t="s">
        <v>408</v>
      </c>
      <c r="C28" s="6">
        <v>9160</v>
      </c>
      <c r="D28" s="7">
        <v>0.02</v>
      </c>
      <c r="E28" s="6">
        <v>3760</v>
      </c>
      <c r="F28" s="6">
        <v>2735</v>
      </c>
      <c r="G28" s="6">
        <v>2155</v>
      </c>
      <c r="H28" s="6">
        <v>5850</v>
      </c>
      <c r="I28" s="6">
        <v>895</v>
      </c>
      <c r="J28" s="7">
        <v>0.41</v>
      </c>
      <c r="K28" s="7">
        <v>0.3</v>
      </c>
      <c r="L28" s="7">
        <v>0.24</v>
      </c>
      <c r="M28" s="7">
        <v>0.64</v>
      </c>
      <c r="N28" s="61">
        <v>0.1</v>
      </c>
    </row>
    <row r="29" spans="1:14" x14ac:dyDescent="0.35">
      <c r="A29" s="5" t="s">
        <v>297</v>
      </c>
      <c r="B29" t="s">
        <v>400</v>
      </c>
      <c r="C29" s="6">
        <v>435</v>
      </c>
      <c r="D29" s="7">
        <v>0.02</v>
      </c>
      <c r="E29" s="6">
        <v>420</v>
      </c>
      <c r="F29" s="6">
        <v>0</v>
      </c>
      <c r="G29" s="6">
        <v>0</v>
      </c>
      <c r="H29" s="6">
        <v>0</v>
      </c>
      <c r="I29" s="6">
        <v>15</v>
      </c>
      <c r="J29" s="7">
        <v>0.97</v>
      </c>
      <c r="K29" s="7">
        <v>0</v>
      </c>
      <c r="L29" s="7">
        <v>0</v>
      </c>
      <c r="M29" s="7">
        <v>0</v>
      </c>
      <c r="N29" s="61">
        <v>0.03</v>
      </c>
    </row>
    <row r="30" spans="1:14" x14ac:dyDescent="0.35">
      <c r="A30" s="5" t="s">
        <v>297</v>
      </c>
      <c r="B30" t="s">
        <v>401</v>
      </c>
      <c r="C30" s="6">
        <v>3305</v>
      </c>
      <c r="D30" s="7">
        <v>0.03</v>
      </c>
      <c r="E30" s="6">
        <v>845</v>
      </c>
      <c r="F30" s="6">
        <v>1400</v>
      </c>
      <c r="G30" s="6">
        <v>735</v>
      </c>
      <c r="H30" s="6">
        <v>1430</v>
      </c>
      <c r="I30" s="6">
        <v>380</v>
      </c>
      <c r="J30" s="7">
        <v>0.26</v>
      </c>
      <c r="K30" s="7">
        <v>0.42</v>
      </c>
      <c r="L30" s="7">
        <v>0.22</v>
      </c>
      <c r="M30" s="7">
        <v>0.43</v>
      </c>
      <c r="N30" s="61">
        <v>0.11</v>
      </c>
    </row>
    <row r="31" spans="1:14" x14ac:dyDescent="0.35">
      <c r="A31" s="5" t="s">
        <v>297</v>
      </c>
      <c r="B31" t="s">
        <v>402</v>
      </c>
      <c r="C31" s="6">
        <v>3070</v>
      </c>
      <c r="D31" s="7">
        <v>0.03</v>
      </c>
      <c r="E31" s="6">
        <v>840</v>
      </c>
      <c r="F31" s="6">
        <v>1100</v>
      </c>
      <c r="G31" s="6">
        <v>915</v>
      </c>
      <c r="H31" s="6">
        <v>2090</v>
      </c>
      <c r="I31" s="6">
        <v>310</v>
      </c>
      <c r="J31" s="7">
        <v>0.27</v>
      </c>
      <c r="K31" s="7">
        <v>0.36</v>
      </c>
      <c r="L31" s="7">
        <v>0.3</v>
      </c>
      <c r="M31" s="7">
        <v>0.68</v>
      </c>
      <c r="N31" s="61">
        <v>0.1</v>
      </c>
    </row>
    <row r="32" spans="1:14" x14ac:dyDescent="0.35">
      <c r="A32" s="5" t="s">
        <v>297</v>
      </c>
      <c r="B32" t="s">
        <v>403</v>
      </c>
      <c r="C32" s="6">
        <v>2295</v>
      </c>
      <c r="D32" s="7">
        <v>0.03</v>
      </c>
      <c r="E32" s="6">
        <v>825</v>
      </c>
      <c r="F32" s="6">
        <v>775</v>
      </c>
      <c r="G32" s="6">
        <v>750</v>
      </c>
      <c r="H32" s="6">
        <v>1595</v>
      </c>
      <c r="I32" s="6">
        <v>200</v>
      </c>
      <c r="J32" s="7">
        <v>0.36</v>
      </c>
      <c r="K32" s="7">
        <v>0.34</v>
      </c>
      <c r="L32" s="7">
        <v>0.33</v>
      </c>
      <c r="M32" s="7">
        <v>0.69</v>
      </c>
      <c r="N32" s="61">
        <v>0.09</v>
      </c>
    </row>
    <row r="33" spans="1:14" x14ac:dyDescent="0.35">
      <c r="A33" s="5" t="s">
        <v>297</v>
      </c>
      <c r="B33" t="s">
        <v>404</v>
      </c>
      <c r="C33" s="6">
        <v>2310</v>
      </c>
      <c r="D33" s="7">
        <v>0.03</v>
      </c>
      <c r="E33" s="6">
        <v>910</v>
      </c>
      <c r="F33" s="6">
        <v>690</v>
      </c>
      <c r="G33" s="6">
        <v>650</v>
      </c>
      <c r="H33" s="6">
        <v>1600</v>
      </c>
      <c r="I33" s="6">
        <v>240</v>
      </c>
      <c r="J33" s="7">
        <v>0.39</v>
      </c>
      <c r="K33" s="7">
        <v>0.3</v>
      </c>
      <c r="L33" s="7">
        <v>0.28000000000000003</v>
      </c>
      <c r="M33" s="7">
        <v>0.69</v>
      </c>
      <c r="N33" s="61">
        <v>0.1</v>
      </c>
    </row>
    <row r="34" spans="1:14" x14ac:dyDescent="0.35">
      <c r="A34" s="5" t="s">
        <v>297</v>
      </c>
      <c r="B34" t="s">
        <v>405</v>
      </c>
      <c r="C34" s="6">
        <v>1405</v>
      </c>
      <c r="D34" s="7">
        <v>0.03</v>
      </c>
      <c r="E34" s="6">
        <v>900</v>
      </c>
      <c r="F34" s="6">
        <v>335</v>
      </c>
      <c r="G34" s="6">
        <v>155</v>
      </c>
      <c r="H34" s="6">
        <v>1210</v>
      </c>
      <c r="I34" s="6">
        <v>100</v>
      </c>
      <c r="J34" s="7">
        <v>0.64</v>
      </c>
      <c r="K34" s="7">
        <v>0.24</v>
      </c>
      <c r="L34" s="7">
        <v>0.11</v>
      </c>
      <c r="M34" s="7">
        <v>0.86</v>
      </c>
      <c r="N34" s="61">
        <v>7.0000000000000007E-2</v>
      </c>
    </row>
    <row r="35" spans="1:14" x14ac:dyDescent="0.35">
      <c r="A35" s="5" t="s">
        <v>297</v>
      </c>
      <c r="B35" t="s">
        <v>406</v>
      </c>
      <c r="C35" s="6">
        <v>1205</v>
      </c>
      <c r="D35" s="7">
        <v>0.03</v>
      </c>
      <c r="E35" s="6">
        <v>765</v>
      </c>
      <c r="F35" s="6">
        <v>255</v>
      </c>
      <c r="G35" s="6">
        <v>95</v>
      </c>
      <c r="H35" s="6">
        <v>1035</v>
      </c>
      <c r="I35" s="6">
        <v>100</v>
      </c>
      <c r="J35" s="7">
        <v>0.63</v>
      </c>
      <c r="K35" s="7">
        <v>0.21</v>
      </c>
      <c r="L35" s="7">
        <v>0.08</v>
      </c>
      <c r="M35" s="7">
        <v>0.86</v>
      </c>
      <c r="N35" s="61">
        <v>0.08</v>
      </c>
    </row>
    <row r="36" spans="1:14" x14ac:dyDescent="0.35">
      <c r="A36" s="5" t="s">
        <v>297</v>
      </c>
      <c r="B36" t="s">
        <v>407</v>
      </c>
      <c r="C36" s="6">
        <v>470</v>
      </c>
      <c r="D36" s="7">
        <v>0.02</v>
      </c>
      <c r="E36" s="6">
        <v>320</v>
      </c>
      <c r="F36" s="6">
        <v>110</v>
      </c>
      <c r="G36" s="6">
        <v>40</v>
      </c>
      <c r="H36" s="6">
        <v>410</v>
      </c>
      <c r="I36" s="6">
        <v>35</v>
      </c>
      <c r="J36" s="7">
        <v>0.68</v>
      </c>
      <c r="K36" s="7">
        <v>0.23</v>
      </c>
      <c r="L36" s="7">
        <v>0.08</v>
      </c>
      <c r="M36" s="7">
        <v>0.87</v>
      </c>
      <c r="N36" s="61">
        <v>7.0000000000000007E-2</v>
      </c>
    </row>
    <row r="37" spans="1:14" x14ac:dyDescent="0.35">
      <c r="A37" s="5" t="s">
        <v>297</v>
      </c>
      <c r="B37" t="s">
        <v>408</v>
      </c>
      <c r="C37" s="6">
        <v>14500</v>
      </c>
      <c r="D37" s="7">
        <v>0.03</v>
      </c>
      <c r="E37" s="6">
        <v>5825</v>
      </c>
      <c r="F37" s="6">
        <v>4665</v>
      </c>
      <c r="G37" s="6">
        <v>3335</v>
      </c>
      <c r="H37" s="6">
        <v>9370</v>
      </c>
      <c r="I37" s="6">
        <v>1380</v>
      </c>
      <c r="J37" s="7">
        <v>0.4</v>
      </c>
      <c r="K37" s="7">
        <v>0.32</v>
      </c>
      <c r="L37" s="7">
        <v>0.23</v>
      </c>
      <c r="M37" s="7">
        <v>0.65</v>
      </c>
      <c r="N37" s="61">
        <v>0.1</v>
      </c>
    </row>
    <row r="38" spans="1:14" x14ac:dyDescent="0.35">
      <c r="A38" s="5" t="s">
        <v>304</v>
      </c>
      <c r="B38" t="s">
        <v>400</v>
      </c>
      <c r="C38" s="6">
        <v>1310</v>
      </c>
      <c r="D38" s="7">
        <v>7.0000000000000007E-2</v>
      </c>
      <c r="E38" s="6">
        <v>1265</v>
      </c>
      <c r="F38" s="6">
        <v>0</v>
      </c>
      <c r="G38" s="6">
        <v>0</v>
      </c>
      <c r="H38" s="6">
        <v>0</v>
      </c>
      <c r="I38" s="6">
        <v>45</v>
      </c>
      <c r="J38" s="7">
        <v>0.96</v>
      </c>
      <c r="K38" s="7">
        <v>0</v>
      </c>
      <c r="L38" s="7">
        <v>0</v>
      </c>
      <c r="M38" s="7">
        <v>0</v>
      </c>
      <c r="N38" s="61">
        <v>0.04</v>
      </c>
    </row>
    <row r="39" spans="1:14" x14ac:dyDescent="0.35">
      <c r="A39" s="5" t="s">
        <v>304</v>
      </c>
      <c r="B39" t="s">
        <v>401</v>
      </c>
      <c r="C39" s="6">
        <v>9435</v>
      </c>
      <c r="D39" s="7">
        <v>7.0000000000000007E-2</v>
      </c>
      <c r="E39" s="6">
        <v>2525</v>
      </c>
      <c r="F39" s="6">
        <v>3785</v>
      </c>
      <c r="G39" s="6">
        <v>1985</v>
      </c>
      <c r="H39" s="6">
        <v>4100</v>
      </c>
      <c r="I39" s="6">
        <v>1105</v>
      </c>
      <c r="J39" s="7">
        <v>0.27</v>
      </c>
      <c r="K39" s="7">
        <v>0.4</v>
      </c>
      <c r="L39" s="7">
        <v>0.21</v>
      </c>
      <c r="M39" s="7">
        <v>0.43</v>
      </c>
      <c r="N39" s="61">
        <v>0.12</v>
      </c>
    </row>
    <row r="40" spans="1:14" x14ac:dyDescent="0.35">
      <c r="A40" s="5" t="s">
        <v>304</v>
      </c>
      <c r="B40" t="s">
        <v>402</v>
      </c>
      <c r="C40" s="6">
        <v>8430</v>
      </c>
      <c r="D40" s="7">
        <v>7.0000000000000007E-2</v>
      </c>
      <c r="E40" s="6">
        <v>2470</v>
      </c>
      <c r="F40" s="6">
        <v>2805</v>
      </c>
      <c r="G40" s="6">
        <v>2480</v>
      </c>
      <c r="H40" s="6">
        <v>5705</v>
      </c>
      <c r="I40" s="6">
        <v>885</v>
      </c>
      <c r="J40" s="7">
        <v>0.28999999999999998</v>
      </c>
      <c r="K40" s="7">
        <v>0.33</v>
      </c>
      <c r="L40" s="7">
        <v>0.28999999999999998</v>
      </c>
      <c r="M40" s="7">
        <v>0.68</v>
      </c>
      <c r="N40" s="61">
        <v>0.11</v>
      </c>
    </row>
    <row r="41" spans="1:14" x14ac:dyDescent="0.35">
      <c r="A41" s="5" t="s">
        <v>304</v>
      </c>
      <c r="B41" t="s">
        <v>403</v>
      </c>
      <c r="C41" s="6">
        <v>6395</v>
      </c>
      <c r="D41" s="7">
        <v>0.08</v>
      </c>
      <c r="E41" s="6">
        <v>2455</v>
      </c>
      <c r="F41" s="6">
        <v>2180</v>
      </c>
      <c r="G41" s="6">
        <v>1875</v>
      </c>
      <c r="H41" s="6">
        <v>4650</v>
      </c>
      <c r="I41" s="6">
        <v>480</v>
      </c>
      <c r="J41" s="7">
        <v>0.38</v>
      </c>
      <c r="K41" s="7">
        <v>0.34</v>
      </c>
      <c r="L41" s="7">
        <v>0.28999999999999998</v>
      </c>
      <c r="M41" s="7">
        <v>0.73</v>
      </c>
      <c r="N41" s="61">
        <v>7.0000000000000007E-2</v>
      </c>
    </row>
    <row r="42" spans="1:14" x14ac:dyDescent="0.35">
      <c r="A42" s="5" t="s">
        <v>304</v>
      </c>
      <c r="B42" t="s">
        <v>404</v>
      </c>
      <c r="C42" s="6">
        <v>6185</v>
      </c>
      <c r="D42" s="7">
        <v>7.0000000000000007E-2</v>
      </c>
      <c r="E42" s="6">
        <v>2490</v>
      </c>
      <c r="F42" s="6">
        <v>1830</v>
      </c>
      <c r="G42" s="6">
        <v>1605</v>
      </c>
      <c r="H42" s="6">
        <v>4400</v>
      </c>
      <c r="I42" s="6">
        <v>650</v>
      </c>
      <c r="J42" s="7">
        <v>0.4</v>
      </c>
      <c r="K42" s="7">
        <v>0.3</v>
      </c>
      <c r="L42" s="7">
        <v>0.26</v>
      </c>
      <c r="M42" s="7">
        <v>0.71</v>
      </c>
      <c r="N42" s="61">
        <v>0.1</v>
      </c>
    </row>
    <row r="43" spans="1:14" x14ac:dyDescent="0.35">
      <c r="A43" s="5" t="s">
        <v>304</v>
      </c>
      <c r="B43" t="s">
        <v>405</v>
      </c>
      <c r="C43" s="6">
        <v>3810</v>
      </c>
      <c r="D43" s="7">
        <v>7.0000000000000007E-2</v>
      </c>
      <c r="E43" s="6">
        <v>2305</v>
      </c>
      <c r="F43" s="6">
        <v>845</v>
      </c>
      <c r="G43" s="6">
        <v>435</v>
      </c>
      <c r="H43" s="6">
        <v>3230</v>
      </c>
      <c r="I43" s="6">
        <v>295</v>
      </c>
      <c r="J43" s="7">
        <v>0.6</v>
      </c>
      <c r="K43" s="7">
        <v>0.22</v>
      </c>
      <c r="L43" s="7">
        <v>0.11</v>
      </c>
      <c r="M43" s="7">
        <v>0.85</v>
      </c>
      <c r="N43" s="61">
        <v>0.08</v>
      </c>
    </row>
    <row r="44" spans="1:14" x14ac:dyDescent="0.35">
      <c r="A44" s="5" t="s">
        <v>304</v>
      </c>
      <c r="B44" t="s">
        <v>406</v>
      </c>
      <c r="C44" s="6">
        <v>3225</v>
      </c>
      <c r="D44" s="7">
        <v>7.0000000000000007E-2</v>
      </c>
      <c r="E44" s="6">
        <v>2060</v>
      </c>
      <c r="F44" s="6">
        <v>765</v>
      </c>
      <c r="G44" s="6">
        <v>320</v>
      </c>
      <c r="H44" s="6">
        <v>2725</v>
      </c>
      <c r="I44" s="6">
        <v>265</v>
      </c>
      <c r="J44" s="7">
        <v>0.64</v>
      </c>
      <c r="K44" s="7">
        <v>0.24</v>
      </c>
      <c r="L44" s="7">
        <v>0.1</v>
      </c>
      <c r="M44" s="7">
        <v>0.84</v>
      </c>
      <c r="N44" s="61">
        <v>0.08</v>
      </c>
    </row>
    <row r="45" spans="1:14" x14ac:dyDescent="0.35">
      <c r="A45" s="5" t="s">
        <v>304</v>
      </c>
      <c r="B45" t="s">
        <v>407</v>
      </c>
      <c r="C45" s="6">
        <v>1505</v>
      </c>
      <c r="D45" s="7">
        <v>7.0000000000000007E-2</v>
      </c>
      <c r="E45" s="6">
        <v>1015</v>
      </c>
      <c r="F45" s="6">
        <v>315</v>
      </c>
      <c r="G45" s="6">
        <v>160</v>
      </c>
      <c r="H45" s="6">
        <v>1295</v>
      </c>
      <c r="I45" s="6">
        <v>90</v>
      </c>
      <c r="J45" s="7">
        <v>0.67</v>
      </c>
      <c r="K45" s="7">
        <v>0.21</v>
      </c>
      <c r="L45" s="7">
        <v>0.11</v>
      </c>
      <c r="M45" s="7">
        <v>0.86</v>
      </c>
      <c r="N45" s="61">
        <v>0.06</v>
      </c>
    </row>
    <row r="46" spans="1:14" x14ac:dyDescent="0.35">
      <c r="A46" s="5" t="s">
        <v>304</v>
      </c>
      <c r="B46" t="s">
        <v>408</v>
      </c>
      <c r="C46" s="6">
        <v>40295</v>
      </c>
      <c r="D46" s="7">
        <v>7.0000000000000007E-2</v>
      </c>
      <c r="E46" s="6">
        <v>16580</v>
      </c>
      <c r="F46" s="6">
        <v>12535</v>
      </c>
      <c r="G46" s="6">
        <v>8860</v>
      </c>
      <c r="H46" s="6">
        <v>26105</v>
      </c>
      <c r="I46" s="6">
        <v>3820</v>
      </c>
      <c r="J46" s="7">
        <v>0.41</v>
      </c>
      <c r="K46" s="7">
        <v>0.31</v>
      </c>
      <c r="L46" s="7">
        <v>0.22</v>
      </c>
      <c r="M46" s="7">
        <v>0.65</v>
      </c>
      <c r="N46" s="61">
        <v>0.09</v>
      </c>
    </row>
    <row r="47" spans="1:14" x14ac:dyDescent="0.35">
      <c r="A47" s="5" t="s">
        <v>339</v>
      </c>
      <c r="B47" t="s">
        <v>400</v>
      </c>
      <c r="C47" s="6">
        <v>900</v>
      </c>
      <c r="D47" s="7">
        <v>0.05</v>
      </c>
      <c r="E47" s="6">
        <v>860</v>
      </c>
      <c r="F47" s="6">
        <v>0</v>
      </c>
      <c r="G47" s="6">
        <v>0</v>
      </c>
      <c r="H47" s="6">
        <v>0</v>
      </c>
      <c r="I47" s="6">
        <v>40</v>
      </c>
      <c r="J47" s="7">
        <v>0.96</v>
      </c>
      <c r="K47" s="7">
        <v>0</v>
      </c>
      <c r="L47" s="7">
        <v>0</v>
      </c>
      <c r="M47" s="7">
        <v>0</v>
      </c>
      <c r="N47" s="61">
        <v>0.04</v>
      </c>
    </row>
    <row r="48" spans="1:14" x14ac:dyDescent="0.35">
      <c r="A48" s="5" t="s">
        <v>339</v>
      </c>
      <c r="B48" t="s">
        <v>401</v>
      </c>
      <c r="C48" s="6">
        <v>6345</v>
      </c>
      <c r="D48" s="7">
        <v>0.05</v>
      </c>
      <c r="E48" s="6">
        <v>1710</v>
      </c>
      <c r="F48" s="6">
        <v>2495</v>
      </c>
      <c r="G48" s="6">
        <v>1380</v>
      </c>
      <c r="H48" s="6">
        <v>2820</v>
      </c>
      <c r="I48" s="6">
        <v>760</v>
      </c>
      <c r="J48" s="7">
        <v>0.27</v>
      </c>
      <c r="K48" s="7">
        <v>0.39</v>
      </c>
      <c r="L48" s="7">
        <v>0.22</v>
      </c>
      <c r="M48" s="7">
        <v>0.44</v>
      </c>
      <c r="N48" s="61">
        <v>0.12</v>
      </c>
    </row>
    <row r="49" spans="1:14" x14ac:dyDescent="0.35">
      <c r="A49" s="5" t="s">
        <v>339</v>
      </c>
      <c r="B49" t="s">
        <v>402</v>
      </c>
      <c r="C49" s="6">
        <v>5980</v>
      </c>
      <c r="D49" s="7">
        <v>0.05</v>
      </c>
      <c r="E49" s="6">
        <v>1720</v>
      </c>
      <c r="F49" s="6">
        <v>1980</v>
      </c>
      <c r="G49" s="6">
        <v>1705</v>
      </c>
      <c r="H49" s="6">
        <v>4075</v>
      </c>
      <c r="I49" s="6">
        <v>655</v>
      </c>
      <c r="J49" s="7">
        <v>0.28999999999999998</v>
      </c>
      <c r="K49" s="7">
        <v>0.33</v>
      </c>
      <c r="L49" s="7">
        <v>0.28999999999999998</v>
      </c>
      <c r="M49" s="7">
        <v>0.68</v>
      </c>
      <c r="N49" s="61">
        <v>0.11</v>
      </c>
    </row>
    <row r="50" spans="1:14" x14ac:dyDescent="0.35">
      <c r="A50" s="5" t="s">
        <v>339</v>
      </c>
      <c r="B50" t="s">
        <v>403</v>
      </c>
      <c r="C50" s="6">
        <v>4445</v>
      </c>
      <c r="D50" s="7">
        <v>0.05</v>
      </c>
      <c r="E50" s="6">
        <v>1675</v>
      </c>
      <c r="F50" s="6">
        <v>1410</v>
      </c>
      <c r="G50" s="6">
        <v>1245</v>
      </c>
      <c r="H50" s="6">
        <v>3170</v>
      </c>
      <c r="I50" s="6">
        <v>390</v>
      </c>
      <c r="J50" s="7">
        <v>0.38</v>
      </c>
      <c r="K50" s="7">
        <v>0.32</v>
      </c>
      <c r="L50" s="7">
        <v>0.28000000000000003</v>
      </c>
      <c r="M50" s="7">
        <v>0.71</v>
      </c>
      <c r="N50" s="61">
        <v>0.09</v>
      </c>
    </row>
    <row r="51" spans="1:14" x14ac:dyDescent="0.35">
      <c r="A51" s="5" t="s">
        <v>339</v>
      </c>
      <c r="B51" t="s">
        <v>404</v>
      </c>
      <c r="C51" s="6">
        <v>4655</v>
      </c>
      <c r="D51" s="7">
        <v>0.05</v>
      </c>
      <c r="E51" s="6">
        <v>1850</v>
      </c>
      <c r="F51" s="6">
        <v>1340</v>
      </c>
      <c r="G51" s="6">
        <v>1170</v>
      </c>
      <c r="H51" s="6">
        <v>3240</v>
      </c>
      <c r="I51" s="6">
        <v>605</v>
      </c>
      <c r="J51" s="7">
        <v>0.4</v>
      </c>
      <c r="K51" s="7">
        <v>0.28999999999999998</v>
      </c>
      <c r="L51" s="7">
        <v>0.25</v>
      </c>
      <c r="M51" s="7">
        <v>0.7</v>
      </c>
      <c r="N51" s="61">
        <v>0.13</v>
      </c>
    </row>
    <row r="52" spans="1:14" x14ac:dyDescent="0.35">
      <c r="A52" s="5" t="s">
        <v>339</v>
      </c>
      <c r="B52" t="s">
        <v>405</v>
      </c>
      <c r="C52" s="6">
        <v>2810</v>
      </c>
      <c r="D52" s="7">
        <v>0.05</v>
      </c>
      <c r="E52" s="6">
        <v>1735</v>
      </c>
      <c r="F52" s="6">
        <v>590</v>
      </c>
      <c r="G52" s="6">
        <v>295</v>
      </c>
      <c r="H52" s="6">
        <v>2390</v>
      </c>
      <c r="I52" s="6">
        <v>225</v>
      </c>
      <c r="J52" s="7">
        <v>0.62</v>
      </c>
      <c r="K52" s="7">
        <v>0.21</v>
      </c>
      <c r="L52" s="7">
        <v>0.11</v>
      </c>
      <c r="M52" s="7">
        <v>0.85</v>
      </c>
      <c r="N52" s="61">
        <v>0.08</v>
      </c>
    </row>
    <row r="53" spans="1:14" x14ac:dyDescent="0.35">
      <c r="A53" s="5" t="s">
        <v>339</v>
      </c>
      <c r="B53" t="s">
        <v>406</v>
      </c>
      <c r="C53" s="6">
        <v>2720</v>
      </c>
      <c r="D53" s="7">
        <v>0.06</v>
      </c>
      <c r="E53" s="6">
        <v>1600</v>
      </c>
      <c r="F53" s="6">
        <v>545</v>
      </c>
      <c r="G53" s="6">
        <v>395</v>
      </c>
      <c r="H53" s="6">
        <v>2135</v>
      </c>
      <c r="I53" s="6">
        <v>275</v>
      </c>
      <c r="J53" s="7">
        <v>0.59</v>
      </c>
      <c r="K53" s="7">
        <v>0.2</v>
      </c>
      <c r="L53" s="7">
        <v>0.15</v>
      </c>
      <c r="M53" s="7">
        <v>0.79</v>
      </c>
      <c r="N53" s="61">
        <v>0.1</v>
      </c>
    </row>
    <row r="54" spans="1:14" x14ac:dyDescent="0.35">
      <c r="A54" s="5" t="s">
        <v>339</v>
      </c>
      <c r="B54" t="s">
        <v>407</v>
      </c>
      <c r="C54" s="6">
        <v>1030</v>
      </c>
      <c r="D54" s="7">
        <v>0.05</v>
      </c>
      <c r="E54" s="6">
        <v>695</v>
      </c>
      <c r="F54" s="6">
        <v>240</v>
      </c>
      <c r="G54" s="6">
        <v>105</v>
      </c>
      <c r="H54" s="6">
        <v>895</v>
      </c>
      <c r="I54" s="6">
        <v>55</v>
      </c>
      <c r="J54" s="7">
        <v>0.67</v>
      </c>
      <c r="K54" s="7">
        <v>0.23</v>
      </c>
      <c r="L54" s="7">
        <v>0.1</v>
      </c>
      <c r="M54" s="7">
        <v>0.87</v>
      </c>
      <c r="N54" s="61">
        <v>0.06</v>
      </c>
    </row>
    <row r="55" spans="1:14" x14ac:dyDescent="0.35">
      <c r="A55" s="5" t="s">
        <v>339</v>
      </c>
      <c r="B55" t="s">
        <v>408</v>
      </c>
      <c r="C55" s="6">
        <v>28885</v>
      </c>
      <c r="D55" s="7">
        <v>0.05</v>
      </c>
      <c r="E55" s="6">
        <v>11845</v>
      </c>
      <c r="F55" s="6">
        <v>8595</v>
      </c>
      <c r="G55" s="6">
        <v>6305</v>
      </c>
      <c r="H55" s="6">
        <v>18725</v>
      </c>
      <c r="I55" s="6">
        <v>3005</v>
      </c>
      <c r="J55" s="7">
        <v>0.41</v>
      </c>
      <c r="K55" s="7">
        <v>0.3</v>
      </c>
      <c r="L55" s="7">
        <v>0.22</v>
      </c>
      <c r="M55" s="7">
        <v>0.65</v>
      </c>
      <c r="N55" s="61">
        <v>0.1</v>
      </c>
    </row>
    <row r="56" spans="1:14" x14ac:dyDescent="0.35">
      <c r="A56" s="5" t="s">
        <v>340</v>
      </c>
      <c r="B56" t="s">
        <v>400</v>
      </c>
      <c r="C56" s="6">
        <v>1430</v>
      </c>
      <c r="D56" s="7">
        <v>7.0000000000000007E-2</v>
      </c>
      <c r="E56" s="6">
        <v>1370</v>
      </c>
      <c r="F56" s="6">
        <v>0</v>
      </c>
      <c r="G56" s="6">
        <v>0</v>
      </c>
      <c r="H56" s="6">
        <v>0</v>
      </c>
      <c r="I56" s="6">
        <v>60</v>
      </c>
      <c r="J56" s="7">
        <v>0.96</v>
      </c>
      <c r="K56" s="7">
        <v>0</v>
      </c>
      <c r="L56" s="7">
        <v>0</v>
      </c>
      <c r="M56" s="7">
        <v>0</v>
      </c>
      <c r="N56" s="61">
        <v>0.04</v>
      </c>
    </row>
    <row r="57" spans="1:14" x14ac:dyDescent="0.35">
      <c r="A57" s="5" t="s">
        <v>340</v>
      </c>
      <c r="B57" t="s">
        <v>401</v>
      </c>
      <c r="C57" s="6">
        <v>7865</v>
      </c>
      <c r="D57" s="7">
        <v>0.06</v>
      </c>
      <c r="E57" s="6">
        <v>2215</v>
      </c>
      <c r="F57" s="6">
        <v>3070</v>
      </c>
      <c r="G57" s="6">
        <v>1690</v>
      </c>
      <c r="H57" s="6">
        <v>3545</v>
      </c>
      <c r="I57" s="6">
        <v>865</v>
      </c>
      <c r="J57" s="7">
        <v>0.28000000000000003</v>
      </c>
      <c r="K57" s="7">
        <v>0.39</v>
      </c>
      <c r="L57" s="7">
        <v>0.21</v>
      </c>
      <c r="M57" s="7">
        <v>0.45</v>
      </c>
      <c r="N57" s="61">
        <v>0.11</v>
      </c>
    </row>
    <row r="58" spans="1:14" x14ac:dyDescent="0.35">
      <c r="A58" s="5" t="s">
        <v>340</v>
      </c>
      <c r="B58" t="s">
        <v>402</v>
      </c>
      <c r="C58" s="6">
        <v>8935</v>
      </c>
      <c r="D58" s="7">
        <v>0.08</v>
      </c>
      <c r="E58" s="6">
        <v>2530</v>
      </c>
      <c r="F58" s="6">
        <v>2955</v>
      </c>
      <c r="G58" s="6">
        <v>2445</v>
      </c>
      <c r="H58" s="6">
        <v>6085</v>
      </c>
      <c r="I58" s="6">
        <v>1050</v>
      </c>
      <c r="J58" s="7">
        <v>0.28000000000000003</v>
      </c>
      <c r="K58" s="7">
        <v>0.33</v>
      </c>
      <c r="L58" s="7">
        <v>0.27</v>
      </c>
      <c r="M58" s="7">
        <v>0.68</v>
      </c>
      <c r="N58" s="61">
        <v>0.12</v>
      </c>
    </row>
    <row r="59" spans="1:14" x14ac:dyDescent="0.35">
      <c r="A59" s="5" t="s">
        <v>340</v>
      </c>
      <c r="B59" t="s">
        <v>403</v>
      </c>
      <c r="C59" s="6">
        <v>6300</v>
      </c>
      <c r="D59" s="7">
        <v>7.0000000000000007E-2</v>
      </c>
      <c r="E59" s="6">
        <v>2375</v>
      </c>
      <c r="F59" s="6">
        <v>1995</v>
      </c>
      <c r="G59" s="6">
        <v>1755</v>
      </c>
      <c r="H59" s="6">
        <v>4520</v>
      </c>
      <c r="I59" s="6">
        <v>555</v>
      </c>
      <c r="J59" s="7">
        <v>0.38</v>
      </c>
      <c r="K59" s="7">
        <v>0.32</v>
      </c>
      <c r="L59" s="7">
        <v>0.28000000000000003</v>
      </c>
      <c r="M59" s="7">
        <v>0.72</v>
      </c>
      <c r="N59" s="61">
        <v>0.09</v>
      </c>
    </row>
    <row r="60" spans="1:14" x14ac:dyDescent="0.35">
      <c r="A60" s="5" t="s">
        <v>340</v>
      </c>
      <c r="B60" t="s">
        <v>404</v>
      </c>
      <c r="C60" s="6">
        <v>6855</v>
      </c>
      <c r="D60" s="7">
        <v>0.08</v>
      </c>
      <c r="E60" s="6">
        <v>2620</v>
      </c>
      <c r="F60" s="6">
        <v>1915</v>
      </c>
      <c r="G60" s="6">
        <v>1675</v>
      </c>
      <c r="H60" s="6">
        <v>4680</v>
      </c>
      <c r="I60" s="6">
        <v>865</v>
      </c>
      <c r="J60" s="7">
        <v>0.38</v>
      </c>
      <c r="K60" s="7">
        <v>0.28000000000000003</v>
      </c>
      <c r="L60" s="7">
        <v>0.24</v>
      </c>
      <c r="M60" s="7">
        <v>0.68</v>
      </c>
      <c r="N60" s="61">
        <v>0.13</v>
      </c>
    </row>
    <row r="61" spans="1:14" x14ac:dyDescent="0.35">
      <c r="A61" s="5" t="s">
        <v>340</v>
      </c>
      <c r="B61" t="s">
        <v>405</v>
      </c>
      <c r="C61" s="6">
        <v>3965</v>
      </c>
      <c r="D61" s="7">
        <v>7.0000000000000007E-2</v>
      </c>
      <c r="E61" s="6">
        <v>2350</v>
      </c>
      <c r="F61" s="6">
        <v>900</v>
      </c>
      <c r="G61" s="6">
        <v>455</v>
      </c>
      <c r="H61" s="6">
        <v>3305</v>
      </c>
      <c r="I61" s="6">
        <v>350</v>
      </c>
      <c r="J61" s="7">
        <v>0.59</v>
      </c>
      <c r="K61" s="7">
        <v>0.23</v>
      </c>
      <c r="L61" s="7">
        <v>0.11</v>
      </c>
      <c r="M61" s="7">
        <v>0.83</v>
      </c>
      <c r="N61" s="61">
        <v>0.09</v>
      </c>
    </row>
    <row r="62" spans="1:14" x14ac:dyDescent="0.35">
      <c r="A62" s="5" t="s">
        <v>340</v>
      </c>
      <c r="B62" t="s">
        <v>406</v>
      </c>
      <c r="C62" s="6">
        <v>3650</v>
      </c>
      <c r="D62" s="7">
        <v>0.08</v>
      </c>
      <c r="E62" s="6">
        <v>2180</v>
      </c>
      <c r="F62" s="6">
        <v>825</v>
      </c>
      <c r="G62" s="6">
        <v>345</v>
      </c>
      <c r="H62" s="6">
        <v>3035</v>
      </c>
      <c r="I62" s="6">
        <v>345</v>
      </c>
      <c r="J62" s="7">
        <v>0.6</v>
      </c>
      <c r="K62" s="7">
        <v>0.23</v>
      </c>
      <c r="L62" s="7">
        <v>0.09</v>
      </c>
      <c r="M62" s="7">
        <v>0.83</v>
      </c>
      <c r="N62" s="61">
        <v>0.09</v>
      </c>
    </row>
    <row r="63" spans="1:14" x14ac:dyDescent="0.35">
      <c r="A63" s="5" t="s">
        <v>340</v>
      </c>
      <c r="B63" t="s">
        <v>407</v>
      </c>
      <c r="C63" s="6">
        <v>1545</v>
      </c>
      <c r="D63" s="7">
        <v>7.0000000000000007E-2</v>
      </c>
      <c r="E63" s="6">
        <v>965</v>
      </c>
      <c r="F63" s="6">
        <v>305</v>
      </c>
      <c r="G63" s="6">
        <v>160</v>
      </c>
      <c r="H63" s="6">
        <v>1285</v>
      </c>
      <c r="I63" s="6">
        <v>140</v>
      </c>
      <c r="J63" s="7">
        <v>0.62</v>
      </c>
      <c r="K63" s="7">
        <v>0.2</v>
      </c>
      <c r="L63" s="7">
        <v>0.1</v>
      </c>
      <c r="M63" s="7">
        <v>0.83</v>
      </c>
      <c r="N63" s="61">
        <v>0.09</v>
      </c>
    </row>
    <row r="64" spans="1:14" x14ac:dyDescent="0.35">
      <c r="A64" s="5" t="s">
        <v>340</v>
      </c>
      <c r="B64" t="s">
        <v>408</v>
      </c>
      <c r="C64" s="6">
        <v>40550</v>
      </c>
      <c r="D64" s="7">
        <v>7.0000000000000007E-2</v>
      </c>
      <c r="E64" s="6">
        <v>16610</v>
      </c>
      <c r="F64" s="6">
        <v>11965</v>
      </c>
      <c r="G64" s="6">
        <v>8515</v>
      </c>
      <c r="H64" s="6">
        <v>26455</v>
      </c>
      <c r="I64" s="6">
        <v>4225</v>
      </c>
      <c r="J64" s="7">
        <v>0.41</v>
      </c>
      <c r="K64" s="7">
        <v>0.3</v>
      </c>
      <c r="L64" s="7">
        <v>0.21</v>
      </c>
      <c r="M64" s="7">
        <v>0.65</v>
      </c>
      <c r="N64" s="61">
        <v>0.1</v>
      </c>
    </row>
    <row r="65" spans="1:14" x14ac:dyDescent="0.35">
      <c r="A65" s="5" t="s">
        <v>341</v>
      </c>
      <c r="B65" t="s">
        <v>400</v>
      </c>
      <c r="C65" s="6">
        <v>4380</v>
      </c>
      <c r="D65" s="7">
        <v>0.22</v>
      </c>
      <c r="E65" s="6">
        <v>4205</v>
      </c>
      <c r="F65" s="6">
        <v>0</v>
      </c>
      <c r="G65" s="6">
        <v>0</v>
      </c>
      <c r="H65" s="6">
        <v>0</v>
      </c>
      <c r="I65" s="6">
        <v>175</v>
      </c>
      <c r="J65" s="7">
        <v>0.96</v>
      </c>
      <c r="K65" s="7">
        <v>0</v>
      </c>
      <c r="L65" s="7">
        <v>0</v>
      </c>
      <c r="M65" s="7">
        <v>0</v>
      </c>
      <c r="N65" s="61">
        <v>0.04</v>
      </c>
    </row>
    <row r="66" spans="1:14" x14ac:dyDescent="0.35">
      <c r="A66" s="5" t="s">
        <v>341</v>
      </c>
      <c r="B66" t="s">
        <v>401</v>
      </c>
      <c r="C66" s="6">
        <v>32720</v>
      </c>
      <c r="D66" s="7">
        <v>0.26</v>
      </c>
      <c r="E66" s="6">
        <v>8030</v>
      </c>
      <c r="F66" s="6">
        <v>12430</v>
      </c>
      <c r="G66" s="6">
        <v>7110</v>
      </c>
      <c r="H66" s="6">
        <v>13450</v>
      </c>
      <c r="I66" s="6">
        <v>4850</v>
      </c>
      <c r="J66" s="7">
        <v>0.25</v>
      </c>
      <c r="K66" s="7">
        <v>0.38</v>
      </c>
      <c r="L66" s="7">
        <v>0.22</v>
      </c>
      <c r="M66" s="7">
        <v>0.41</v>
      </c>
      <c r="N66" s="61">
        <v>0.15</v>
      </c>
    </row>
    <row r="67" spans="1:14" x14ac:dyDescent="0.35">
      <c r="A67" s="5" t="s">
        <v>341</v>
      </c>
      <c r="B67" t="s">
        <v>402</v>
      </c>
      <c r="C67" s="6">
        <v>29695</v>
      </c>
      <c r="D67" s="7">
        <v>0.25</v>
      </c>
      <c r="E67" s="6">
        <v>8160</v>
      </c>
      <c r="F67" s="6">
        <v>9355</v>
      </c>
      <c r="G67" s="6">
        <v>8155</v>
      </c>
      <c r="H67" s="6">
        <v>19590</v>
      </c>
      <c r="I67" s="6">
        <v>4000</v>
      </c>
      <c r="J67" s="7">
        <v>0.27</v>
      </c>
      <c r="K67" s="7">
        <v>0.32</v>
      </c>
      <c r="L67" s="7">
        <v>0.27</v>
      </c>
      <c r="M67" s="7">
        <v>0.66</v>
      </c>
      <c r="N67" s="61">
        <v>0.13</v>
      </c>
    </row>
    <row r="68" spans="1:14" x14ac:dyDescent="0.35">
      <c r="A68" s="5" t="s">
        <v>341</v>
      </c>
      <c r="B68" t="s">
        <v>403</v>
      </c>
      <c r="C68" s="6">
        <v>21255</v>
      </c>
      <c r="D68" s="7">
        <v>0.25</v>
      </c>
      <c r="E68" s="6">
        <v>8120</v>
      </c>
      <c r="F68" s="6">
        <v>6555</v>
      </c>
      <c r="G68" s="6">
        <v>5760</v>
      </c>
      <c r="H68" s="6">
        <v>15060</v>
      </c>
      <c r="I68" s="6">
        <v>2360</v>
      </c>
      <c r="J68" s="7">
        <v>0.38</v>
      </c>
      <c r="K68" s="7">
        <v>0.31</v>
      </c>
      <c r="L68" s="7">
        <v>0.27</v>
      </c>
      <c r="M68" s="7">
        <v>0.71</v>
      </c>
      <c r="N68" s="61">
        <v>0.11</v>
      </c>
    </row>
    <row r="69" spans="1:14" x14ac:dyDescent="0.35">
      <c r="A69" s="5" t="s">
        <v>341</v>
      </c>
      <c r="B69" t="s">
        <v>404</v>
      </c>
      <c r="C69" s="6">
        <v>21810</v>
      </c>
      <c r="D69" s="7">
        <v>0.25</v>
      </c>
      <c r="E69" s="6">
        <v>8895</v>
      </c>
      <c r="F69" s="6">
        <v>5790</v>
      </c>
      <c r="G69" s="6">
        <v>5425</v>
      </c>
      <c r="H69" s="6">
        <v>14995</v>
      </c>
      <c r="I69" s="6">
        <v>2810</v>
      </c>
      <c r="J69" s="7">
        <v>0.41</v>
      </c>
      <c r="K69" s="7">
        <v>0.27</v>
      </c>
      <c r="L69" s="7">
        <v>0.25</v>
      </c>
      <c r="M69" s="7">
        <v>0.69</v>
      </c>
      <c r="N69" s="61">
        <v>0.13</v>
      </c>
    </row>
    <row r="70" spans="1:14" x14ac:dyDescent="0.35">
      <c r="A70" s="5" t="s">
        <v>341</v>
      </c>
      <c r="B70" t="s">
        <v>405</v>
      </c>
      <c r="C70" s="6">
        <v>13935</v>
      </c>
      <c r="D70" s="7">
        <v>0.26</v>
      </c>
      <c r="E70" s="6">
        <v>8690</v>
      </c>
      <c r="F70" s="6">
        <v>3015</v>
      </c>
      <c r="G70" s="6">
        <v>1505</v>
      </c>
      <c r="H70" s="6">
        <v>11750</v>
      </c>
      <c r="I70" s="6">
        <v>1250</v>
      </c>
      <c r="J70" s="7">
        <v>0.62</v>
      </c>
      <c r="K70" s="7">
        <v>0.22</v>
      </c>
      <c r="L70" s="7">
        <v>0.11</v>
      </c>
      <c r="M70" s="7">
        <v>0.84</v>
      </c>
      <c r="N70" s="61">
        <v>0.09</v>
      </c>
    </row>
    <row r="71" spans="1:14" x14ac:dyDescent="0.35">
      <c r="A71" s="5" t="s">
        <v>341</v>
      </c>
      <c r="B71" t="s">
        <v>406</v>
      </c>
      <c r="C71" s="6">
        <v>12730</v>
      </c>
      <c r="D71" s="7">
        <v>0.27</v>
      </c>
      <c r="E71" s="6">
        <v>8165</v>
      </c>
      <c r="F71" s="6">
        <v>2595</v>
      </c>
      <c r="G71" s="6">
        <v>1250</v>
      </c>
      <c r="H71" s="6">
        <v>10660</v>
      </c>
      <c r="I71" s="6">
        <v>1200</v>
      </c>
      <c r="J71" s="7">
        <v>0.64</v>
      </c>
      <c r="K71" s="7">
        <v>0.2</v>
      </c>
      <c r="L71" s="7">
        <v>0.1</v>
      </c>
      <c r="M71" s="7">
        <v>0.84</v>
      </c>
      <c r="N71" s="61">
        <v>0.09</v>
      </c>
    </row>
    <row r="72" spans="1:14" x14ac:dyDescent="0.35">
      <c r="A72" s="5" t="s">
        <v>341</v>
      </c>
      <c r="B72" t="s">
        <v>407</v>
      </c>
      <c r="C72" s="6">
        <v>5715</v>
      </c>
      <c r="D72" s="7">
        <v>0.27</v>
      </c>
      <c r="E72" s="6">
        <v>3900</v>
      </c>
      <c r="F72" s="6">
        <v>1120</v>
      </c>
      <c r="G72" s="6">
        <v>570</v>
      </c>
      <c r="H72" s="6">
        <v>4870</v>
      </c>
      <c r="I72" s="6">
        <v>410</v>
      </c>
      <c r="J72" s="7">
        <v>0.68</v>
      </c>
      <c r="K72" s="7">
        <v>0.2</v>
      </c>
      <c r="L72" s="7">
        <v>0.1</v>
      </c>
      <c r="M72" s="7">
        <v>0.85</v>
      </c>
      <c r="N72" s="61">
        <v>7.0000000000000007E-2</v>
      </c>
    </row>
    <row r="73" spans="1:14" x14ac:dyDescent="0.35">
      <c r="A73" s="5" t="s">
        <v>341</v>
      </c>
      <c r="B73" t="s">
        <v>408</v>
      </c>
      <c r="C73" s="6">
        <v>142240</v>
      </c>
      <c r="D73" s="7">
        <v>0.25</v>
      </c>
      <c r="E73" s="6">
        <v>58165</v>
      </c>
      <c r="F73" s="6">
        <v>40860</v>
      </c>
      <c r="G73" s="6">
        <v>29780</v>
      </c>
      <c r="H73" s="6">
        <v>90375</v>
      </c>
      <c r="I73" s="6">
        <v>17055</v>
      </c>
      <c r="J73" s="7">
        <v>0.41</v>
      </c>
      <c r="K73" s="7">
        <v>0.28999999999999998</v>
      </c>
      <c r="L73" s="7">
        <v>0.21</v>
      </c>
      <c r="M73" s="7">
        <v>0.64</v>
      </c>
      <c r="N73" s="61">
        <v>0.12</v>
      </c>
    </row>
    <row r="74" spans="1:14" x14ac:dyDescent="0.35">
      <c r="A74" s="5" t="s">
        <v>306</v>
      </c>
      <c r="B74" t="s">
        <v>400</v>
      </c>
      <c r="C74" s="6">
        <v>875</v>
      </c>
      <c r="D74" s="7">
        <v>0.04</v>
      </c>
      <c r="E74" s="6">
        <v>845</v>
      </c>
      <c r="F74" s="6">
        <v>0</v>
      </c>
      <c r="G74" s="6">
        <v>0</v>
      </c>
      <c r="H74" s="6">
        <v>0</v>
      </c>
      <c r="I74" s="6">
        <v>30</v>
      </c>
      <c r="J74" s="7">
        <v>0.97</v>
      </c>
      <c r="K74" s="7">
        <v>0</v>
      </c>
      <c r="L74" s="7">
        <v>0</v>
      </c>
      <c r="M74" s="7">
        <v>0</v>
      </c>
      <c r="N74" s="61">
        <v>0.03</v>
      </c>
    </row>
    <row r="75" spans="1:14" x14ac:dyDescent="0.35">
      <c r="A75" s="5" t="s">
        <v>306</v>
      </c>
      <c r="B75" t="s">
        <v>401</v>
      </c>
      <c r="C75" s="6">
        <v>5135</v>
      </c>
      <c r="D75" s="7">
        <v>0.04</v>
      </c>
      <c r="E75" s="6">
        <v>1420</v>
      </c>
      <c r="F75" s="6">
        <v>2070</v>
      </c>
      <c r="G75" s="6">
        <v>1175</v>
      </c>
      <c r="H75" s="6">
        <v>2100</v>
      </c>
      <c r="I75" s="6">
        <v>560</v>
      </c>
      <c r="J75" s="7">
        <v>0.28000000000000003</v>
      </c>
      <c r="K75" s="7">
        <v>0.4</v>
      </c>
      <c r="L75" s="7">
        <v>0.23</v>
      </c>
      <c r="M75" s="7">
        <v>0.41</v>
      </c>
      <c r="N75" s="61">
        <v>0.11</v>
      </c>
    </row>
    <row r="76" spans="1:14" x14ac:dyDescent="0.35">
      <c r="A76" s="5" t="s">
        <v>306</v>
      </c>
      <c r="B76" t="s">
        <v>402</v>
      </c>
      <c r="C76" s="6">
        <v>5505</v>
      </c>
      <c r="D76" s="7">
        <v>0.05</v>
      </c>
      <c r="E76" s="6">
        <v>1555</v>
      </c>
      <c r="F76" s="6">
        <v>1895</v>
      </c>
      <c r="G76" s="6">
        <v>1585</v>
      </c>
      <c r="H76" s="6">
        <v>3665</v>
      </c>
      <c r="I76" s="6">
        <v>675</v>
      </c>
      <c r="J76" s="7">
        <v>0.28000000000000003</v>
      </c>
      <c r="K76" s="7">
        <v>0.34</v>
      </c>
      <c r="L76" s="7">
        <v>0.28999999999999998</v>
      </c>
      <c r="M76" s="7">
        <v>0.67</v>
      </c>
      <c r="N76" s="61">
        <v>0.12</v>
      </c>
    </row>
    <row r="77" spans="1:14" x14ac:dyDescent="0.35">
      <c r="A77" s="5" t="s">
        <v>306</v>
      </c>
      <c r="B77" t="s">
        <v>403</v>
      </c>
      <c r="C77" s="6">
        <v>3870</v>
      </c>
      <c r="D77" s="7">
        <v>0.05</v>
      </c>
      <c r="E77" s="6">
        <v>1395</v>
      </c>
      <c r="F77" s="6">
        <v>1250</v>
      </c>
      <c r="G77" s="6">
        <v>1260</v>
      </c>
      <c r="H77" s="6">
        <v>2685</v>
      </c>
      <c r="I77" s="6">
        <v>330</v>
      </c>
      <c r="J77" s="7">
        <v>0.36</v>
      </c>
      <c r="K77" s="7">
        <v>0.32</v>
      </c>
      <c r="L77" s="7">
        <v>0.32</v>
      </c>
      <c r="M77" s="7">
        <v>0.69</v>
      </c>
      <c r="N77" s="61">
        <v>0.09</v>
      </c>
    </row>
    <row r="78" spans="1:14" x14ac:dyDescent="0.35">
      <c r="A78" s="5" t="s">
        <v>306</v>
      </c>
      <c r="B78" t="s">
        <v>404</v>
      </c>
      <c r="C78" s="6">
        <v>3955</v>
      </c>
      <c r="D78" s="7">
        <v>0.05</v>
      </c>
      <c r="E78" s="6">
        <v>1615</v>
      </c>
      <c r="F78" s="6">
        <v>1075</v>
      </c>
      <c r="G78" s="6">
        <v>980</v>
      </c>
      <c r="H78" s="6">
        <v>2755</v>
      </c>
      <c r="I78" s="6">
        <v>470</v>
      </c>
      <c r="J78" s="7">
        <v>0.41</v>
      </c>
      <c r="K78" s="7">
        <v>0.27</v>
      </c>
      <c r="L78" s="7">
        <v>0.25</v>
      </c>
      <c r="M78" s="7">
        <v>0.7</v>
      </c>
      <c r="N78" s="61">
        <v>0.12</v>
      </c>
    </row>
    <row r="79" spans="1:14" x14ac:dyDescent="0.35">
      <c r="A79" s="5" t="s">
        <v>306</v>
      </c>
      <c r="B79" t="s">
        <v>405</v>
      </c>
      <c r="C79" s="6">
        <v>2445</v>
      </c>
      <c r="D79" s="7">
        <v>0.05</v>
      </c>
      <c r="E79" s="6">
        <v>1485</v>
      </c>
      <c r="F79" s="6">
        <v>540</v>
      </c>
      <c r="G79" s="6">
        <v>275</v>
      </c>
      <c r="H79" s="6">
        <v>2040</v>
      </c>
      <c r="I79" s="6">
        <v>210</v>
      </c>
      <c r="J79" s="7">
        <v>0.61</v>
      </c>
      <c r="K79" s="7">
        <v>0.22</v>
      </c>
      <c r="L79" s="7">
        <v>0.11</v>
      </c>
      <c r="M79" s="7">
        <v>0.84</v>
      </c>
      <c r="N79" s="61">
        <v>0.09</v>
      </c>
    </row>
    <row r="80" spans="1:14" x14ac:dyDescent="0.35">
      <c r="A80" s="5" t="s">
        <v>306</v>
      </c>
      <c r="B80" t="s">
        <v>406</v>
      </c>
      <c r="C80" s="6">
        <v>2120</v>
      </c>
      <c r="D80" s="7">
        <v>0.04</v>
      </c>
      <c r="E80" s="6">
        <v>1380</v>
      </c>
      <c r="F80" s="6">
        <v>440</v>
      </c>
      <c r="G80" s="6">
        <v>190</v>
      </c>
      <c r="H80" s="6">
        <v>1835</v>
      </c>
      <c r="I80" s="6">
        <v>160</v>
      </c>
      <c r="J80" s="7">
        <v>0.65</v>
      </c>
      <c r="K80" s="7">
        <v>0.21</v>
      </c>
      <c r="L80" s="7">
        <v>0.09</v>
      </c>
      <c r="M80" s="7">
        <v>0.87</v>
      </c>
      <c r="N80" s="61">
        <v>7.0000000000000007E-2</v>
      </c>
    </row>
    <row r="81" spans="1:14" x14ac:dyDescent="0.35">
      <c r="A81" s="5" t="s">
        <v>306</v>
      </c>
      <c r="B81" t="s">
        <v>407</v>
      </c>
      <c r="C81" s="6">
        <v>935</v>
      </c>
      <c r="D81" s="7">
        <v>0.04</v>
      </c>
      <c r="E81" s="6">
        <v>645</v>
      </c>
      <c r="F81" s="6">
        <v>185</v>
      </c>
      <c r="G81" s="6">
        <v>80</v>
      </c>
      <c r="H81" s="6">
        <v>805</v>
      </c>
      <c r="I81" s="6">
        <v>70</v>
      </c>
      <c r="J81" s="7">
        <v>0.69</v>
      </c>
      <c r="K81" s="7">
        <v>0.2</v>
      </c>
      <c r="L81" s="7">
        <v>0.08</v>
      </c>
      <c r="M81" s="7">
        <v>0.86</v>
      </c>
      <c r="N81" s="61">
        <v>7.0000000000000007E-2</v>
      </c>
    </row>
    <row r="82" spans="1:14" x14ac:dyDescent="0.35">
      <c r="A82" s="5" t="s">
        <v>306</v>
      </c>
      <c r="B82" t="s">
        <v>408</v>
      </c>
      <c r="C82" s="6">
        <v>24840</v>
      </c>
      <c r="D82" s="7">
        <v>0.04</v>
      </c>
      <c r="E82" s="6">
        <v>10340</v>
      </c>
      <c r="F82" s="6">
        <v>7455</v>
      </c>
      <c r="G82" s="6">
        <v>5540</v>
      </c>
      <c r="H82" s="6">
        <v>15890</v>
      </c>
      <c r="I82" s="6">
        <v>2505</v>
      </c>
      <c r="J82" s="7">
        <v>0.42</v>
      </c>
      <c r="K82" s="7">
        <v>0.3</v>
      </c>
      <c r="L82" s="7">
        <v>0.22</v>
      </c>
      <c r="M82" s="7">
        <v>0.64</v>
      </c>
      <c r="N82" s="61">
        <v>0.1</v>
      </c>
    </row>
    <row r="83" spans="1:14" x14ac:dyDescent="0.35">
      <c r="A83" s="5" t="s">
        <v>342</v>
      </c>
      <c r="B83" t="s">
        <v>400</v>
      </c>
      <c r="C83" s="6">
        <v>2585</v>
      </c>
      <c r="D83" s="7">
        <v>0.13</v>
      </c>
      <c r="E83" s="6">
        <v>2490</v>
      </c>
      <c r="F83" s="6">
        <v>0</v>
      </c>
      <c r="G83" s="6">
        <v>0</v>
      </c>
      <c r="H83" s="6">
        <v>0</v>
      </c>
      <c r="I83" s="6">
        <v>95</v>
      </c>
      <c r="J83" s="7">
        <v>0.96</v>
      </c>
      <c r="K83" s="7">
        <v>0</v>
      </c>
      <c r="L83" s="7">
        <v>0</v>
      </c>
      <c r="M83" s="7">
        <v>0</v>
      </c>
      <c r="N83" s="61">
        <v>0.04</v>
      </c>
    </row>
    <row r="84" spans="1:14" x14ac:dyDescent="0.35">
      <c r="A84" s="5" t="s">
        <v>342</v>
      </c>
      <c r="B84" t="s">
        <v>401</v>
      </c>
      <c r="C84" s="6">
        <v>17485</v>
      </c>
      <c r="D84" s="7">
        <v>0.14000000000000001</v>
      </c>
      <c r="E84" s="6">
        <v>4525</v>
      </c>
      <c r="F84" s="6">
        <v>6705</v>
      </c>
      <c r="G84" s="6">
        <v>3805</v>
      </c>
      <c r="H84" s="6">
        <v>7165</v>
      </c>
      <c r="I84" s="6">
        <v>2395</v>
      </c>
      <c r="J84" s="7">
        <v>0.26</v>
      </c>
      <c r="K84" s="7">
        <v>0.38</v>
      </c>
      <c r="L84" s="7">
        <v>0.22</v>
      </c>
      <c r="M84" s="7">
        <v>0.41</v>
      </c>
      <c r="N84" s="61">
        <v>0.14000000000000001</v>
      </c>
    </row>
    <row r="85" spans="1:14" x14ac:dyDescent="0.35">
      <c r="A85" s="5" t="s">
        <v>342</v>
      </c>
      <c r="B85" t="s">
        <v>402</v>
      </c>
      <c r="C85" s="6">
        <v>16740</v>
      </c>
      <c r="D85" s="7">
        <v>0.14000000000000001</v>
      </c>
      <c r="E85" s="6">
        <v>4835</v>
      </c>
      <c r="F85" s="6">
        <v>5475</v>
      </c>
      <c r="G85" s="6">
        <v>4535</v>
      </c>
      <c r="H85" s="6">
        <v>11245</v>
      </c>
      <c r="I85" s="6">
        <v>2030</v>
      </c>
      <c r="J85" s="7">
        <v>0.28999999999999998</v>
      </c>
      <c r="K85" s="7">
        <v>0.33</v>
      </c>
      <c r="L85" s="7">
        <v>0.27</v>
      </c>
      <c r="M85" s="7">
        <v>0.67</v>
      </c>
      <c r="N85" s="61">
        <v>0.12</v>
      </c>
    </row>
    <row r="86" spans="1:14" x14ac:dyDescent="0.35">
      <c r="A86" s="5" t="s">
        <v>342</v>
      </c>
      <c r="B86" t="s">
        <v>403</v>
      </c>
      <c r="C86" s="6">
        <v>11685</v>
      </c>
      <c r="D86" s="7">
        <v>0.14000000000000001</v>
      </c>
      <c r="E86" s="6">
        <v>4550</v>
      </c>
      <c r="F86" s="6">
        <v>3640</v>
      </c>
      <c r="G86" s="6">
        <v>3345</v>
      </c>
      <c r="H86" s="6">
        <v>8330</v>
      </c>
      <c r="I86" s="6">
        <v>1110</v>
      </c>
      <c r="J86" s="7">
        <v>0.39</v>
      </c>
      <c r="K86" s="7">
        <v>0.31</v>
      </c>
      <c r="L86" s="7">
        <v>0.28999999999999998</v>
      </c>
      <c r="M86" s="7">
        <v>0.71</v>
      </c>
      <c r="N86" s="61">
        <v>0.1</v>
      </c>
    </row>
    <row r="87" spans="1:14" x14ac:dyDescent="0.35">
      <c r="A87" s="5" t="s">
        <v>342</v>
      </c>
      <c r="B87" t="s">
        <v>404</v>
      </c>
      <c r="C87" s="6">
        <v>11635</v>
      </c>
      <c r="D87" s="7">
        <v>0.14000000000000001</v>
      </c>
      <c r="E87" s="6">
        <v>4830</v>
      </c>
      <c r="F87" s="6">
        <v>3275</v>
      </c>
      <c r="G87" s="6">
        <v>3010</v>
      </c>
      <c r="H87" s="6">
        <v>8265</v>
      </c>
      <c r="I87" s="6">
        <v>1285</v>
      </c>
      <c r="J87" s="7">
        <v>0.41</v>
      </c>
      <c r="K87" s="7">
        <v>0.28000000000000003</v>
      </c>
      <c r="L87" s="7">
        <v>0.26</v>
      </c>
      <c r="M87" s="7">
        <v>0.71</v>
      </c>
      <c r="N87" s="61">
        <v>0.11</v>
      </c>
    </row>
    <row r="88" spans="1:14" x14ac:dyDescent="0.35">
      <c r="A88" s="5" t="s">
        <v>342</v>
      </c>
      <c r="B88" t="s">
        <v>405</v>
      </c>
      <c r="C88" s="6">
        <v>7260</v>
      </c>
      <c r="D88" s="7">
        <v>0.14000000000000001</v>
      </c>
      <c r="E88" s="6">
        <v>4540</v>
      </c>
      <c r="F88" s="6">
        <v>1635</v>
      </c>
      <c r="G88" s="6">
        <v>760</v>
      </c>
      <c r="H88" s="6">
        <v>6230</v>
      </c>
      <c r="I88" s="6">
        <v>550</v>
      </c>
      <c r="J88" s="7">
        <v>0.63</v>
      </c>
      <c r="K88" s="7">
        <v>0.23</v>
      </c>
      <c r="L88" s="7">
        <v>0.1</v>
      </c>
      <c r="M88" s="7">
        <v>0.86</v>
      </c>
      <c r="N88" s="61">
        <v>0.08</v>
      </c>
    </row>
    <row r="89" spans="1:14" x14ac:dyDescent="0.35">
      <c r="A89" s="5" t="s">
        <v>342</v>
      </c>
      <c r="B89" t="s">
        <v>406</v>
      </c>
      <c r="C89" s="6">
        <v>6590</v>
      </c>
      <c r="D89" s="7">
        <v>0.14000000000000001</v>
      </c>
      <c r="E89" s="6">
        <v>4275</v>
      </c>
      <c r="F89" s="6">
        <v>1385</v>
      </c>
      <c r="G89" s="6">
        <v>650</v>
      </c>
      <c r="H89" s="6">
        <v>5655</v>
      </c>
      <c r="I89" s="6">
        <v>525</v>
      </c>
      <c r="J89" s="7">
        <v>0.65</v>
      </c>
      <c r="K89" s="7">
        <v>0.21</v>
      </c>
      <c r="L89" s="7">
        <v>0.1</v>
      </c>
      <c r="M89" s="7">
        <v>0.86</v>
      </c>
      <c r="N89" s="61">
        <v>0.08</v>
      </c>
    </row>
    <row r="90" spans="1:14" x14ac:dyDescent="0.35">
      <c r="A90" s="5" t="s">
        <v>342</v>
      </c>
      <c r="B90" t="s">
        <v>407</v>
      </c>
      <c r="C90" s="6">
        <v>2865</v>
      </c>
      <c r="D90" s="7">
        <v>0.14000000000000001</v>
      </c>
      <c r="E90" s="6">
        <v>1940</v>
      </c>
      <c r="F90" s="6">
        <v>610</v>
      </c>
      <c r="G90" s="6">
        <v>280</v>
      </c>
      <c r="H90" s="6">
        <v>2465</v>
      </c>
      <c r="I90" s="6">
        <v>185</v>
      </c>
      <c r="J90" s="7">
        <v>0.68</v>
      </c>
      <c r="K90" s="7">
        <v>0.21</v>
      </c>
      <c r="L90" s="7">
        <v>0.1</v>
      </c>
      <c r="M90" s="7">
        <v>0.86</v>
      </c>
      <c r="N90" s="61">
        <v>0.06</v>
      </c>
    </row>
    <row r="91" spans="1:14" x14ac:dyDescent="0.35">
      <c r="A91" s="5" t="s">
        <v>342</v>
      </c>
      <c r="B91" t="s">
        <v>408</v>
      </c>
      <c r="C91" s="6">
        <v>76845</v>
      </c>
      <c r="D91" s="7">
        <v>0.14000000000000001</v>
      </c>
      <c r="E91" s="6">
        <v>31980</v>
      </c>
      <c r="F91" s="6">
        <v>22720</v>
      </c>
      <c r="G91" s="6">
        <v>16380</v>
      </c>
      <c r="H91" s="6">
        <v>49360</v>
      </c>
      <c r="I91" s="6">
        <v>8175</v>
      </c>
      <c r="J91" s="7">
        <v>0.42</v>
      </c>
      <c r="K91" s="7">
        <v>0.3</v>
      </c>
      <c r="L91" s="7">
        <v>0.21</v>
      </c>
      <c r="M91" s="7">
        <v>0.64</v>
      </c>
      <c r="N91" s="61">
        <v>0.11</v>
      </c>
    </row>
    <row r="92" spans="1:14" x14ac:dyDescent="0.35">
      <c r="A92" s="5" t="s">
        <v>343</v>
      </c>
      <c r="B92" t="s">
        <v>400</v>
      </c>
      <c r="C92" s="6">
        <v>2305</v>
      </c>
      <c r="D92" s="7">
        <v>0.12</v>
      </c>
      <c r="E92" s="6">
        <v>2230</v>
      </c>
      <c r="F92" s="6">
        <v>0</v>
      </c>
      <c r="G92" s="6">
        <v>0</v>
      </c>
      <c r="H92" s="6">
        <v>0</v>
      </c>
      <c r="I92" s="6">
        <v>75</v>
      </c>
      <c r="J92" s="7">
        <v>0.97</v>
      </c>
      <c r="K92" s="7">
        <v>0</v>
      </c>
      <c r="L92" s="7">
        <v>0</v>
      </c>
      <c r="M92" s="7">
        <v>0</v>
      </c>
      <c r="N92" s="61">
        <v>0.03</v>
      </c>
    </row>
    <row r="93" spans="1:14" x14ac:dyDescent="0.35">
      <c r="A93" s="5" t="s">
        <v>343</v>
      </c>
      <c r="B93" t="s">
        <v>401</v>
      </c>
      <c r="C93" s="6">
        <v>16085</v>
      </c>
      <c r="D93" s="7">
        <v>0.13</v>
      </c>
      <c r="E93" s="6">
        <v>3965</v>
      </c>
      <c r="F93" s="6">
        <v>6285</v>
      </c>
      <c r="G93" s="6">
        <v>3655</v>
      </c>
      <c r="H93" s="6">
        <v>6720</v>
      </c>
      <c r="I93" s="6">
        <v>2090</v>
      </c>
      <c r="J93" s="7">
        <v>0.25</v>
      </c>
      <c r="K93" s="7">
        <v>0.39</v>
      </c>
      <c r="L93" s="7">
        <v>0.23</v>
      </c>
      <c r="M93" s="7">
        <v>0.42</v>
      </c>
      <c r="N93" s="61">
        <v>0.13</v>
      </c>
    </row>
    <row r="94" spans="1:14" x14ac:dyDescent="0.35">
      <c r="A94" s="5" t="s">
        <v>343</v>
      </c>
      <c r="B94" t="s">
        <v>402</v>
      </c>
      <c r="C94" s="6">
        <v>16305</v>
      </c>
      <c r="D94" s="7">
        <v>0.14000000000000001</v>
      </c>
      <c r="E94" s="6">
        <v>4530</v>
      </c>
      <c r="F94" s="6">
        <v>5290</v>
      </c>
      <c r="G94" s="6">
        <v>4760</v>
      </c>
      <c r="H94" s="6">
        <v>10760</v>
      </c>
      <c r="I94" s="6">
        <v>1940</v>
      </c>
      <c r="J94" s="7">
        <v>0.28000000000000003</v>
      </c>
      <c r="K94" s="7">
        <v>0.32</v>
      </c>
      <c r="L94" s="7">
        <v>0.28999999999999998</v>
      </c>
      <c r="M94" s="7">
        <v>0.66</v>
      </c>
      <c r="N94" s="61">
        <v>0.12</v>
      </c>
    </row>
    <row r="95" spans="1:14" x14ac:dyDescent="0.35">
      <c r="A95" s="5" t="s">
        <v>343</v>
      </c>
      <c r="B95" t="s">
        <v>403</v>
      </c>
      <c r="C95" s="6">
        <v>11705</v>
      </c>
      <c r="D95" s="7">
        <v>0.14000000000000001</v>
      </c>
      <c r="E95" s="6">
        <v>4600</v>
      </c>
      <c r="F95" s="6">
        <v>3570</v>
      </c>
      <c r="G95" s="6">
        <v>3275</v>
      </c>
      <c r="H95" s="6">
        <v>8435</v>
      </c>
      <c r="I95" s="6">
        <v>970</v>
      </c>
      <c r="J95" s="7">
        <v>0.39</v>
      </c>
      <c r="K95" s="7">
        <v>0.31</v>
      </c>
      <c r="L95" s="7">
        <v>0.28000000000000003</v>
      </c>
      <c r="M95" s="7">
        <v>0.72</v>
      </c>
      <c r="N95" s="61">
        <v>0.08</v>
      </c>
    </row>
    <row r="96" spans="1:14" x14ac:dyDescent="0.35">
      <c r="A96" s="5" t="s">
        <v>343</v>
      </c>
      <c r="B96" t="s">
        <v>404</v>
      </c>
      <c r="C96" s="6">
        <v>11990</v>
      </c>
      <c r="D96" s="7">
        <v>0.14000000000000001</v>
      </c>
      <c r="E96" s="6">
        <v>4785</v>
      </c>
      <c r="F96" s="6">
        <v>3285</v>
      </c>
      <c r="G96" s="6">
        <v>3155</v>
      </c>
      <c r="H96" s="6">
        <v>8285</v>
      </c>
      <c r="I96" s="6">
        <v>1390</v>
      </c>
      <c r="J96" s="7">
        <v>0.4</v>
      </c>
      <c r="K96" s="7">
        <v>0.27</v>
      </c>
      <c r="L96" s="7">
        <v>0.26</v>
      </c>
      <c r="M96" s="7">
        <v>0.69</v>
      </c>
      <c r="N96" s="61">
        <v>0.12</v>
      </c>
    </row>
    <row r="97" spans="1:14" x14ac:dyDescent="0.35">
      <c r="A97" s="5" t="s">
        <v>343</v>
      </c>
      <c r="B97" t="s">
        <v>405</v>
      </c>
      <c r="C97" s="6">
        <v>7445</v>
      </c>
      <c r="D97" s="7">
        <v>0.14000000000000001</v>
      </c>
      <c r="E97" s="6">
        <v>4525</v>
      </c>
      <c r="F97" s="6">
        <v>1655</v>
      </c>
      <c r="G97" s="6">
        <v>785</v>
      </c>
      <c r="H97" s="6">
        <v>6235</v>
      </c>
      <c r="I97" s="6">
        <v>665</v>
      </c>
      <c r="J97" s="7">
        <v>0.61</v>
      </c>
      <c r="K97" s="7">
        <v>0.22</v>
      </c>
      <c r="L97" s="7">
        <v>0.11</v>
      </c>
      <c r="M97" s="7">
        <v>0.84</v>
      </c>
      <c r="N97" s="61">
        <v>0.09</v>
      </c>
    </row>
    <row r="98" spans="1:14" x14ac:dyDescent="0.35">
      <c r="A98" s="5" t="s">
        <v>343</v>
      </c>
      <c r="B98" t="s">
        <v>406</v>
      </c>
      <c r="C98" s="6">
        <v>6700</v>
      </c>
      <c r="D98" s="7">
        <v>0.14000000000000001</v>
      </c>
      <c r="E98" s="6">
        <v>4165</v>
      </c>
      <c r="F98" s="6">
        <v>1500</v>
      </c>
      <c r="G98" s="6">
        <v>605</v>
      </c>
      <c r="H98" s="6">
        <v>5680</v>
      </c>
      <c r="I98" s="6">
        <v>590</v>
      </c>
      <c r="J98" s="7">
        <v>0.62</v>
      </c>
      <c r="K98" s="7">
        <v>0.22</v>
      </c>
      <c r="L98" s="7">
        <v>0.09</v>
      </c>
      <c r="M98" s="7">
        <v>0.85</v>
      </c>
      <c r="N98" s="61">
        <v>0.09</v>
      </c>
    </row>
    <row r="99" spans="1:14" x14ac:dyDescent="0.35">
      <c r="A99" s="5" t="s">
        <v>343</v>
      </c>
      <c r="B99" t="s">
        <v>407</v>
      </c>
      <c r="C99" s="6">
        <v>2965</v>
      </c>
      <c r="D99" s="7">
        <v>0.14000000000000001</v>
      </c>
      <c r="E99" s="6">
        <v>1855</v>
      </c>
      <c r="F99" s="6">
        <v>655</v>
      </c>
      <c r="G99" s="6">
        <v>310</v>
      </c>
      <c r="H99" s="6">
        <v>2460</v>
      </c>
      <c r="I99" s="6">
        <v>240</v>
      </c>
      <c r="J99" s="7">
        <v>0.63</v>
      </c>
      <c r="K99" s="7">
        <v>0.22</v>
      </c>
      <c r="L99" s="7">
        <v>0.1</v>
      </c>
      <c r="M99" s="7">
        <v>0.83</v>
      </c>
      <c r="N99" s="61">
        <v>0.08</v>
      </c>
    </row>
    <row r="100" spans="1:14" x14ac:dyDescent="0.35">
      <c r="A100" s="5" t="s">
        <v>343</v>
      </c>
      <c r="B100" t="s">
        <v>408</v>
      </c>
      <c r="C100" s="6">
        <v>75495</v>
      </c>
      <c r="D100" s="7">
        <v>0.14000000000000001</v>
      </c>
      <c r="E100" s="6">
        <v>30660</v>
      </c>
      <c r="F100" s="6">
        <v>22245</v>
      </c>
      <c r="G100" s="6">
        <v>16545</v>
      </c>
      <c r="H100" s="6">
        <v>48580</v>
      </c>
      <c r="I100" s="6">
        <v>7965</v>
      </c>
      <c r="J100" s="7">
        <v>0.41</v>
      </c>
      <c r="K100" s="7">
        <v>0.28999999999999998</v>
      </c>
      <c r="L100" s="7">
        <v>0.22</v>
      </c>
      <c r="M100" s="7">
        <v>0.64</v>
      </c>
      <c r="N100" s="61">
        <v>0.11</v>
      </c>
    </row>
    <row r="101" spans="1:14" x14ac:dyDescent="0.35">
      <c r="A101" s="5" t="s">
        <v>344</v>
      </c>
      <c r="B101" t="s">
        <v>400</v>
      </c>
      <c r="C101" s="6">
        <v>55</v>
      </c>
      <c r="D101" s="7">
        <v>0</v>
      </c>
      <c r="E101" s="6">
        <v>55</v>
      </c>
      <c r="F101" s="6">
        <v>0</v>
      </c>
      <c r="G101" s="6">
        <v>0</v>
      </c>
      <c r="H101" s="6">
        <v>0</v>
      </c>
      <c r="I101" s="6" t="s">
        <v>460</v>
      </c>
      <c r="J101" s="6" t="s">
        <v>460</v>
      </c>
      <c r="K101" s="7">
        <v>0</v>
      </c>
      <c r="L101" s="7">
        <v>0</v>
      </c>
      <c r="M101" s="7">
        <v>0</v>
      </c>
      <c r="N101" s="19" t="s">
        <v>460</v>
      </c>
    </row>
    <row r="102" spans="1:14" x14ac:dyDescent="0.35">
      <c r="A102" s="5" t="s">
        <v>344</v>
      </c>
      <c r="B102" t="s">
        <v>401</v>
      </c>
      <c r="C102" s="6">
        <v>215</v>
      </c>
      <c r="D102" s="7">
        <v>0</v>
      </c>
      <c r="E102" s="6">
        <v>65</v>
      </c>
      <c r="F102" s="6">
        <v>95</v>
      </c>
      <c r="G102" s="6">
        <v>55</v>
      </c>
      <c r="H102" s="6">
        <v>95</v>
      </c>
      <c r="I102" s="6">
        <v>15</v>
      </c>
      <c r="J102" s="7">
        <v>0.31</v>
      </c>
      <c r="K102" s="7">
        <v>0.44</v>
      </c>
      <c r="L102" s="7">
        <v>0.26</v>
      </c>
      <c r="M102" s="7">
        <v>0.44</v>
      </c>
      <c r="N102" s="61">
        <v>0.08</v>
      </c>
    </row>
    <row r="103" spans="1:14" x14ac:dyDescent="0.35">
      <c r="A103" s="5" t="s">
        <v>344</v>
      </c>
      <c r="B103" t="s">
        <v>402</v>
      </c>
      <c r="C103" s="6">
        <v>275</v>
      </c>
      <c r="D103" s="7">
        <v>0</v>
      </c>
      <c r="E103" s="6">
        <v>75</v>
      </c>
      <c r="F103" s="6">
        <v>90</v>
      </c>
      <c r="G103" s="6">
        <v>90</v>
      </c>
      <c r="H103" s="6">
        <v>185</v>
      </c>
      <c r="I103" s="6">
        <v>25</v>
      </c>
      <c r="J103" s="7">
        <v>0.27</v>
      </c>
      <c r="K103" s="7">
        <v>0.33</v>
      </c>
      <c r="L103" s="7">
        <v>0.33</v>
      </c>
      <c r="M103" s="7">
        <v>0.68</v>
      </c>
      <c r="N103" s="61">
        <v>0.09</v>
      </c>
    </row>
    <row r="104" spans="1:14" x14ac:dyDescent="0.35">
      <c r="A104" s="5" t="s">
        <v>344</v>
      </c>
      <c r="B104" t="s">
        <v>403</v>
      </c>
      <c r="C104" s="6">
        <v>140</v>
      </c>
      <c r="D104" s="7">
        <v>0</v>
      </c>
      <c r="E104" s="6">
        <v>40</v>
      </c>
      <c r="F104" s="6">
        <v>45</v>
      </c>
      <c r="G104" s="6">
        <v>55</v>
      </c>
      <c r="H104" s="6">
        <v>100</v>
      </c>
      <c r="I104" s="6">
        <v>10</v>
      </c>
      <c r="J104" s="7">
        <v>0.28999999999999998</v>
      </c>
      <c r="K104" s="7">
        <v>0.31</v>
      </c>
      <c r="L104" s="7">
        <v>0.4</v>
      </c>
      <c r="M104" s="7">
        <v>0.7</v>
      </c>
      <c r="N104" s="61">
        <v>0.06</v>
      </c>
    </row>
    <row r="105" spans="1:14" x14ac:dyDescent="0.35">
      <c r="A105" s="5" t="s">
        <v>344</v>
      </c>
      <c r="B105" t="s">
        <v>404</v>
      </c>
      <c r="C105" s="6">
        <v>205</v>
      </c>
      <c r="D105" s="7">
        <v>0</v>
      </c>
      <c r="E105" s="6">
        <v>80</v>
      </c>
      <c r="F105" s="6">
        <v>70</v>
      </c>
      <c r="G105" s="6">
        <v>55</v>
      </c>
      <c r="H105" s="6">
        <v>150</v>
      </c>
      <c r="I105" s="6">
        <v>15</v>
      </c>
      <c r="J105" s="7">
        <v>0.4</v>
      </c>
      <c r="K105" s="7">
        <v>0.33</v>
      </c>
      <c r="L105" s="7">
        <v>0.27</v>
      </c>
      <c r="M105" s="7">
        <v>0.74</v>
      </c>
      <c r="N105" s="61">
        <v>0.08</v>
      </c>
    </row>
    <row r="106" spans="1:14" x14ac:dyDescent="0.35">
      <c r="A106" s="5" t="s">
        <v>344</v>
      </c>
      <c r="B106" t="s">
        <v>405</v>
      </c>
      <c r="C106" s="6">
        <v>125</v>
      </c>
      <c r="D106" s="7">
        <v>0</v>
      </c>
      <c r="E106" s="6">
        <v>80</v>
      </c>
      <c r="F106" s="6">
        <v>15</v>
      </c>
      <c r="G106" s="6">
        <v>15</v>
      </c>
      <c r="H106" s="6">
        <v>110</v>
      </c>
      <c r="I106" s="6">
        <v>10</v>
      </c>
      <c r="J106" s="7">
        <v>0.64</v>
      </c>
      <c r="K106" s="7">
        <v>0.14000000000000001</v>
      </c>
      <c r="L106" s="7">
        <v>0.14000000000000001</v>
      </c>
      <c r="M106" s="7">
        <v>0.86</v>
      </c>
      <c r="N106" s="61">
        <v>0.08</v>
      </c>
    </row>
    <row r="107" spans="1:14" x14ac:dyDescent="0.35">
      <c r="A107" s="5" t="s">
        <v>344</v>
      </c>
      <c r="B107" t="s">
        <v>406</v>
      </c>
      <c r="C107" s="6">
        <v>85</v>
      </c>
      <c r="D107" s="7">
        <v>0</v>
      </c>
      <c r="E107" s="6">
        <v>45</v>
      </c>
      <c r="F107" s="6">
        <v>30</v>
      </c>
      <c r="G107" s="6">
        <v>10</v>
      </c>
      <c r="H107" s="6">
        <v>70</v>
      </c>
      <c r="I107" s="6">
        <v>5</v>
      </c>
      <c r="J107" s="7">
        <v>0.52</v>
      </c>
      <c r="K107" s="7">
        <v>0.32</v>
      </c>
      <c r="L107" s="7">
        <v>0.11</v>
      </c>
      <c r="M107" s="7">
        <v>0.83</v>
      </c>
      <c r="N107" s="61">
        <v>0.06</v>
      </c>
    </row>
    <row r="108" spans="1:14" x14ac:dyDescent="0.35">
      <c r="A108" s="5" t="s">
        <v>344</v>
      </c>
      <c r="B108" t="s">
        <v>407</v>
      </c>
      <c r="C108" s="6">
        <v>40</v>
      </c>
      <c r="D108" s="7">
        <v>0</v>
      </c>
      <c r="E108" s="6">
        <v>30</v>
      </c>
      <c r="F108" s="6">
        <v>15</v>
      </c>
      <c r="G108" s="6">
        <v>5</v>
      </c>
      <c r="H108" s="6">
        <v>35</v>
      </c>
      <c r="I108" s="6" t="s">
        <v>460</v>
      </c>
      <c r="J108" s="7">
        <v>0.7</v>
      </c>
      <c r="K108" s="7">
        <v>0.33</v>
      </c>
      <c r="L108" s="6" t="s">
        <v>460</v>
      </c>
      <c r="M108" s="7">
        <v>0.93</v>
      </c>
      <c r="N108" s="19" t="s">
        <v>460</v>
      </c>
    </row>
    <row r="109" spans="1:14" x14ac:dyDescent="0.35">
      <c r="A109" s="5" t="s">
        <v>344</v>
      </c>
      <c r="B109" t="s">
        <v>408</v>
      </c>
      <c r="C109" s="6">
        <v>1145</v>
      </c>
      <c r="D109" s="7">
        <v>0</v>
      </c>
      <c r="E109" s="6">
        <v>470</v>
      </c>
      <c r="F109" s="6">
        <v>355</v>
      </c>
      <c r="G109" s="6">
        <v>290</v>
      </c>
      <c r="H109" s="6">
        <v>745</v>
      </c>
      <c r="I109" s="6">
        <v>85</v>
      </c>
      <c r="J109" s="7">
        <v>0.41</v>
      </c>
      <c r="K109" s="7">
        <v>0.31</v>
      </c>
      <c r="L109" s="7">
        <v>0.25</v>
      </c>
      <c r="M109" s="7">
        <v>0.65</v>
      </c>
      <c r="N109" s="61">
        <v>0.08</v>
      </c>
    </row>
    <row r="110" spans="1:14" x14ac:dyDescent="0.35">
      <c r="A110" s="5" t="s">
        <v>345</v>
      </c>
      <c r="B110" t="s">
        <v>400</v>
      </c>
      <c r="C110" s="6">
        <v>40</v>
      </c>
      <c r="D110" s="7">
        <v>0</v>
      </c>
      <c r="E110" s="6">
        <v>35</v>
      </c>
      <c r="F110" s="6">
        <v>0</v>
      </c>
      <c r="G110" s="6">
        <v>0</v>
      </c>
      <c r="H110" s="6">
        <v>0</v>
      </c>
      <c r="I110" s="6" t="s">
        <v>460</v>
      </c>
      <c r="J110" s="6" t="s">
        <v>460</v>
      </c>
      <c r="K110" s="7">
        <v>0</v>
      </c>
      <c r="L110" s="7">
        <v>0</v>
      </c>
      <c r="M110" s="7">
        <v>0</v>
      </c>
      <c r="N110" s="19" t="s">
        <v>460</v>
      </c>
    </row>
    <row r="111" spans="1:14" x14ac:dyDescent="0.35">
      <c r="A111" s="5" t="s">
        <v>345</v>
      </c>
      <c r="B111" t="s">
        <v>401</v>
      </c>
      <c r="C111" s="6">
        <v>245</v>
      </c>
      <c r="D111" s="7">
        <v>0</v>
      </c>
      <c r="E111" s="6">
        <v>65</v>
      </c>
      <c r="F111" s="6">
        <v>115</v>
      </c>
      <c r="G111" s="6">
        <v>65</v>
      </c>
      <c r="H111" s="6">
        <v>105</v>
      </c>
      <c r="I111" s="6">
        <v>15</v>
      </c>
      <c r="J111" s="7">
        <v>0.27</v>
      </c>
      <c r="K111" s="7">
        <v>0.48</v>
      </c>
      <c r="L111" s="7">
        <v>0.27</v>
      </c>
      <c r="M111" s="7">
        <v>0.44</v>
      </c>
      <c r="N111" s="61">
        <v>0.06</v>
      </c>
    </row>
    <row r="112" spans="1:14" x14ac:dyDescent="0.35">
      <c r="A112" s="5" t="s">
        <v>345</v>
      </c>
      <c r="B112" t="s">
        <v>402</v>
      </c>
      <c r="C112" s="6">
        <v>230</v>
      </c>
      <c r="D112" s="7">
        <v>0</v>
      </c>
      <c r="E112" s="6">
        <v>65</v>
      </c>
      <c r="F112" s="6">
        <v>80</v>
      </c>
      <c r="G112" s="6">
        <v>60</v>
      </c>
      <c r="H112" s="6">
        <v>160</v>
      </c>
      <c r="I112" s="6">
        <v>25</v>
      </c>
      <c r="J112" s="7">
        <v>0.28000000000000003</v>
      </c>
      <c r="K112" s="7">
        <v>0.35</v>
      </c>
      <c r="L112" s="7">
        <v>0.26</v>
      </c>
      <c r="M112" s="7">
        <v>0.69</v>
      </c>
      <c r="N112" s="61">
        <v>0.11</v>
      </c>
    </row>
    <row r="113" spans="1:14" x14ac:dyDescent="0.35">
      <c r="A113" s="5" t="s">
        <v>345</v>
      </c>
      <c r="B113" t="s">
        <v>403</v>
      </c>
      <c r="C113" s="6">
        <v>185</v>
      </c>
      <c r="D113" s="7">
        <v>0</v>
      </c>
      <c r="E113" s="6">
        <v>70</v>
      </c>
      <c r="F113" s="6">
        <v>60</v>
      </c>
      <c r="G113" s="6">
        <v>55</v>
      </c>
      <c r="H113" s="6">
        <v>125</v>
      </c>
      <c r="I113" s="6">
        <v>20</v>
      </c>
      <c r="J113" s="7">
        <v>0.37</v>
      </c>
      <c r="K113" s="7">
        <v>0.32</v>
      </c>
      <c r="L113" s="7">
        <v>0.28999999999999998</v>
      </c>
      <c r="M113" s="7">
        <v>0.69</v>
      </c>
      <c r="N113" s="61">
        <v>0.11</v>
      </c>
    </row>
    <row r="114" spans="1:14" x14ac:dyDescent="0.35">
      <c r="A114" s="5" t="s">
        <v>345</v>
      </c>
      <c r="B114" t="s">
        <v>404</v>
      </c>
      <c r="C114" s="6">
        <v>190</v>
      </c>
      <c r="D114" s="7">
        <v>0</v>
      </c>
      <c r="E114" s="6">
        <v>85</v>
      </c>
      <c r="F114" s="6">
        <v>50</v>
      </c>
      <c r="G114" s="6">
        <v>55</v>
      </c>
      <c r="H114" s="6">
        <v>135</v>
      </c>
      <c r="I114" s="6">
        <v>15</v>
      </c>
      <c r="J114" s="7">
        <v>0.45</v>
      </c>
      <c r="K114" s="7">
        <v>0.27</v>
      </c>
      <c r="L114" s="7">
        <v>0.3</v>
      </c>
      <c r="M114" s="7">
        <v>0.7</v>
      </c>
      <c r="N114" s="61">
        <v>0.08</v>
      </c>
    </row>
    <row r="115" spans="1:14" x14ac:dyDescent="0.35">
      <c r="A115" s="5" t="s">
        <v>345</v>
      </c>
      <c r="B115" t="s">
        <v>405</v>
      </c>
      <c r="C115" s="6">
        <v>140</v>
      </c>
      <c r="D115" s="7">
        <v>0</v>
      </c>
      <c r="E115" s="6">
        <v>85</v>
      </c>
      <c r="F115" s="6">
        <v>25</v>
      </c>
      <c r="G115" s="6">
        <v>20</v>
      </c>
      <c r="H115" s="6">
        <v>120</v>
      </c>
      <c r="I115" s="6">
        <v>10</v>
      </c>
      <c r="J115" s="7">
        <v>0.62</v>
      </c>
      <c r="K115" s="7">
        <v>0.18</v>
      </c>
      <c r="L115" s="7">
        <v>0.13</v>
      </c>
      <c r="M115" s="7">
        <v>0.84</v>
      </c>
      <c r="N115" s="61">
        <v>0.09</v>
      </c>
    </row>
    <row r="116" spans="1:14" x14ac:dyDescent="0.35">
      <c r="A116" s="5" t="s">
        <v>345</v>
      </c>
      <c r="B116" t="s">
        <v>406</v>
      </c>
      <c r="C116" s="6">
        <v>135</v>
      </c>
      <c r="D116" s="7">
        <v>0</v>
      </c>
      <c r="E116" s="6">
        <v>85</v>
      </c>
      <c r="F116" s="6">
        <v>30</v>
      </c>
      <c r="G116" s="6">
        <v>15</v>
      </c>
      <c r="H116" s="6">
        <v>125</v>
      </c>
      <c r="I116" s="6">
        <v>5</v>
      </c>
      <c r="J116" s="7">
        <v>0.63</v>
      </c>
      <c r="K116" s="7">
        <v>0.22</v>
      </c>
      <c r="L116" s="7">
        <v>0.12</v>
      </c>
      <c r="M116" s="7">
        <v>0.9</v>
      </c>
      <c r="N116" s="61">
        <v>0.03</v>
      </c>
    </row>
    <row r="117" spans="1:14" x14ac:dyDescent="0.35">
      <c r="A117" s="5" t="s">
        <v>345</v>
      </c>
      <c r="B117" t="s">
        <v>407</v>
      </c>
      <c r="C117" s="6">
        <v>45</v>
      </c>
      <c r="D117" s="7">
        <v>0</v>
      </c>
      <c r="E117" s="6">
        <v>35</v>
      </c>
      <c r="F117" s="6">
        <v>10</v>
      </c>
      <c r="G117" s="6">
        <v>5</v>
      </c>
      <c r="H117" s="6">
        <v>45</v>
      </c>
      <c r="I117" s="6">
        <v>5</v>
      </c>
      <c r="J117" s="7">
        <v>0.74</v>
      </c>
      <c r="K117" s="7">
        <v>0.23</v>
      </c>
      <c r="L117" s="7">
        <v>0.06</v>
      </c>
      <c r="M117" s="7">
        <v>0.91</v>
      </c>
      <c r="N117" s="61">
        <v>0.06</v>
      </c>
    </row>
    <row r="118" spans="1:14" x14ac:dyDescent="0.35">
      <c r="A118" s="5" t="s">
        <v>345</v>
      </c>
      <c r="B118" t="s">
        <v>408</v>
      </c>
      <c r="C118" s="6">
        <v>1210</v>
      </c>
      <c r="D118" s="7">
        <v>0</v>
      </c>
      <c r="E118" s="6">
        <v>525</v>
      </c>
      <c r="F118" s="6">
        <v>375</v>
      </c>
      <c r="G118" s="6">
        <v>275</v>
      </c>
      <c r="H118" s="6">
        <v>810</v>
      </c>
      <c r="I118" s="6">
        <v>95</v>
      </c>
      <c r="J118" s="7">
        <v>0.44</v>
      </c>
      <c r="K118" s="7">
        <v>0.31</v>
      </c>
      <c r="L118" s="7">
        <v>0.23</v>
      </c>
      <c r="M118" s="7">
        <v>0.67</v>
      </c>
      <c r="N118" s="61">
        <v>0.08</v>
      </c>
    </row>
    <row r="119" spans="1:14" x14ac:dyDescent="0.35">
      <c r="A119" s="5" t="s">
        <v>346</v>
      </c>
      <c r="B119" t="s">
        <v>400</v>
      </c>
      <c r="C119" s="6">
        <v>1360</v>
      </c>
      <c r="D119" s="7">
        <v>7.0000000000000007E-2</v>
      </c>
      <c r="E119" s="6">
        <v>1325</v>
      </c>
      <c r="F119" s="6">
        <v>0</v>
      </c>
      <c r="G119" s="6">
        <v>0</v>
      </c>
      <c r="H119" s="6">
        <v>0</v>
      </c>
      <c r="I119" s="6">
        <v>35</v>
      </c>
      <c r="J119" s="7">
        <v>0.97</v>
      </c>
      <c r="K119" s="7">
        <v>0</v>
      </c>
      <c r="L119" s="7">
        <v>0</v>
      </c>
      <c r="M119" s="7">
        <v>0</v>
      </c>
      <c r="N119" s="61">
        <v>0.03</v>
      </c>
    </row>
    <row r="120" spans="1:14" x14ac:dyDescent="0.35">
      <c r="A120" s="5" t="s">
        <v>346</v>
      </c>
      <c r="B120" t="s">
        <v>401</v>
      </c>
      <c r="C120" s="6">
        <v>9055</v>
      </c>
      <c r="D120" s="7">
        <v>7.0000000000000007E-2</v>
      </c>
      <c r="E120" s="6">
        <v>2385</v>
      </c>
      <c r="F120" s="6">
        <v>3620</v>
      </c>
      <c r="G120" s="6">
        <v>2040</v>
      </c>
      <c r="H120" s="6">
        <v>3900</v>
      </c>
      <c r="I120" s="6">
        <v>1100</v>
      </c>
      <c r="J120" s="7">
        <v>0.26</v>
      </c>
      <c r="K120" s="7">
        <v>0.4</v>
      </c>
      <c r="L120" s="7">
        <v>0.23</v>
      </c>
      <c r="M120" s="7">
        <v>0.43</v>
      </c>
      <c r="N120" s="61">
        <v>0.12</v>
      </c>
    </row>
    <row r="121" spans="1:14" x14ac:dyDescent="0.35">
      <c r="A121" s="5" t="s">
        <v>346</v>
      </c>
      <c r="B121" t="s">
        <v>402</v>
      </c>
      <c r="C121" s="6">
        <v>8455</v>
      </c>
      <c r="D121" s="7">
        <v>7.0000000000000007E-2</v>
      </c>
      <c r="E121" s="6">
        <v>2365</v>
      </c>
      <c r="F121" s="6">
        <v>2730</v>
      </c>
      <c r="G121" s="6">
        <v>2485</v>
      </c>
      <c r="H121" s="6">
        <v>5755</v>
      </c>
      <c r="I121" s="6">
        <v>960</v>
      </c>
      <c r="J121" s="7">
        <v>0.28000000000000003</v>
      </c>
      <c r="K121" s="7">
        <v>0.32</v>
      </c>
      <c r="L121" s="7">
        <v>0.28999999999999998</v>
      </c>
      <c r="M121" s="7">
        <v>0.68</v>
      </c>
      <c r="N121" s="61">
        <v>0.11</v>
      </c>
    </row>
    <row r="122" spans="1:14" x14ac:dyDescent="0.35">
      <c r="A122" s="5" t="s">
        <v>346</v>
      </c>
      <c r="B122" t="s">
        <v>403</v>
      </c>
      <c r="C122" s="6">
        <v>6250</v>
      </c>
      <c r="D122" s="7">
        <v>7.0000000000000007E-2</v>
      </c>
      <c r="E122" s="6">
        <v>2335</v>
      </c>
      <c r="F122" s="6">
        <v>1995</v>
      </c>
      <c r="G122" s="6">
        <v>1820</v>
      </c>
      <c r="H122" s="6">
        <v>4510</v>
      </c>
      <c r="I122" s="6">
        <v>545</v>
      </c>
      <c r="J122" s="7">
        <v>0.37</v>
      </c>
      <c r="K122" s="7">
        <v>0.32</v>
      </c>
      <c r="L122" s="7">
        <v>0.28999999999999998</v>
      </c>
      <c r="M122" s="7">
        <v>0.72</v>
      </c>
      <c r="N122" s="61">
        <v>0.09</v>
      </c>
    </row>
    <row r="123" spans="1:14" x14ac:dyDescent="0.35">
      <c r="A123" s="5" t="s">
        <v>346</v>
      </c>
      <c r="B123" t="s">
        <v>404</v>
      </c>
      <c r="C123" s="6">
        <v>6420</v>
      </c>
      <c r="D123" s="7">
        <v>7.0000000000000007E-2</v>
      </c>
      <c r="E123" s="6">
        <v>2660</v>
      </c>
      <c r="F123" s="6">
        <v>1800</v>
      </c>
      <c r="G123" s="6">
        <v>1605</v>
      </c>
      <c r="H123" s="6">
        <v>4585</v>
      </c>
      <c r="I123" s="6">
        <v>700</v>
      </c>
      <c r="J123" s="7">
        <v>0.41</v>
      </c>
      <c r="K123" s="7">
        <v>0.28000000000000003</v>
      </c>
      <c r="L123" s="7">
        <v>0.25</v>
      </c>
      <c r="M123" s="7">
        <v>0.71</v>
      </c>
      <c r="N123" s="61">
        <v>0.11</v>
      </c>
    </row>
    <row r="124" spans="1:14" x14ac:dyDescent="0.35">
      <c r="A124" s="5" t="s">
        <v>346</v>
      </c>
      <c r="B124" t="s">
        <v>405</v>
      </c>
      <c r="C124" s="6">
        <v>4100</v>
      </c>
      <c r="D124" s="7">
        <v>0.08</v>
      </c>
      <c r="E124" s="6">
        <v>2540</v>
      </c>
      <c r="F124" s="6">
        <v>935</v>
      </c>
      <c r="G124" s="6">
        <v>490</v>
      </c>
      <c r="H124" s="6">
        <v>3445</v>
      </c>
      <c r="I124" s="6">
        <v>315</v>
      </c>
      <c r="J124" s="7">
        <v>0.62</v>
      </c>
      <c r="K124" s="7">
        <v>0.23</v>
      </c>
      <c r="L124" s="7">
        <v>0.12</v>
      </c>
      <c r="M124" s="7">
        <v>0.84</v>
      </c>
      <c r="N124" s="61">
        <v>0.08</v>
      </c>
    </row>
    <row r="125" spans="1:14" x14ac:dyDescent="0.35">
      <c r="A125" s="5" t="s">
        <v>346</v>
      </c>
      <c r="B125" t="s">
        <v>406</v>
      </c>
      <c r="C125" s="6">
        <v>3375</v>
      </c>
      <c r="D125" s="7">
        <v>7.0000000000000007E-2</v>
      </c>
      <c r="E125" s="6">
        <v>2195</v>
      </c>
      <c r="F125" s="6">
        <v>720</v>
      </c>
      <c r="G125" s="6">
        <v>330</v>
      </c>
      <c r="H125" s="6">
        <v>2880</v>
      </c>
      <c r="I125" s="6">
        <v>270</v>
      </c>
      <c r="J125" s="7">
        <v>0.65</v>
      </c>
      <c r="K125" s="7">
        <v>0.21</v>
      </c>
      <c r="L125" s="7">
        <v>0.1</v>
      </c>
      <c r="M125" s="7">
        <v>0.85</v>
      </c>
      <c r="N125" s="61">
        <v>0.08</v>
      </c>
    </row>
    <row r="126" spans="1:14" x14ac:dyDescent="0.35">
      <c r="A126" s="5" t="s">
        <v>346</v>
      </c>
      <c r="B126" t="s">
        <v>407</v>
      </c>
      <c r="C126" s="6">
        <v>1560</v>
      </c>
      <c r="D126" s="7">
        <v>7.0000000000000007E-2</v>
      </c>
      <c r="E126" s="6">
        <v>1045</v>
      </c>
      <c r="F126" s="6">
        <v>305</v>
      </c>
      <c r="G126" s="6">
        <v>130</v>
      </c>
      <c r="H126" s="6">
        <v>1335</v>
      </c>
      <c r="I126" s="6">
        <v>130</v>
      </c>
      <c r="J126" s="7">
        <v>0.67</v>
      </c>
      <c r="K126" s="7">
        <v>0.19</v>
      </c>
      <c r="L126" s="7">
        <v>0.08</v>
      </c>
      <c r="M126" s="7">
        <v>0.85</v>
      </c>
      <c r="N126" s="61">
        <v>0.08</v>
      </c>
    </row>
    <row r="127" spans="1:14" x14ac:dyDescent="0.35">
      <c r="A127" s="5" t="s">
        <v>346</v>
      </c>
      <c r="B127" t="s">
        <v>408</v>
      </c>
      <c r="C127" s="6">
        <v>40565</v>
      </c>
      <c r="D127" s="7">
        <v>7.0000000000000007E-2</v>
      </c>
      <c r="E127" s="6">
        <v>16850</v>
      </c>
      <c r="F127" s="6">
        <v>12105</v>
      </c>
      <c r="G127" s="6">
        <v>8900</v>
      </c>
      <c r="H127" s="6">
        <v>26410</v>
      </c>
      <c r="I127" s="6">
        <v>4055</v>
      </c>
      <c r="J127" s="7">
        <v>0.42</v>
      </c>
      <c r="K127" s="7">
        <v>0.3</v>
      </c>
      <c r="L127" s="7">
        <v>0.22</v>
      </c>
      <c r="M127" s="7">
        <v>0.65</v>
      </c>
      <c r="N127" s="61">
        <v>0.1</v>
      </c>
    </row>
    <row r="128" spans="1:14" x14ac:dyDescent="0.35">
      <c r="A128" s="5" t="s">
        <v>347</v>
      </c>
      <c r="B128" t="s">
        <v>400</v>
      </c>
      <c r="C128" s="6">
        <v>55</v>
      </c>
      <c r="D128" s="7">
        <v>0</v>
      </c>
      <c r="E128" s="6">
        <v>55</v>
      </c>
      <c r="F128" s="6">
        <v>0</v>
      </c>
      <c r="G128" s="6">
        <v>0</v>
      </c>
      <c r="H128" s="6">
        <v>0</v>
      </c>
      <c r="I128" s="6">
        <v>0</v>
      </c>
      <c r="J128" s="7">
        <v>1</v>
      </c>
      <c r="K128" s="7">
        <v>0</v>
      </c>
      <c r="L128" s="7">
        <v>0</v>
      </c>
      <c r="M128" s="7">
        <v>0</v>
      </c>
      <c r="N128" s="61">
        <v>0</v>
      </c>
    </row>
    <row r="129" spans="1:14" x14ac:dyDescent="0.35">
      <c r="A129" s="5" t="s">
        <v>347</v>
      </c>
      <c r="B129" t="s">
        <v>401</v>
      </c>
      <c r="C129" s="6">
        <v>335</v>
      </c>
      <c r="D129" s="7">
        <v>0</v>
      </c>
      <c r="E129" s="6">
        <v>105</v>
      </c>
      <c r="F129" s="6">
        <v>140</v>
      </c>
      <c r="G129" s="6">
        <v>75</v>
      </c>
      <c r="H129" s="6">
        <v>135</v>
      </c>
      <c r="I129" s="6">
        <v>40</v>
      </c>
      <c r="J129" s="7">
        <v>0.31</v>
      </c>
      <c r="K129" s="7">
        <v>0.41</v>
      </c>
      <c r="L129" s="7">
        <v>0.22</v>
      </c>
      <c r="M129" s="7">
        <v>0.41</v>
      </c>
      <c r="N129" s="61">
        <v>0.12</v>
      </c>
    </row>
    <row r="130" spans="1:14" x14ac:dyDescent="0.35">
      <c r="A130" s="5" t="s">
        <v>347</v>
      </c>
      <c r="B130" t="s">
        <v>402</v>
      </c>
      <c r="C130" s="6">
        <v>355</v>
      </c>
      <c r="D130" s="7">
        <v>0</v>
      </c>
      <c r="E130" s="6">
        <v>110</v>
      </c>
      <c r="F130" s="6">
        <v>120</v>
      </c>
      <c r="G130" s="6">
        <v>100</v>
      </c>
      <c r="H130" s="6">
        <v>245</v>
      </c>
      <c r="I130" s="6">
        <v>45</v>
      </c>
      <c r="J130" s="7">
        <v>0.31</v>
      </c>
      <c r="K130" s="7">
        <v>0.34</v>
      </c>
      <c r="L130" s="7">
        <v>0.27</v>
      </c>
      <c r="M130" s="7">
        <v>0.68</v>
      </c>
      <c r="N130" s="61">
        <v>0.13</v>
      </c>
    </row>
    <row r="131" spans="1:14" x14ac:dyDescent="0.35">
      <c r="A131" s="5" t="s">
        <v>347</v>
      </c>
      <c r="B131" t="s">
        <v>403</v>
      </c>
      <c r="C131" s="6">
        <v>210</v>
      </c>
      <c r="D131" s="7">
        <v>0</v>
      </c>
      <c r="E131" s="6">
        <v>70</v>
      </c>
      <c r="F131" s="6">
        <v>70</v>
      </c>
      <c r="G131" s="6">
        <v>75</v>
      </c>
      <c r="H131" s="6">
        <v>145</v>
      </c>
      <c r="I131" s="6">
        <v>15</v>
      </c>
      <c r="J131" s="7">
        <v>0.32</v>
      </c>
      <c r="K131" s="7">
        <v>0.32</v>
      </c>
      <c r="L131" s="7">
        <v>0.36</v>
      </c>
      <c r="M131" s="7">
        <v>0.69</v>
      </c>
      <c r="N131" s="61">
        <v>0.06</v>
      </c>
    </row>
    <row r="132" spans="1:14" x14ac:dyDescent="0.35">
      <c r="A132" s="5" t="s">
        <v>347</v>
      </c>
      <c r="B132" t="s">
        <v>404</v>
      </c>
      <c r="C132" s="6">
        <v>235</v>
      </c>
      <c r="D132" s="7">
        <v>0</v>
      </c>
      <c r="E132" s="6">
        <v>90</v>
      </c>
      <c r="F132" s="6">
        <v>65</v>
      </c>
      <c r="G132" s="6">
        <v>70</v>
      </c>
      <c r="H132" s="6">
        <v>160</v>
      </c>
      <c r="I132" s="6">
        <v>30</v>
      </c>
      <c r="J132" s="7">
        <v>0.38</v>
      </c>
      <c r="K132" s="7">
        <v>0.28000000000000003</v>
      </c>
      <c r="L132" s="7">
        <v>0.28999999999999998</v>
      </c>
      <c r="M132" s="7">
        <v>0.68</v>
      </c>
      <c r="N132" s="61">
        <v>0.12</v>
      </c>
    </row>
    <row r="133" spans="1:14" x14ac:dyDescent="0.35">
      <c r="A133" s="5" t="s">
        <v>347</v>
      </c>
      <c r="B133" t="s">
        <v>405</v>
      </c>
      <c r="C133" s="6">
        <v>145</v>
      </c>
      <c r="D133" s="7">
        <v>0</v>
      </c>
      <c r="E133" s="6">
        <v>80</v>
      </c>
      <c r="F133" s="6">
        <v>35</v>
      </c>
      <c r="G133" s="6">
        <v>10</v>
      </c>
      <c r="H133" s="6">
        <v>120</v>
      </c>
      <c r="I133" s="6">
        <v>15</v>
      </c>
      <c r="J133" s="7">
        <v>0.56999999999999995</v>
      </c>
      <c r="K133" s="7">
        <v>0.23</v>
      </c>
      <c r="L133" s="7">
        <v>7.0000000000000007E-2</v>
      </c>
      <c r="M133" s="7">
        <v>0.81</v>
      </c>
      <c r="N133" s="61">
        <v>0.1</v>
      </c>
    </row>
    <row r="134" spans="1:14" x14ac:dyDescent="0.35">
      <c r="A134" s="5" t="s">
        <v>347</v>
      </c>
      <c r="B134" t="s">
        <v>406</v>
      </c>
      <c r="C134" s="6">
        <v>135</v>
      </c>
      <c r="D134" s="7">
        <v>0</v>
      </c>
      <c r="E134" s="6">
        <v>80</v>
      </c>
      <c r="F134" s="6">
        <v>25</v>
      </c>
      <c r="G134" s="6">
        <v>15</v>
      </c>
      <c r="H134" s="6">
        <v>115</v>
      </c>
      <c r="I134" s="6">
        <v>15</v>
      </c>
      <c r="J134" s="7">
        <v>0.59</v>
      </c>
      <c r="K134" s="7">
        <v>0.19</v>
      </c>
      <c r="L134" s="7">
        <v>0.11</v>
      </c>
      <c r="M134" s="7">
        <v>0.84</v>
      </c>
      <c r="N134" s="61">
        <v>0.1</v>
      </c>
    </row>
    <row r="135" spans="1:14" x14ac:dyDescent="0.35">
      <c r="A135" s="5" t="s">
        <v>347</v>
      </c>
      <c r="B135" t="s">
        <v>407</v>
      </c>
      <c r="C135" s="6">
        <v>60</v>
      </c>
      <c r="D135" s="7">
        <v>0</v>
      </c>
      <c r="E135" s="6">
        <v>30</v>
      </c>
      <c r="F135" s="6">
        <v>15</v>
      </c>
      <c r="G135" s="6">
        <v>5</v>
      </c>
      <c r="H135" s="6">
        <v>50</v>
      </c>
      <c r="I135" s="6">
        <v>5</v>
      </c>
      <c r="J135" s="7">
        <v>0.53</v>
      </c>
      <c r="K135" s="7">
        <v>0.28999999999999998</v>
      </c>
      <c r="L135" s="7">
        <v>0.1</v>
      </c>
      <c r="M135" s="7">
        <v>0.84</v>
      </c>
      <c r="N135" s="61">
        <v>0.09</v>
      </c>
    </row>
    <row r="136" spans="1:14" x14ac:dyDescent="0.35">
      <c r="A136" s="5" t="s">
        <v>347</v>
      </c>
      <c r="B136" t="s">
        <v>408</v>
      </c>
      <c r="C136" s="6">
        <v>1535</v>
      </c>
      <c r="D136" s="7">
        <v>0</v>
      </c>
      <c r="E136" s="6">
        <v>625</v>
      </c>
      <c r="F136" s="6">
        <v>470</v>
      </c>
      <c r="G136" s="6">
        <v>350</v>
      </c>
      <c r="H136" s="6">
        <v>965</v>
      </c>
      <c r="I136" s="6">
        <v>160</v>
      </c>
      <c r="J136" s="7">
        <v>0.41</v>
      </c>
      <c r="K136" s="7">
        <v>0.31</v>
      </c>
      <c r="L136" s="7">
        <v>0.23</v>
      </c>
      <c r="M136" s="7">
        <v>0.63</v>
      </c>
      <c r="N136" s="61">
        <v>0.1</v>
      </c>
    </row>
    <row r="137" spans="1:14" x14ac:dyDescent="0.35">
      <c r="A137" s="5" t="s">
        <v>323</v>
      </c>
      <c r="B137" t="s">
        <v>400</v>
      </c>
      <c r="C137" s="6">
        <v>1965</v>
      </c>
      <c r="D137" s="7">
        <v>0.1</v>
      </c>
      <c r="E137" s="6">
        <v>1910</v>
      </c>
      <c r="F137" s="6">
        <v>0</v>
      </c>
      <c r="G137" s="6">
        <v>0</v>
      </c>
      <c r="H137" s="6">
        <v>0</v>
      </c>
      <c r="I137" s="6">
        <v>55</v>
      </c>
      <c r="J137" s="7">
        <v>0.97</v>
      </c>
      <c r="K137" s="7">
        <v>0</v>
      </c>
      <c r="L137" s="7">
        <v>0</v>
      </c>
      <c r="M137" s="7">
        <v>0</v>
      </c>
      <c r="N137" s="61">
        <v>0.03</v>
      </c>
    </row>
    <row r="138" spans="1:14" x14ac:dyDescent="0.35">
      <c r="A138" s="5" t="s">
        <v>323</v>
      </c>
      <c r="B138" t="s">
        <v>401</v>
      </c>
      <c r="C138" s="6">
        <v>6855</v>
      </c>
      <c r="D138" s="7">
        <v>0.05</v>
      </c>
      <c r="E138" s="6">
        <v>3965</v>
      </c>
      <c r="F138" s="6">
        <v>1745</v>
      </c>
      <c r="G138" s="6">
        <v>645</v>
      </c>
      <c r="H138" s="6">
        <v>3915</v>
      </c>
      <c r="I138" s="6">
        <v>575</v>
      </c>
      <c r="J138" s="7">
        <v>0.57999999999999996</v>
      </c>
      <c r="K138" s="7">
        <v>0.25</v>
      </c>
      <c r="L138" s="7">
        <v>0.09</v>
      </c>
      <c r="M138" s="7">
        <v>0.56999999999999995</v>
      </c>
      <c r="N138" s="61">
        <v>0.08</v>
      </c>
    </row>
    <row r="139" spans="1:14" x14ac:dyDescent="0.35">
      <c r="A139" s="5" t="s">
        <v>323</v>
      </c>
      <c r="B139" t="s">
        <v>402</v>
      </c>
      <c r="C139" s="6">
        <v>2680</v>
      </c>
      <c r="D139" s="7">
        <v>0.02</v>
      </c>
      <c r="E139" s="6">
        <v>1410</v>
      </c>
      <c r="F139" s="6">
        <v>710</v>
      </c>
      <c r="G139" s="6">
        <v>290</v>
      </c>
      <c r="H139" s="6">
        <v>2220</v>
      </c>
      <c r="I139" s="6">
        <v>230</v>
      </c>
      <c r="J139" s="7">
        <v>0.53</v>
      </c>
      <c r="K139" s="7">
        <v>0.26</v>
      </c>
      <c r="L139" s="7">
        <v>0.11</v>
      </c>
      <c r="M139" s="7">
        <v>0.83</v>
      </c>
      <c r="N139" s="61">
        <v>0.09</v>
      </c>
    </row>
    <row r="140" spans="1:14" x14ac:dyDescent="0.35">
      <c r="A140" s="5" t="s">
        <v>323</v>
      </c>
      <c r="B140" t="s">
        <v>403</v>
      </c>
      <c r="C140" s="6">
        <v>975</v>
      </c>
      <c r="D140" s="7">
        <v>0.01</v>
      </c>
      <c r="E140" s="6">
        <v>390</v>
      </c>
      <c r="F140" s="6">
        <v>310</v>
      </c>
      <c r="G140" s="6">
        <v>200</v>
      </c>
      <c r="H140" s="6">
        <v>745</v>
      </c>
      <c r="I140" s="6">
        <v>85</v>
      </c>
      <c r="J140" s="7">
        <v>0.4</v>
      </c>
      <c r="K140" s="7">
        <v>0.32</v>
      </c>
      <c r="L140" s="7">
        <v>0.2</v>
      </c>
      <c r="M140" s="7">
        <v>0.77</v>
      </c>
      <c r="N140" s="61">
        <v>0.09</v>
      </c>
    </row>
    <row r="141" spans="1:14" x14ac:dyDescent="0.35">
      <c r="A141" s="5" t="s">
        <v>323</v>
      </c>
      <c r="B141" t="s">
        <v>404</v>
      </c>
      <c r="C141" s="6">
        <v>820</v>
      </c>
      <c r="D141" s="7">
        <v>0.01</v>
      </c>
      <c r="E141" s="6">
        <v>365</v>
      </c>
      <c r="F141" s="6">
        <v>215</v>
      </c>
      <c r="G141" s="6">
        <v>145</v>
      </c>
      <c r="H141" s="6">
        <v>625</v>
      </c>
      <c r="I141" s="6">
        <v>95</v>
      </c>
      <c r="J141" s="7">
        <v>0.45</v>
      </c>
      <c r="K141" s="7">
        <v>0.27</v>
      </c>
      <c r="L141" s="7">
        <v>0.17</v>
      </c>
      <c r="M141" s="7">
        <v>0.76</v>
      </c>
      <c r="N141" s="61">
        <v>0.11</v>
      </c>
    </row>
    <row r="142" spans="1:14" x14ac:dyDescent="0.35">
      <c r="A142" s="5" t="s">
        <v>323</v>
      </c>
      <c r="B142" t="s">
        <v>405</v>
      </c>
      <c r="C142" s="6">
        <v>505</v>
      </c>
      <c r="D142" s="7">
        <v>0.01</v>
      </c>
      <c r="E142" s="6">
        <v>295</v>
      </c>
      <c r="F142" s="6">
        <v>115</v>
      </c>
      <c r="G142" s="6">
        <v>55</v>
      </c>
      <c r="H142" s="6">
        <v>440</v>
      </c>
      <c r="I142" s="6">
        <v>35</v>
      </c>
      <c r="J142" s="7">
        <v>0.59</v>
      </c>
      <c r="K142" s="7">
        <v>0.22</v>
      </c>
      <c r="L142" s="7">
        <v>0.11</v>
      </c>
      <c r="M142" s="7">
        <v>0.87</v>
      </c>
      <c r="N142" s="61">
        <v>7.0000000000000007E-2</v>
      </c>
    </row>
    <row r="143" spans="1:14" x14ac:dyDescent="0.35">
      <c r="A143" s="5" t="s">
        <v>323</v>
      </c>
      <c r="B143" t="s">
        <v>406</v>
      </c>
      <c r="C143" s="6">
        <v>390</v>
      </c>
      <c r="D143" s="7">
        <v>0.01</v>
      </c>
      <c r="E143" s="6">
        <v>255</v>
      </c>
      <c r="F143" s="6">
        <v>80</v>
      </c>
      <c r="G143" s="6">
        <v>30</v>
      </c>
      <c r="H143" s="6">
        <v>335</v>
      </c>
      <c r="I143" s="6">
        <v>30</v>
      </c>
      <c r="J143" s="7">
        <v>0.66</v>
      </c>
      <c r="K143" s="7">
        <v>0.2</v>
      </c>
      <c r="L143" s="7">
        <v>0.08</v>
      </c>
      <c r="M143" s="7">
        <v>0.86</v>
      </c>
      <c r="N143" s="61">
        <v>7.0000000000000007E-2</v>
      </c>
    </row>
    <row r="144" spans="1:14" x14ac:dyDescent="0.35">
      <c r="A144" s="5" t="s">
        <v>323</v>
      </c>
      <c r="B144" t="s">
        <v>407</v>
      </c>
      <c r="C144" s="6">
        <v>70</v>
      </c>
      <c r="D144" s="7">
        <v>0</v>
      </c>
      <c r="E144" s="6">
        <v>45</v>
      </c>
      <c r="F144" s="6">
        <v>15</v>
      </c>
      <c r="G144" s="6" t="s">
        <v>460</v>
      </c>
      <c r="H144" s="6">
        <v>65</v>
      </c>
      <c r="I144" s="6">
        <v>5</v>
      </c>
      <c r="J144" s="7">
        <v>0.65</v>
      </c>
      <c r="K144" s="7">
        <v>0.19</v>
      </c>
      <c r="L144" s="6" t="s">
        <v>460</v>
      </c>
      <c r="M144" s="7">
        <v>0.93</v>
      </c>
      <c r="N144" s="19" t="s">
        <v>460</v>
      </c>
    </row>
    <row r="145" spans="1:14" x14ac:dyDescent="0.35">
      <c r="A145" s="5" t="s">
        <v>323</v>
      </c>
      <c r="B145" t="s">
        <v>408</v>
      </c>
      <c r="C145" s="6">
        <v>14245</v>
      </c>
      <c r="D145" s="7">
        <v>0.03</v>
      </c>
      <c r="E145" s="6">
        <v>8630</v>
      </c>
      <c r="F145" s="6">
        <v>3185</v>
      </c>
      <c r="G145" s="6">
        <v>1365</v>
      </c>
      <c r="H145" s="6">
        <v>8345</v>
      </c>
      <c r="I145" s="6">
        <v>1110</v>
      </c>
      <c r="J145" s="7">
        <v>0.61</v>
      </c>
      <c r="K145" s="7">
        <v>0.22</v>
      </c>
      <c r="L145" s="7">
        <v>0.1</v>
      </c>
      <c r="M145" s="7">
        <v>0.59</v>
      </c>
      <c r="N145" s="61">
        <v>0.08</v>
      </c>
    </row>
    <row r="146" spans="1:14" x14ac:dyDescent="0.35">
      <c r="A146" s="5" t="s">
        <v>324</v>
      </c>
      <c r="B146" t="s">
        <v>400</v>
      </c>
      <c r="C146" s="6">
        <v>60</v>
      </c>
      <c r="D146" s="7">
        <v>0</v>
      </c>
      <c r="E146" s="6">
        <v>50</v>
      </c>
      <c r="F146" s="6">
        <v>0</v>
      </c>
      <c r="G146" s="6">
        <v>0</v>
      </c>
      <c r="H146" s="6">
        <v>0</v>
      </c>
      <c r="I146" s="6">
        <v>10</v>
      </c>
      <c r="J146" s="7">
        <v>0.84</v>
      </c>
      <c r="K146" s="7">
        <v>0</v>
      </c>
      <c r="L146" s="7">
        <v>0</v>
      </c>
      <c r="M146" s="7">
        <v>0</v>
      </c>
      <c r="N146" s="61">
        <v>0.16</v>
      </c>
    </row>
    <row r="147" spans="1:14" x14ac:dyDescent="0.35">
      <c r="A147" s="5" t="s">
        <v>324</v>
      </c>
      <c r="B147" t="s">
        <v>401</v>
      </c>
      <c r="C147" s="6">
        <v>230</v>
      </c>
      <c r="D147" s="7">
        <v>0</v>
      </c>
      <c r="E147" s="6">
        <v>90</v>
      </c>
      <c r="F147" s="6">
        <v>80</v>
      </c>
      <c r="G147" s="6">
        <v>35</v>
      </c>
      <c r="H147" s="6">
        <v>105</v>
      </c>
      <c r="I147" s="6">
        <v>25</v>
      </c>
      <c r="J147" s="7">
        <v>0.4</v>
      </c>
      <c r="K147" s="7">
        <v>0.35</v>
      </c>
      <c r="L147" s="7">
        <v>0.16</v>
      </c>
      <c r="M147" s="7">
        <v>0.46</v>
      </c>
      <c r="N147" s="61">
        <v>0.12</v>
      </c>
    </row>
    <row r="148" spans="1:14" x14ac:dyDescent="0.35">
      <c r="A148" s="5" t="s">
        <v>324</v>
      </c>
      <c r="B148" t="s">
        <v>402</v>
      </c>
      <c r="C148" s="6">
        <v>240</v>
      </c>
      <c r="D148" s="7">
        <v>0</v>
      </c>
      <c r="E148" s="6">
        <v>75</v>
      </c>
      <c r="F148" s="6">
        <v>90</v>
      </c>
      <c r="G148" s="6">
        <v>55</v>
      </c>
      <c r="H148" s="6">
        <v>180</v>
      </c>
      <c r="I148" s="6">
        <v>25</v>
      </c>
      <c r="J148" s="7">
        <v>0.32</v>
      </c>
      <c r="K148" s="7">
        <v>0.38</v>
      </c>
      <c r="L148" s="7">
        <v>0.22</v>
      </c>
      <c r="M148" s="7">
        <v>0.74</v>
      </c>
      <c r="N148" s="61">
        <v>0.11</v>
      </c>
    </row>
    <row r="149" spans="1:14" x14ac:dyDescent="0.35">
      <c r="A149" s="5" t="s">
        <v>324</v>
      </c>
      <c r="B149" t="s">
        <v>403</v>
      </c>
      <c r="C149" s="6">
        <v>180</v>
      </c>
      <c r="D149" s="7">
        <v>0</v>
      </c>
      <c r="E149" s="6">
        <v>60</v>
      </c>
      <c r="F149" s="6">
        <v>60</v>
      </c>
      <c r="G149" s="6">
        <v>55</v>
      </c>
      <c r="H149" s="6">
        <v>125</v>
      </c>
      <c r="I149" s="6">
        <v>10</v>
      </c>
      <c r="J149" s="7">
        <v>0.34</v>
      </c>
      <c r="K149" s="7">
        <v>0.33</v>
      </c>
      <c r="L149" s="7">
        <v>0.31</v>
      </c>
      <c r="M149" s="7">
        <v>0.71</v>
      </c>
      <c r="N149" s="61">
        <v>0.06</v>
      </c>
    </row>
    <row r="150" spans="1:14" x14ac:dyDescent="0.35">
      <c r="A150" s="5" t="s">
        <v>324</v>
      </c>
      <c r="B150" t="s">
        <v>404</v>
      </c>
      <c r="C150" s="6">
        <v>160</v>
      </c>
      <c r="D150" s="7">
        <v>0</v>
      </c>
      <c r="E150" s="6">
        <v>55</v>
      </c>
      <c r="F150" s="6">
        <v>40</v>
      </c>
      <c r="G150" s="6">
        <v>30</v>
      </c>
      <c r="H150" s="6">
        <v>105</v>
      </c>
      <c r="I150" s="6">
        <v>25</v>
      </c>
      <c r="J150" s="7">
        <v>0.34</v>
      </c>
      <c r="K150" s="7">
        <v>0.24</v>
      </c>
      <c r="L150" s="7">
        <v>0.2</v>
      </c>
      <c r="M150" s="7">
        <v>0.66</v>
      </c>
      <c r="N150" s="61">
        <v>0.17</v>
      </c>
    </row>
    <row r="151" spans="1:14" x14ac:dyDescent="0.35">
      <c r="A151" s="5" t="s">
        <v>324</v>
      </c>
      <c r="B151" t="s">
        <v>405</v>
      </c>
      <c r="C151" s="6">
        <v>90</v>
      </c>
      <c r="D151" s="7">
        <v>0</v>
      </c>
      <c r="E151" s="6">
        <v>45</v>
      </c>
      <c r="F151" s="6">
        <v>20</v>
      </c>
      <c r="G151" s="6">
        <v>10</v>
      </c>
      <c r="H151" s="6">
        <v>65</v>
      </c>
      <c r="I151" s="6">
        <v>10</v>
      </c>
      <c r="J151" s="7">
        <v>0.51</v>
      </c>
      <c r="K151" s="7">
        <v>0.23</v>
      </c>
      <c r="L151" s="7">
        <v>0.09</v>
      </c>
      <c r="M151" s="7">
        <v>0.76</v>
      </c>
      <c r="N151" s="61">
        <v>0.14000000000000001</v>
      </c>
    </row>
    <row r="152" spans="1:14" x14ac:dyDescent="0.35">
      <c r="A152" s="5" t="s">
        <v>324</v>
      </c>
      <c r="B152" t="s">
        <v>406</v>
      </c>
      <c r="C152" s="6">
        <v>130</v>
      </c>
      <c r="D152" s="7">
        <v>0</v>
      </c>
      <c r="E152" s="6">
        <v>55</v>
      </c>
      <c r="F152" s="6">
        <v>25</v>
      </c>
      <c r="G152" s="6">
        <v>20</v>
      </c>
      <c r="H152" s="6">
        <v>100</v>
      </c>
      <c r="I152" s="6">
        <v>20</v>
      </c>
      <c r="J152" s="7">
        <v>0.42</v>
      </c>
      <c r="K152" s="7">
        <v>0.19</v>
      </c>
      <c r="L152" s="7">
        <v>0.14000000000000001</v>
      </c>
      <c r="M152" s="7">
        <v>0.76</v>
      </c>
      <c r="N152" s="61">
        <v>0.16</v>
      </c>
    </row>
    <row r="153" spans="1:14" x14ac:dyDescent="0.35">
      <c r="A153" s="5" t="s">
        <v>324</v>
      </c>
      <c r="B153" t="s">
        <v>407</v>
      </c>
      <c r="C153" s="6">
        <v>80</v>
      </c>
      <c r="D153" s="7">
        <v>0</v>
      </c>
      <c r="E153" s="6">
        <v>40</v>
      </c>
      <c r="F153" s="6">
        <v>20</v>
      </c>
      <c r="G153" s="6">
        <v>5</v>
      </c>
      <c r="H153" s="6">
        <v>65</v>
      </c>
      <c r="I153" s="6">
        <v>10</v>
      </c>
      <c r="J153" s="7">
        <v>0.51</v>
      </c>
      <c r="K153" s="7">
        <v>0.26</v>
      </c>
      <c r="L153" s="7">
        <v>0.04</v>
      </c>
      <c r="M153" s="7">
        <v>0.85</v>
      </c>
      <c r="N153" s="61">
        <v>0.1</v>
      </c>
    </row>
    <row r="154" spans="1:14" x14ac:dyDescent="0.35">
      <c r="A154" s="5" t="s">
        <v>324</v>
      </c>
      <c r="B154" t="s">
        <v>408</v>
      </c>
      <c r="C154" s="6">
        <v>1165</v>
      </c>
      <c r="D154" s="7">
        <v>0</v>
      </c>
      <c r="E154" s="6">
        <v>475</v>
      </c>
      <c r="F154" s="6">
        <v>335</v>
      </c>
      <c r="G154" s="6">
        <v>205</v>
      </c>
      <c r="H154" s="6">
        <v>750</v>
      </c>
      <c r="I154" s="6">
        <v>140</v>
      </c>
      <c r="J154" s="7">
        <v>0.41</v>
      </c>
      <c r="K154" s="7">
        <v>0.28999999999999998</v>
      </c>
      <c r="L154" s="7">
        <v>0.18</v>
      </c>
      <c r="M154" s="7">
        <v>0.64</v>
      </c>
      <c r="N154" s="61">
        <v>0.12</v>
      </c>
    </row>
    <row r="155" spans="1:14" x14ac:dyDescent="0.35">
      <c r="A155" s="5" t="s">
        <v>325</v>
      </c>
      <c r="B155" t="s">
        <v>400</v>
      </c>
      <c r="C155" s="6">
        <v>15</v>
      </c>
      <c r="D155" s="7">
        <v>0</v>
      </c>
      <c r="E155" s="6">
        <v>15</v>
      </c>
      <c r="F155" s="6">
        <v>0</v>
      </c>
      <c r="G155" s="6">
        <v>0</v>
      </c>
      <c r="H155" s="6">
        <v>0</v>
      </c>
      <c r="I155" s="6">
        <v>0</v>
      </c>
      <c r="J155" s="7">
        <v>1</v>
      </c>
      <c r="K155" s="7">
        <v>0</v>
      </c>
      <c r="L155" s="7">
        <v>0</v>
      </c>
      <c r="M155" s="7">
        <v>0</v>
      </c>
      <c r="N155" s="61">
        <v>0</v>
      </c>
    </row>
    <row r="156" spans="1:14" x14ac:dyDescent="0.35">
      <c r="A156" s="5" t="s">
        <v>325</v>
      </c>
      <c r="B156" t="s">
        <v>401</v>
      </c>
      <c r="C156" s="6">
        <v>85</v>
      </c>
      <c r="D156" s="7">
        <v>0</v>
      </c>
      <c r="E156" s="6">
        <v>30</v>
      </c>
      <c r="F156" s="6">
        <v>30</v>
      </c>
      <c r="G156" s="6">
        <v>20</v>
      </c>
      <c r="H156" s="6">
        <v>45</v>
      </c>
      <c r="I156" s="6">
        <v>10</v>
      </c>
      <c r="J156" s="7">
        <v>0.35</v>
      </c>
      <c r="K156" s="7">
        <v>0.36</v>
      </c>
      <c r="L156" s="7">
        <v>0.23</v>
      </c>
      <c r="M156" s="7">
        <v>0.51</v>
      </c>
      <c r="N156" s="61">
        <v>0.1</v>
      </c>
    </row>
    <row r="157" spans="1:14" x14ac:dyDescent="0.35">
      <c r="A157" s="5" t="s">
        <v>325</v>
      </c>
      <c r="B157" t="s">
        <v>402</v>
      </c>
      <c r="C157" s="6">
        <v>95</v>
      </c>
      <c r="D157" s="7">
        <v>0</v>
      </c>
      <c r="E157" s="6">
        <v>30</v>
      </c>
      <c r="F157" s="6">
        <v>35</v>
      </c>
      <c r="G157" s="6">
        <v>35</v>
      </c>
      <c r="H157" s="6">
        <v>70</v>
      </c>
      <c r="I157" s="6">
        <v>10</v>
      </c>
      <c r="J157" s="7">
        <v>0.28999999999999998</v>
      </c>
      <c r="K157" s="7">
        <v>0.35</v>
      </c>
      <c r="L157" s="7">
        <v>0.35</v>
      </c>
      <c r="M157" s="7">
        <v>0.74</v>
      </c>
      <c r="N157" s="61">
        <v>0.1</v>
      </c>
    </row>
    <row r="158" spans="1:14" x14ac:dyDescent="0.35">
      <c r="A158" s="5" t="s">
        <v>325</v>
      </c>
      <c r="B158" t="s">
        <v>403</v>
      </c>
      <c r="C158" s="6">
        <v>75</v>
      </c>
      <c r="D158" s="7">
        <v>0</v>
      </c>
      <c r="E158" s="6">
        <v>35</v>
      </c>
      <c r="F158" s="6">
        <v>25</v>
      </c>
      <c r="G158" s="6">
        <v>15</v>
      </c>
      <c r="H158" s="6">
        <v>65</v>
      </c>
      <c r="I158" s="6">
        <v>5</v>
      </c>
      <c r="J158" s="7">
        <v>0.47</v>
      </c>
      <c r="K158" s="7">
        <v>0.36</v>
      </c>
      <c r="L158" s="7">
        <v>0.21</v>
      </c>
      <c r="M158" s="7">
        <v>0.83</v>
      </c>
      <c r="N158" s="61">
        <v>0.09</v>
      </c>
    </row>
    <row r="159" spans="1:14" x14ac:dyDescent="0.35">
      <c r="A159" s="5" t="s">
        <v>325</v>
      </c>
      <c r="B159" t="s">
        <v>404</v>
      </c>
      <c r="C159" s="6">
        <v>75</v>
      </c>
      <c r="D159" s="7">
        <v>0</v>
      </c>
      <c r="E159" s="6">
        <v>45</v>
      </c>
      <c r="F159" s="6">
        <v>25</v>
      </c>
      <c r="G159" s="6">
        <v>5</v>
      </c>
      <c r="H159" s="6">
        <v>65</v>
      </c>
      <c r="I159" s="6">
        <v>5</v>
      </c>
      <c r="J159" s="7">
        <v>0.61</v>
      </c>
      <c r="K159" s="7">
        <v>0.3</v>
      </c>
      <c r="L159" s="7">
        <v>0.09</v>
      </c>
      <c r="M159" s="7">
        <v>0.87</v>
      </c>
      <c r="N159" s="61">
        <v>0.09</v>
      </c>
    </row>
    <row r="160" spans="1:14" x14ac:dyDescent="0.35">
      <c r="A160" s="5" t="s">
        <v>325</v>
      </c>
      <c r="B160" t="s">
        <v>405</v>
      </c>
      <c r="C160" s="6">
        <v>50</v>
      </c>
      <c r="D160" s="7">
        <v>0</v>
      </c>
      <c r="E160" s="6">
        <v>35</v>
      </c>
      <c r="F160" s="6">
        <v>10</v>
      </c>
      <c r="G160" s="6">
        <v>5</v>
      </c>
      <c r="H160" s="6">
        <v>45</v>
      </c>
      <c r="I160" s="6">
        <v>5</v>
      </c>
      <c r="J160" s="7">
        <v>0.69</v>
      </c>
      <c r="K160" s="7">
        <v>0.2</v>
      </c>
      <c r="L160" s="7">
        <v>0.12</v>
      </c>
      <c r="M160" s="7">
        <v>0.9</v>
      </c>
      <c r="N160" s="61">
        <v>0.08</v>
      </c>
    </row>
    <row r="161" spans="1:14" x14ac:dyDescent="0.35">
      <c r="A161" s="5" t="s">
        <v>325</v>
      </c>
      <c r="B161" t="s">
        <v>406</v>
      </c>
      <c r="C161" s="6">
        <v>50</v>
      </c>
      <c r="D161" s="7">
        <v>0</v>
      </c>
      <c r="E161" s="6">
        <v>40</v>
      </c>
      <c r="F161" s="6">
        <v>5</v>
      </c>
      <c r="G161" s="6">
        <v>5</v>
      </c>
      <c r="H161" s="6">
        <v>50</v>
      </c>
      <c r="I161" s="6" t="s">
        <v>460</v>
      </c>
      <c r="J161" s="7">
        <v>0.8</v>
      </c>
      <c r="K161" s="7">
        <v>0.14000000000000001</v>
      </c>
      <c r="L161" s="6" t="s">
        <v>460</v>
      </c>
      <c r="M161" s="7">
        <v>0.98</v>
      </c>
      <c r="N161" s="19" t="s">
        <v>460</v>
      </c>
    </row>
    <row r="162" spans="1:14" x14ac:dyDescent="0.35">
      <c r="A162" s="5" t="s">
        <v>325</v>
      </c>
      <c r="B162" t="s">
        <v>407</v>
      </c>
      <c r="C162" s="6">
        <v>40</v>
      </c>
      <c r="D162" s="7">
        <v>0</v>
      </c>
      <c r="E162" s="6">
        <v>30</v>
      </c>
      <c r="F162" s="6">
        <v>5</v>
      </c>
      <c r="G162" s="6">
        <v>5</v>
      </c>
      <c r="H162" s="6">
        <v>35</v>
      </c>
      <c r="I162" s="6" t="s">
        <v>460</v>
      </c>
      <c r="J162" s="7">
        <v>0.79</v>
      </c>
      <c r="K162" s="7">
        <v>0.13</v>
      </c>
      <c r="L162" s="6" t="s">
        <v>460</v>
      </c>
      <c r="M162" s="7">
        <v>0.9</v>
      </c>
      <c r="N162" s="19" t="s">
        <v>460</v>
      </c>
    </row>
    <row r="163" spans="1:14" x14ac:dyDescent="0.35">
      <c r="A163" s="5" t="s">
        <v>325</v>
      </c>
      <c r="B163" t="s">
        <v>408</v>
      </c>
      <c r="C163" s="6">
        <v>485</v>
      </c>
      <c r="D163" s="7">
        <v>0</v>
      </c>
      <c r="E163" s="6">
        <v>260</v>
      </c>
      <c r="F163" s="6">
        <v>135</v>
      </c>
      <c r="G163" s="6">
        <v>90</v>
      </c>
      <c r="H163" s="6">
        <v>375</v>
      </c>
      <c r="I163" s="6">
        <v>40</v>
      </c>
      <c r="J163" s="7">
        <v>0.53</v>
      </c>
      <c r="K163" s="7">
        <v>0.28000000000000003</v>
      </c>
      <c r="L163" s="7">
        <v>0.18</v>
      </c>
      <c r="M163" s="7">
        <v>0.77</v>
      </c>
      <c r="N163" s="61">
        <v>0.08</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K37"/>
  <sheetViews>
    <sheetView workbookViewId="0"/>
  </sheetViews>
  <sheetFormatPr defaultColWidth="10.58203125" defaultRowHeight="15.5" x14ac:dyDescent="0.35"/>
  <cols>
    <col min="1" max="1" width="32.58203125" customWidth="1"/>
    <col min="2" max="11" width="16.58203125" customWidth="1"/>
  </cols>
  <sheetData>
    <row r="1" spans="1:11" ht="62" x14ac:dyDescent="0.35">
      <c r="A1" s="4" t="s">
        <v>348</v>
      </c>
      <c r="B1" s="4" t="s">
        <v>427</v>
      </c>
      <c r="C1" s="4" t="s">
        <v>167</v>
      </c>
      <c r="D1" s="4" t="s">
        <v>349</v>
      </c>
      <c r="E1" s="4" t="s">
        <v>169</v>
      </c>
      <c r="F1" s="4" t="s">
        <v>170</v>
      </c>
      <c r="G1" s="4" t="s">
        <v>171</v>
      </c>
      <c r="H1" s="4" t="s">
        <v>172</v>
      </c>
      <c r="I1" s="4" t="s">
        <v>173</v>
      </c>
      <c r="J1" s="4" t="s">
        <v>174</v>
      </c>
      <c r="K1" s="18" t="s">
        <v>175</v>
      </c>
    </row>
    <row r="2" spans="1:11" x14ac:dyDescent="0.35">
      <c r="A2" s="5" t="s">
        <v>350</v>
      </c>
      <c r="B2" t="s">
        <v>400</v>
      </c>
      <c r="C2" s="6">
        <v>8015</v>
      </c>
      <c r="D2" s="7">
        <v>0.43</v>
      </c>
      <c r="E2" s="6">
        <v>7395</v>
      </c>
      <c r="F2" s="6">
        <v>2690</v>
      </c>
      <c r="G2" s="6">
        <v>4560</v>
      </c>
      <c r="H2" s="6">
        <v>145</v>
      </c>
      <c r="I2" s="7">
        <v>0.36</v>
      </c>
      <c r="J2" s="7">
        <v>0.62</v>
      </c>
      <c r="K2" s="61">
        <v>0.02</v>
      </c>
    </row>
    <row r="3" spans="1:11" x14ac:dyDescent="0.35">
      <c r="A3" s="5" t="s">
        <v>350</v>
      </c>
      <c r="B3" t="s">
        <v>401</v>
      </c>
      <c r="C3" s="6">
        <v>15610</v>
      </c>
      <c r="D3" s="7">
        <v>0.44</v>
      </c>
      <c r="E3" s="6">
        <v>14525</v>
      </c>
      <c r="F3" s="6">
        <v>5115</v>
      </c>
      <c r="G3" s="6">
        <v>8315</v>
      </c>
      <c r="H3" s="6">
        <v>1095</v>
      </c>
      <c r="I3" s="7">
        <v>0.35</v>
      </c>
      <c r="J3" s="7">
        <v>0.56999999999999995</v>
      </c>
      <c r="K3" s="61">
        <v>0.08</v>
      </c>
    </row>
    <row r="4" spans="1:11" x14ac:dyDescent="0.35">
      <c r="A4" s="5" t="s">
        <v>350</v>
      </c>
      <c r="B4" t="s">
        <v>402</v>
      </c>
      <c r="C4" s="6">
        <v>13640</v>
      </c>
      <c r="D4" s="7">
        <v>0.4</v>
      </c>
      <c r="E4" s="6">
        <v>13180</v>
      </c>
      <c r="F4" s="6">
        <v>5625</v>
      </c>
      <c r="G4" s="6">
        <v>7200</v>
      </c>
      <c r="H4" s="6">
        <v>355</v>
      </c>
      <c r="I4" s="7">
        <v>0.43</v>
      </c>
      <c r="J4" s="7">
        <v>0.55000000000000004</v>
      </c>
      <c r="K4" s="61">
        <v>0.03</v>
      </c>
    </row>
    <row r="5" spans="1:11" x14ac:dyDescent="0.35">
      <c r="A5" s="5" t="s">
        <v>350</v>
      </c>
      <c r="B5" t="s">
        <v>403</v>
      </c>
      <c r="C5" s="6">
        <v>11675</v>
      </c>
      <c r="D5" s="7">
        <v>0.36</v>
      </c>
      <c r="E5" s="6">
        <v>11500</v>
      </c>
      <c r="F5" s="6">
        <v>4740</v>
      </c>
      <c r="G5" s="6">
        <v>6415</v>
      </c>
      <c r="H5" s="6">
        <v>350</v>
      </c>
      <c r="I5" s="7">
        <v>0.41</v>
      </c>
      <c r="J5" s="7">
        <v>0.56000000000000005</v>
      </c>
      <c r="K5" s="61">
        <v>0.03</v>
      </c>
    </row>
    <row r="6" spans="1:11" x14ac:dyDescent="0.35">
      <c r="A6" s="5" t="s">
        <v>350</v>
      </c>
      <c r="B6" t="s">
        <v>404</v>
      </c>
      <c r="C6" s="6">
        <v>13845</v>
      </c>
      <c r="D6" s="7">
        <v>0.4</v>
      </c>
      <c r="E6" s="6">
        <v>13425</v>
      </c>
      <c r="F6" s="6">
        <v>4915</v>
      </c>
      <c r="G6" s="6">
        <v>8230</v>
      </c>
      <c r="H6" s="6">
        <v>285</v>
      </c>
      <c r="I6" s="7">
        <v>0.37</v>
      </c>
      <c r="J6" s="7">
        <v>0.61</v>
      </c>
      <c r="K6" s="61">
        <v>0.02</v>
      </c>
    </row>
    <row r="7" spans="1:11" x14ac:dyDescent="0.35">
      <c r="A7" s="5" t="s">
        <v>350</v>
      </c>
      <c r="B7" t="s">
        <v>405</v>
      </c>
      <c r="C7" s="6">
        <v>14100</v>
      </c>
      <c r="D7" s="7">
        <v>0.43</v>
      </c>
      <c r="E7" s="6">
        <v>15775</v>
      </c>
      <c r="F7" s="6">
        <v>5560</v>
      </c>
      <c r="G7" s="6">
        <v>9980</v>
      </c>
      <c r="H7" s="6">
        <v>230</v>
      </c>
      <c r="I7" s="7">
        <v>0.35</v>
      </c>
      <c r="J7" s="7">
        <v>0.63</v>
      </c>
      <c r="K7" s="61">
        <v>0.01</v>
      </c>
    </row>
    <row r="8" spans="1:11" x14ac:dyDescent="0.35">
      <c r="A8" s="5" t="s">
        <v>350</v>
      </c>
      <c r="B8" t="s">
        <v>406</v>
      </c>
      <c r="C8" s="6">
        <v>13100</v>
      </c>
      <c r="D8" s="7">
        <v>0.43</v>
      </c>
      <c r="E8" s="6">
        <v>12935</v>
      </c>
      <c r="F8" s="6">
        <v>4595</v>
      </c>
      <c r="G8" s="6">
        <v>8125</v>
      </c>
      <c r="H8" s="6">
        <v>215</v>
      </c>
      <c r="I8" s="7">
        <v>0.36</v>
      </c>
      <c r="J8" s="7">
        <v>0.63</v>
      </c>
      <c r="K8" s="61">
        <v>0.02</v>
      </c>
    </row>
    <row r="9" spans="1:11" x14ac:dyDescent="0.35">
      <c r="A9" s="5" t="s">
        <v>350</v>
      </c>
      <c r="B9" t="s">
        <v>407</v>
      </c>
      <c r="C9" s="6">
        <v>6425</v>
      </c>
      <c r="D9" s="7">
        <v>0.46</v>
      </c>
      <c r="E9" s="6">
        <v>6330</v>
      </c>
      <c r="F9" s="6">
        <v>2440</v>
      </c>
      <c r="G9" s="6">
        <v>3760</v>
      </c>
      <c r="H9" s="6">
        <v>130</v>
      </c>
      <c r="I9" s="7">
        <v>0.39</v>
      </c>
      <c r="J9" s="7">
        <v>0.59</v>
      </c>
      <c r="K9" s="61">
        <v>0.02</v>
      </c>
    </row>
    <row r="10" spans="1:11" x14ac:dyDescent="0.35">
      <c r="A10" s="5" t="s">
        <v>350</v>
      </c>
      <c r="B10" t="s">
        <v>408</v>
      </c>
      <c r="C10" s="6">
        <v>96410</v>
      </c>
      <c r="D10" s="7">
        <v>0.42</v>
      </c>
      <c r="E10" s="6">
        <v>95065</v>
      </c>
      <c r="F10" s="6">
        <v>35675</v>
      </c>
      <c r="G10" s="6">
        <v>56580</v>
      </c>
      <c r="H10" s="6">
        <v>2810</v>
      </c>
      <c r="I10" s="7">
        <v>0.38</v>
      </c>
      <c r="J10" s="7">
        <v>0.6</v>
      </c>
      <c r="K10" s="61">
        <v>0.03</v>
      </c>
    </row>
    <row r="11" spans="1:11" x14ac:dyDescent="0.35">
      <c r="A11" s="5" t="s">
        <v>351</v>
      </c>
      <c r="B11" t="s">
        <v>400</v>
      </c>
      <c r="C11" s="6">
        <v>295</v>
      </c>
      <c r="D11" s="7">
        <v>0.02</v>
      </c>
      <c r="E11" s="6">
        <v>275</v>
      </c>
      <c r="F11" s="6">
        <v>165</v>
      </c>
      <c r="G11" s="6">
        <v>105</v>
      </c>
      <c r="H11" s="6">
        <v>5</v>
      </c>
      <c r="I11" s="7">
        <v>0.6</v>
      </c>
      <c r="J11" s="7">
        <v>0.38</v>
      </c>
      <c r="K11" s="61">
        <v>0.01</v>
      </c>
    </row>
    <row r="12" spans="1:11" x14ac:dyDescent="0.35">
      <c r="A12" s="5" t="s">
        <v>351</v>
      </c>
      <c r="B12" t="s">
        <v>401</v>
      </c>
      <c r="C12" s="6">
        <v>620</v>
      </c>
      <c r="D12" s="7">
        <v>0.02</v>
      </c>
      <c r="E12" s="6">
        <v>570</v>
      </c>
      <c r="F12" s="6">
        <v>280</v>
      </c>
      <c r="G12" s="6">
        <v>255</v>
      </c>
      <c r="H12" s="6">
        <v>35</v>
      </c>
      <c r="I12" s="7">
        <v>0.49</v>
      </c>
      <c r="J12" s="7">
        <v>0.45</v>
      </c>
      <c r="K12" s="61">
        <v>0.06</v>
      </c>
    </row>
    <row r="13" spans="1:11" x14ac:dyDescent="0.35">
      <c r="A13" s="5" t="s">
        <v>351</v>
      </c>
      <c r="B13" t="s">
        <v>402</v>
      </c>
      <c r="C13" s="6">
        <v>605</v>
      </c>
      <c r="D13" s="7">
        <v>0.02</v>
      </c>
      <c r="E13" s="6">
        <v>580</v>
      </c>
      <c r="F13" s="6">
        <v>285</v>
      </c>
      <c r="G13" s="6">
        <v>280</v>
      </c>
      <c r="H13" s="6">
        <v>15</v>
      </c>
      <c r="I13" s="7">
        <v>0.49</v>
      </c>
      <c r="J13" s="7">
        <v>0.49</v>
      </c>
      <c r="K13" s="61">
        <v>0.02</v>
      </c>
    </row>
    <row r="14" spans="1:11" x14ac:dyDescent="0.35">
      <c r="A14" s="5" t="s">
        <v>351</v>
      </c>
      <c r="B14" t="s">
        <v>403</v>
      </c>
      <c r="C14" s="6">
        <v>570</v>
      </c>
      <c r="D14" s="7">
        <v>0.02</v>
      </c>
      <c r="E14" s="6">
        <v>555</v>
      </c>
      <c r="F14" s="6">
        <v>255</v>
      </c>
      <c r="G14" s="6">
        <v>285</v>
      </c>
      <c r="H14" s="6">
        <v>10</v>
      </c>
      <c r="I14" s="7">
        <v>0.46</v>
      </c>
      <c r="J14" s="7">
        <v>0.52</v>
      </c>
      <c r="K14" s="61">
        <v>0.02</v>
      </c>
    </row>
    <row r="15" spans="1:11" x14ac:dyDescent="0.35">
      <c r="A15" s="5" t="s">
        <v>351</v>
      </c>
      <c r="B15" t="s">
        <v>404</v>
      </c>
      <c r="C15" s="6">
        <v>570</v>
      </c>
      <c r="D15" s="7">
        <v>0.02</v>
      </c>
      <c r="E15" s="6">
        <v>560</v>
      </c>
      <c r="F15" s="6">
        <v>255</v>
      </c>
      <c r="G15" s="6">
        <v>295</v>
      </c>
      <c r="H15" s="6">
        <v>15</v>
      </c>
      <c r="I15" s="7">
        <v>0.45</v>
      </c>
      <c r="J15" s="7">
        <v>0.52</v>
      </c>
      <c r="K15" s="61">
        <v>0.03</v>
      </c>
    </row>
    <row r="16" spans="1:11" x14ac:dyDescent="0.35">
      <c r="A16" s="5" t="s">
        <v>351</v>
      </c>
      <c r="B16" t="s">
        <v>405</v>
      </c>
      <c r="C16" s="6">
        <v>590</v>
      </c>
      <c r="D16" s="7">
        <v>0.02</v>
      </c>
      <c r="E16" s="6">
        <v>670</v>
      </c>
      <c r="F16" s="6">
        <v>325</v>
      </c>
      <c r="G16" s="6">
        <v>340</v>
      </c>
      <c r="H16" s="6">
        <v>5</v>
      </c>
      <c r="I16" s="7">
        <v>0.48</v>
      </c>
      <c r="J16" s="7">
        <v>0.51</v>
      </c>
      <c r="K16" s="61">
        <v>0.01</v>
      </c>
    </row>
    <row r="17" spans="1:11" x14ac:dyDescent="0.35">
      <c r="A17" s="5" t="s">
        <v>351</v>
      </c>
      <c r="B17" t="s">
        <v>406</v>
      </c>
      <c r="C17" s="6">
        <v>520</v>
      </c>
      <c r="D17" s="7">
        <v>0.02</v>
      </c>
      <c r="E17" s="6">
        <v>510</v>
      </c>
      <c r="F17" s="6">
        <v>220</v>
      </c>
      <c r="G17" s="6">
        <v>285</v>
      </c>
      <c r="H17" s="6">
        <v>5</v>
      </c>
      <c r="I17" s="7">
        <v>0.43</v>
      </c>
      <c r="J17" s="7">
        <v>0.56000000000000005</v>
      </c>
      <c r="K17" s="61">
        <v>0.01</v>
      </c>
    </row>
    <row r="18" spans="1:11" x14ac:dyDescent="0.35">
      <c r="A18" s="5" t="s">
        <v>351</v>
      </c>
      <c r="B18" t="s">
        <v>407</v>
      </c>
      <c r="C18" s="6">
        <v>215</v>
      </c>
      <c r="D18" s="7">
        <v>0.02</v>
      </c>
      <c r="E18" s="6">
        <v>205</v>
      </c>
      <c r="F18" s="6">
        <v>95</v>
      </c>
      <c r="G18" s="6">
        <v>105</v>
      </c>
      <c r="H18" s="6">
        <v>5</v>
      </c>
      <c r="I18" s="7">
        <v>0.46</v>
      </c>
      <c r="J18" s="7">
        <v>0.52</v>
      </c>
      <c r="K18" s="61">
        <v>0.02</v>
      </c>
    </row>
    <row r="19" spans="1:11" x14ac:dyDescent="0.35">
      <c r="A19" s="5" t="s">
        <v>351</v>
      </c>
      <c r="B19" t="s">
        <v>408</v>
      </c>
      <c r="C19" s="6">
        <v>3980</v>
      </c>
      <c r="D19" s="7">
        <v>0.02</v>
      </c>
      <c r="E19" s="6">
        <v>3925</v>
      </c>
      <c r="F19" s="6">
        <v>1875</v>
      </c>
      <c r="G19" s="6">
        <v>1955</v>
      </c>
      <c r="H19" s="6">
        <v>95</v>
      </c>
      <c r="I19" s="7">
        <v>0.48</v>
      </c>
      <c r="J19" s="7">
        <v>0.5</v>
      </c>
      <c r="K19" s="61">
        <v>0.02</v>
      </c>
    </row>
    <row r="20" spans="1:11" x14ac:dyDescent="0.35">
      <c r="A20" s="5" t="s">
        <v>352</v>
      </c>
      <c r="B20" t="s">
        <v>400</v>
      </c>
      <c r="C20" s="6">
        <v>10755</v>
      </c>
      <c r="D20" s="7">
        <v>0.56999999999999995</v>
      </c>
      <c r="E20" s="6">
        <v>10140</v>
      </c>
      <c r="F20" s="6">
        <v>8630</v>
      </c>
      <c r="G20" s="6">
        <v>1430</v>
      </c>
      <c r="H20" s="6">
        <v>80</v>
      </c>
      <c r="I20" s="7">
        <v>0.85</v>
      </c>
      <c r="J20" s="7">
        <v>0.14000000000000001</v>
      </c>
      <c r="K20" s="61">
        <v>0.01</v>
      </c>
    </row>
    <row r="21" spans="1:11" x14ac:dyDescent="0.35">
      <c r="A21" s="5" t="s">
        <v>352</v>
      </c>
      <c r="B21" t="s">
        <v>401</v>
      </c>
      <c r="C21" s="6">
        <v>19615</v>
      </c>
      <c r="D21" s="7">
        <v>0.56000000000000005</v>
      </c>
      <c r="E21" s="6">
        <v>18230</v>
      </c>
      <c r="F21" s="6">
        <v>10385</v>
      </c>
      <c r="G21" s="6">
        <v>6985</v>
      </c>
      <c r="H21" s="6">
        <v>865</v>
      </c>
      <c r="I21" s="7">
        <v>0.56999999999999995</v>
      </c>
      <c r="J21" s="7">
        <v>0.38</v>
      </c>
      <c r="K21" s="61">
        <v>0.05</v>
      </c>
    </row>
    <row r="22" spans="1:11" x14ac:dyDescent="0.35">
      <c r="A22" s="5" t="s">
        <v>352</v>
      </c>
      <c r="B22" t="s">
        <v>402</v>
      </c>
      <c r="C22" s="6">
        <v>20400</v>
      </c>
      <c r="D22" s="7">
        <v>0.6</v>
      </c>
      <c r="E22" s="6">
        <v>19345</v>
      </c>
      <c r="F22" s="6">
        <v>10765</v>
      </c>
      <c r="G22" s="6">
        <v>8325</v>
      </c>
      <c r="H22" s="6">
        <v>255</v>
      </c>
      <c r="I22" s="7">
        <v>0.56000000000000005</v>
      </c>
      <c r="J22" s="7">
        <v>0.43</v>
      </c>
      <c r="K22" s="61">
        <v>0.01</v>
      </c>
    </row>
    <row r="23" spans="1:11" x14ac:dyDescent="0.35">
      <c r="A23" s="5" t="s">
        <v>352</v>
      </c>
      <c r="B23" t="s">
        <v>403</v>
      </c>
      <c r="C23" s="6">
        <v>20445</v>
      </c>
      <c r="D23" s="7">
        <v>0.64</v>
      </c>
      <c r="E23" s="6">
        <v>19620</v>
      </c>
      <c r="F23" s="6">
        <v>10205</v>
      </c>
      <c r="G23" s="6">
        <v>9055</v>
      </c>
      <c r="H23" s="6">
        <v>365</v>
      </c>
      <c r="I23" s="7">
        <v>0.52</v>
      </c>
      <c r="J23" s="7">
        <v>0.46</v>
      </c>
      <c r="K23" s="61">
        <v>0.02</v>
      </c>
    </row>
    <row r="24" spans="1:11" x14ac:dyDescent="0.35">
      <c r="A24" s="5" t="s">
        <v>352</v>
      </c>
      <c r="B24" t="s">
        <v>404</v>
      </c>
      <c r="C24" s="6">
        <v>20835</v>
      </c>
      <c r="D24" s="7">
        <v>0.6</v>
      </c>
      <c r="E24" s="6">
        <v>21425</v>
      </c>
      <c r="F24" s="6">
        <v>10640</v>
      </c>
      <c r="G24" s="6">
        <v>10620</v>
      </c>
      <c r="H24" s="6">
        <v>165</v>
      </c>
      <c r="I24" s="7">
        <v>0.5</v>
      </c>
      <c r="J24" s="7">
        <v>0.5</v>
      </c>
      <c r="K24" s="61">
        <v>0.01</v>
      </c>
    </row>
    <row r="25" spans="1:11" x14ac:dyDescent="0.35">
      <c r="A25" s="5" t="s">
        <v>352</v>
      </c>
      <c r="B25" t="s">
        <v>405</v>
      </c>
      <c r="C25" s="6">
        <v>18785</v>
      </c>
      <c r="D25" s="7">
        <v>0.56999999999999995</v>
      </c>
      <c r="E25" s="6">
        <v>20920</v>
      </c>
      <c r="F25" s="6">
        <v>11075</v>
      </c>
      <c r="G25" s="6">
        <v>9735</v>
      </c>
      <c r="H25" s="6">
        <v>105</v>
      </c>
      <c r="I25" s="7">
        <v>0.53</v>
      </c>
      <c r="J25" s="7">
        <v>0.47</v>
      </c>
      <c r="K25" s="61">
        <v>0.01</v>
      </c>
    </row>
    <row r="26" spans="1:11" x14ac:dyDescent="0.35">
      <c r="A26" s="5" t="s">
        <v>352</v>
      </c>
      <c r="B26" t="s">
        <v>406</v>
      </c>
      <c r="C26" s="6">
        <v>17135</v>
      </c>
      <c r="D26" s="7">
        <v>0.56999999999999995</v>
      </c>
      <c r="E26" s="6">
        <v>17010</v>
      </c>
      <c r="F26" s="6">
        <v>9295</v>
      </c>
      <c r="G26" s="6">
        <v>7630</v>
      </c>
      <c r="H26" s="6">
        <v>80</v>
      </c>
      <c r="I26" s="7">
        <v>0.55000000000000004</v>
      </c>
      <c r="J26" s="7">
        <v>0.45</v>
      </c>
      <c r="K26" s="61">
        <v>0</v>
      </c>
    </row>
    <row r="27" spans="1:11" x14ac:dyDescent="0.35">
      <c r="A27" s="5" t="s">
        <v>352</v>
      </c>
      <c r="B27" t="s">
        <v>407</v>
      </c>
      <c r="C27" s="6">
        <v>7520</v>
      </c>
      <c r="D27" s="7">
        <v>0.54</v>
      </c>
      <c r="E27" s="6">
        <v>7445</v>
      </c>
      <c r="F27" s="6">
        <v>4130</v>
      </c>
      <c r="G27" s="6">
        <v>3265</v>
      </c>
      <c r="H27" s="6">
        <v>55</v>
      </c>
      <c r="I27" s="7">
        <v>0.55000000000000004</v>
      </c>
      <c r="J27" s="7">
        <v>0.44</v>
      </c>
      <c r="K27" s="61">
        <v>0.01</v>
      </c>
    </row>
    <row r="28" spans="1:11" x14ac:dyDescent="0.35">
      <c r="A28" s="5" t="s">
        <v>352</v>
      </c>
      <c r="B28" t="s">
        <v>408</v>
      </c>
      <c r="C28" s="6">
        <v>135490</v>
      </c>
      <c r="D28" s="7">
        <v>0.57999999999999996</v>
      </c>
      <c r="E28" s="6">
        <v>134140</v>
      </c>
      <c r="F28" s="6">
        <v>75125</v>
      </c>
      <c r="G28" s="6">
        <v>57045</v>
      </c>
      <c r="H28" s="6">
        <v>1970</v>
      </c>
      <c r="I28" s="7">
        <v>0.56000000000000005</v>
      </c>
      <c r="J28" s="7">
        <v>0.43</v>
      </c>
      <c r="K28" s="61">
        <v>0.01</v>
      </c>
    </row>
    <row r="29" spans="1:11" x14ac:dyDescent="0.35">
      <c r="A29" s="8" t="s">
        <v>176</v>
      </c>
      <c r="B29" s="11" t="s">
        <v>400</v>
      </c>
      <c r="C29" s="9">
        <v>18770</v>
      </c>
      <c r="D29" s="10">
        <v>1</v>
      </c>
      <c r="E29" s="9">
        <v>17535</v>
      </c>
      <c r="F29" s="9">
        <v>11320</v>
      </c>
      <c r="G29" s="9">
        <v>5995</v>
      </c>
      <c r="H29" s="9">
        <v>225</v>
      </c>
      <c r="I29" s="10">
        <v>0.65</v>
      </c>
      <c r="J29" s="10">
        <v>0.34</v>
      </c>
      <c r="K29" s="59">
        <v>0.01</v>
      </c>
    </row>
    <row r="30" spans="1:11" x14ac:dyDescent="0.35">
      <c r="A30" s="8" t="s">
        <v>176</v>
      </c>
      <c r="B30" s="11" t="s">
        <v>401</v>
      </c>
      <c r="C30" s="9">
        <v>35225</v>
      </c>
      <c r="D30" s="10">
        <v>1</v>
      </c>
      <c r="E30" s="9">
        <v>32760</v>
      </c>
      <c r="F30" s="9">
        <v>15500</v>
      </c>
      <c r="G30" s="9">
        <v>15300</v>
      </c>
      <c r="H30" s="9">
        <v>1960</v>
      </c>
      <c r="I30" s="10">
        <v>0.47</v>
      </c>
      <c r="J30" s="10">
        <v>0.47</v>
      </c>
      <c r="K30" s="59">
        <v>0.06</v>
      </c>
    </row>
    <row r="31" spans="1:11" x14ac:dyDescent="0.35">
      <c r="A31" s="8" t="s">
        <v>176</v>
      </c>
      <c r="B31" s="11" t="s">
        <v>402</v>
      </c>
      <c r="C31" s="9">
        <v>34040</v>
      </c>
      <c r="D31" s="10">
        <v>1</v>
      </c>
      <c r="E31" s="9">
        <v>32525</v>
      </c>
      <c r="F31" s="9">
        <v>16390</v>
      </c>
      <c r="G31" s="9">
        <v>15525</v>
      </c>
      <c r="H31" s="9">
        <v>615</v>
      </c>
      <c r="I31" s="10">
        <v>0.5</v>
      </c>
      <c r="J31" s="10">
        <v>0.48</v>
      </c>
      <c r="K31" s="59">
        <v>0.02</v>
      </c>
    </row>
    <row r="32" spans="1:11" x14ac:dyDescent="0.35">
      <c r="A32" s="8" t="s">
        <v>176</v>
      </c>
      <c r="B32" s="11" t="s">
        <v>403</v>
      </c>
      <c r="C32" s="9">
        <v>32125</v>
      </c>
      <c r="D32" s="10">
        <v>1</v>
      </c>
      <c r="E32" s="9">
        <v>31125</v>
      </c>
      <c r="F32" s="9">
        <v>14945</v>
      </c>
      <c r="G32" s="9">
        <v>15465</v>
      </c>
      <c r="H32" s="9">
        <v>715</v>
      </c>
      <c r="I32" s="10">
        <v>0.48</v>
      </c>
      <c r="J32" s="10">
        <v>0.5</v>
      </c>
      <c r="K32" s="59">
        <v>0.02</v>
      </c>
    </row>
    <row r="33" spans="1:11" x14ac:dyDescent="0.35">
      <c r="A33" s="8" t="s">
        <v>176</v>
      </c>
      <c r="B33" s="11" t="s">
        <v>404</v>
      </c>
      <c r="C33" s="9">
        <v>34680</v>
      </c>
      <c r="D33" s="10">
        <v>1</v>
      </c>
      <c r="E33" s="9">
        <v>34850</v>
      </c>
      <c r="F33" s="9">
        <v>15555</v>
      </c>
      <c r="G33" s="9">
        <v>18850</v>
      </c>
      <c r="H33" s="9">
        <v>450</v>
      </c>
      <c r="I33" s="10">
        <v>0.45</v>
      </c>
      <c r="J33" s="10">
        <v>0.54</v>
      </c>
      <c r="K33" s="59">
        <v>0.01</v>
      </c>
    </row>
    <row r="34" spans="1:11" x14ac:dyDescent="0.35">
      <c r="A34" s="8" t="s">
        <v>176</v>
      </c>
      <c r="B34" s="11" t="s">
        <v>405</v>
      </c>
      <c r="C34" s="9">
        <v>32885</v>
      </c>
      <c r="D34" s="10">
        <v>1</v>
      </c>
      <c r="E34" s="9">
        <v>36695</v>
      </c>
      <c r="F34" s="9">
        <v>16640</v>
      </c>
      <c r="G34" s="9">
        <v>19715</v>
      </c>
      <c r="H34" s="9">
        <v>340</v>
      </c>
      <c r="I34" s="10">
        <v>0.45</v>
      </c>
      <c r="J34" s="10">
        <v>0.54</v>
      </c>
      <c r="K34" s="59">
        <v>0.01</v>
      </c>
    </row>
    <row r="35" spans="1:11" x14ac:dyDescent="0.35">
      <c r="A35" s="8" t="s">
        <v>176</v>
      </c>
      <c r="B35" s="11" t="s">
        <v>406</v>
      </c>
      <c r="C35" s="9">
        <v>30235</v>
      </c>
      <c r="D35" s="10">
        <v>1</v>
      </c>
      <c r="E35" s="9">
        <v>29940</v>
      </c>
      <c r="F35" s="9">
        <v>13890</v>
      </c>
      <c r="G35" s="9">
        <v>15755</v>
      </c>
      <c r="H35" s="9">
        <v>300</v>
      </c>
      <c r="I35" s="10">
        <v>0.46</v>
      </c>
      <c r="J35" s="10">
        <v>0.53</v>
      </c>
      <c r="K35" s="59">
        <v>0.01</v>
      </c>
    </row>
    <row r="36" spans="1:11" x14ac:dyDescent="0.35">
      <c r="A36" s="8" t="s">
        <v>176</v>
      </c>
      <c r="B36" s="11" t="s">
        <v>407</v>
      </c>
      <c r="C36" s="9">
        <v>13945</v>
      </c>
      <c r="D36" s="10">
        <v>1</v>
      </c>
      <c r="E36" s="9">
        <v>13775</v>
      </c>
      <c r="F36" s="9">
        <v>6570</v>
      </c>
      <c r="G36" s="9">
        <v>7025</v>
      </c>
      <c r="H36" s="9">
        <v>185</v>
      </c>
      <c r="I36" s="10">
        <v>0.48</v>
      </c>
      <c r="J36" s="10">
        <v>0.51</v>
      </c>
      <c r="K36" s="59">
        <v>0.01</v>
      </c>
    </row>
    <row r="37" spans="1:11" x14ac:dyDescent="0.35">
      <c r="A37" s="8" t="s">
        <v>176</v>
      </c>
      <c r="B37" s="11" t="s">
        <v>408</v>
      </c>
      <c r="C37" s="9">
        <v>231900</v>
      </c>
      <c r="D37" s="10">
        <v>1</v>
      </c>
      <c r="E37" s="9">
        <v>229205</v>
      </c>
      <c r="F37" s="9">
        <v>110800</v>
      </c>
      <c r="G37" s="9">
        <v>113625</v>
      </c>
      <c r="H37" s="9">
        <v>4780</v>
      </c>
      <c r="I37" s="10">
        <v>0.48</v>
      </c>
      <c r="J37" s="10">
        <v>0.5</v>
      </c>
      <c r="K37" s="59">
        <v>0.02</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P325"/>
  <sheetViews>
    <sheetView workbookViewId="0"/>
  </sheetViews>
  <sheetFormatPr defaultColWidth="10.58203125" defaultRowHeight="15.5" x14ac:dyDescent="0.35"/>
  <cols>
    <col min="1" max="1" width="32.58203125" customWidth="1"/>
    <col min="2" max="16" width="16.58203125" customWidth="1"/>
  </cols>
  <sheetData>
    <row r="1" spans="1:16" ht="62" x14ac:dyDescent="0.35">
      <c r="A1" s="4" t="s">
        <v>290</v>
      </c>
      <c r="B1" s="4" t="s">
        <v>427</v>
      </c>
      <c r="C1" s="4" t="s">
        <v>375</v>
      </c>
      <c r="D1" s="4" t="s">
        <v>376</v>
      </c>
      <c r="E1" s="4" t="s">
        <v>377</v>
      </c>
      <c r="F1" s="4" t="s">
        <v>378</v>
      </c>
      <c r="G1" s="4" t="s">
        <v>379</v>
      </c>
      <c r="H1" s="4" t="s">
        <v>380</v>
      </c>
      <c r="I1" s="4" t="s">
        <v>381</v>
      </c>
      <c r="J1" s="4" t="s">
        <v>382</v>
      </c>
      <c r="K1" s="4" t="s">
        <v>383</v>
      </c>
      <c r="L1" s="4" t="s">
        <v>384</v>
      </c>
      <c r="M1" s="4" t="s">
        <v>385</v>
      </c>
      <c r="N1" s="4" t="s">
        <v>386</v>
      </c>
      <c r="O1" s="4" t="s">
        <v>387</v>
      </c>
      <c r="P1" s="18" t="s">
        <v>388</v>
      </c>
    </row>
    <row r="2" spans="1:16" x14ac:dyDescent="0.35">
      <c r="A2" s="8" t="s">
        <v>176</v>
      </c>
      <c r="B2" s="11" t="s">
        <v>400</v>
      </c>
      <c r="C2" s="9">
        <v>10675</v>
      </c>
      <c r="D2" s="13">
        <v>4072200</v>
      </c>
      <c r="E2" s="9">
        <v>10675</v>
      </c>
      <c r="F2" s="13">
        <v>4072200</v>
      </c>
      <c r="G2" s="9">
        <v>0</v>
      </c>
      <c r="H2" s="13">
        <v>0</v>
      </c>
      <c r="I2" s="9">
        <v>0</v>
      </c>
      <c r="J2" s="13">
        <v>0</v>
      </c>
      <c r="K2" s="9">
        <v>0</v>
      </c>
      <c r="L2" s="13">
        <v>0</v>
      </c>
      <c r="M2" s="10">
        <v>1</v>
      </c>
      <c r="N2" s="10">
        <v>0</v>
      </c>
      <c r="O2" s="10">
        <v>0</v>
      </c>
      <c r="P2" s="59">
        <v>0</v>
      </c>
    </row>
    <row r="3" spans="1:16" x14ac:dyDescent="0.35">
      <c r="A3" s="8" t="s">
        <v>176</v>
      </c>
      <c r="B3" s="11" t="s">
        <v>401</v>
      </c>
      <c r="C3" s="9">
        <v>160340</v>
      </c>
      <c r="D3" s="13">
        <v>22485723</v>
      </c>
      <c r="E3" s="9">
        <v>15875</v>
      </c>
      <c r="F3" s="13">
        <v>6638100</v>
      </c>
      <c r="G3" s="9">
        <v>31260</v>
      </c>
      <c r="H3" s="13">
        <v>8046750</v>
      </c>
      <c r="I3" s="9">
        <v>17875</v>
      </c>
      <c r="J3" s="13">
        <v>4542500</v>
      </c>
      <c r="K3" s="9">
        <v>95330</v>
      </c>
      <c r="L3" s="13">
        <v>3258373</v>
      </c>
      <c r="M3" s="10">
        <v>0.3</v>
      </c>
      <c r="N3" s="10">
        <v>0.36</v>
      </c>
      <c r="O3" s="10">
        <v>0.2</v>
      </c>
      <c r="P3" s="59">
        <v>0.14000000000000001</v>
      </c>
    </row>
    <row r="4" spans="1:16" x14ac:dyDescent="0.35">
      <c r="A4" s="8" t="s">
        <v>176</v>
      </c>
      <c r="B4" s="11" t="s">
        <v>402</v>
      </c>
      <c r="C4" s="9">
        <v>433835</v>
      </c>
      <c r="D4" s="13">
        <v>29458174</v>
      </c>
      <c r="E4" s="9">
        <v>16315</v>
      </c>
      <c r="F4" s="13">
        <v>6942600</v>
      </c>
      <c r="G4" s="9">
        <v>21025</v>
      </c>
      <c r="H4" s="13">
        <v>5375750</v>
      </c>
      <c r="I4" s="9">
        <v>22570</v>
      </c>
      <c r="J4" s="13">
        <v>5743500</v>
      </c>
      <c r="K4" s="9">
        <v>373930</v>
      </c>
      <c r="L4" s="13">
        <v>11396324</v>
      </c>
      <c r="M4" s="10">
        <v>0.24</v>
      </c>
      <c r="N4" s="10">
        <v>0.18</v>
      </c>
      <c r="O4" s="10">
        <v>0.19</v>
      </c>
      <c r="P4" s="59">
        <v>0.39</v>
      </c>
    </row>
    <row r="5" spans="1:16" x14ac:dyDescent="0.35">
      <c r="A5" s="8" t="s">
        <v>176</v>
      </c>
      <c r="B5" s="11" t="s">
        <v>403</v>
      </c>
      <c r="C5" s="9">
        <v>508975</v>
      </c>
      <c r="D5" s="13">
        <v>28485091</v>
      </c>
      <c r="E5" s="9">
        <v>14950</v>
      </c>
      <c r="F5" s="13">
        <v>6276897</v>
      </c>
      <c r="G5" s="9">
        <v>15460</v>
      </c>
      <c r="H5" s="13">
        <v>3965308</v>
      </c>
      <c r="I5" s="9">
        <v>17515</v>
      </c>
      <c r="J5" s="13">
        <v>4496130</v>
      </c>
      <c r="K5" s="9">
        <v>461045</v>
      </c>
      <c r="L5" s="13">
        <v>13746757</v>
      </c>
      <c r="M5" s="10">
        <v>0.22</v>
      </c>
      <c r="N5" s="10">
        <v>0.14000000000000001</v>
      </c>
      <c r="O5" s="10">
        <v>0.16</v>
      </c>
      <c r="P5" s="59">
        <v>0.48</v>
      </c>
    </row>
    <row r="6" spans="1:16" x14ac:dyDescent="0.35">
      <c r="A6" s="8" t="s">
        <v>176</v>
      </c>
      <c r="B6" s="11" t="s">
        <v>404</v>
      </c>
      <c r="C6" s="9">
        <v>489220</v>
      </c>
      <c r="D6" s="13">
        <v>32145513</v>
      </c>
      <c r="E6" s="9">
        <v>15200</v>
      </c>
      <c r="F6" s="13">
        <v>6726667</v>
      </c>
      <c r="G6" s="9">
        <v>25855</v>
      </c>
      <c r="H6" s="13">
        <v>7009617</v>
      </c>
      <c r="I6" s="9">
        <v>21385</v>
      </c>
      <c r="J6" s="13">
        <v>5804114</v>
      </c>
      <c r="K6" s="9">
        <v>426780</v>
      </c>
      <c r="L6" s="13">
        <v>12605114</v>
      </c>
      <c r="M6" s="10">
        <v>0.21</v>
      </c>
      <c r="N6" s="10">
        <v>0.22</v>
      </c>
      <c r="O6" s="10">
        <v>0.18</v>
      </c>
      <c r="P6" s="59">
        <v>0.39</v>
      </c>
    </row>
    <row r="7" spans="1:16" x14ac:dyDescent="0.35">
      <c r="A7" s="8" t="s">
        <v>176</v>
      </c>
      <c r="B7" s="11" t="s">
        <v>405</v>
      </c>
      <c r="C7" s="9">
        <v>463060</v>
      </c>
      <c r="D7" s="13">
        <v>35139117</v>
      </c>
      <c r="E7" s="9">
        <v>17440</v>
      </c>
      <c r="F7" s="13">
        <v>8590870</v>
      </c>
      <c r="G7" s="9">
        <v>23620</v>
      </c>
      <c r="H7" s="13">
        <v>7019139</v>
      </c>
      <c r="I7" s="9">
        <v>23235</v>
      </c>
      <c r="J7" s="13">
        <v>6923279</v>
      </c>
      <c r="K7" s="9">
        <v>398760</v>
      </c>
      <c r="L7" s="13">
        <v>12605829</v>
      </c>
      <c r="M7" s="10">
        <v>0.24</v>
      </c>
      <c r="N7" s="10">
        <v>0.2</v>
      </c>
      <c r="O7" s="10">
        <v>0.2</v>
      </c>
      <c r="P7" s="59">
        <v>0.36</v>
      </c>
    </row>
    <row r="8" spans="1:16" x14ac:dyDescent="0.35">
      <c r="A8" s="8" t="s">
        <v>176</v>
      </c>
      <c r="B8" s="11" t="s">
        <v>406</v>
      </c>
      <c r="C8" s="9">
        <v>508570</v>
      </c>
      <c r="D8" s="13">
        <v>35644629</v>
      </c>
      <c r="E8" s="9">
        <v>13665</v>
      </c>
      <c r="F8" s="13">
        <v>7235722</v>
      </c>
      <c r="G8" s="9">
        <v>18680</v>
      </c>
      <c r="H8" s="13">
        <v>5945466</v>
      </c>
      <c r="I8" s="9">
        <v>21175</v>
      </c>
      <c r="J8" s="13">
        <v>6772753</v>
      </c>
      <c r="K8" s="9">
        <v>455050</v>
      </c>
      <c r="L8" s="13">
        <v>15690688</v>
      </c>
      <c r="M8" s="10">
        <v>0.2</v>
      </c>
      <c r="N8" s="10">
        <v>0.17</v>
      </c>
      <c r="O8" s="10">
        <v>0.19</v>
      </c>
      <c r="P8" s="59">
        <v>0.44</v>
      </c>
    </row>
    <row r="9" spans="1:16" x14ac:dyDescent="0.35">
      <c r="A9" s="8" t="s">
        <v>176</v>
      </c>
      <c r="B9" s="11" t="s">
        <v>407</v>
      </c>
      <c r="C9" s="9">
        <v>258175</v>
      </c>
      <c r="D9" s="13">
        <v>20498300</v>
      </c>
      <c r="E9" s="9">
        <v>6750</v>
      </c>
      <c r="F9" s="13">
        <v>3712232</v>
      </c>
      <c r="G9" s="9">
        <v>9115</v>
      </c>
      <c r="H9" s="13">
        <v>2962000</v>
      </c>
      <c r="I9" s="9">
        <v>18835</v>
      </c>
      <c r="J9" s="13">
        <v>6124565</v>
      </c>
      <c r="K9" s="9">
        <v>223480</v>
      </c>
      <c r="L9" s="13">
        <v>7699503</v>
      </c>
      <c r="M9" s="10">
        <v>0.18</v>
      </c>
      <c r="N9" s="10">
        <v>0.14000000000000001</v>
      </c>
      <c r="O9" s="10">
        <v>0.3</v>
      </c>
      <c r="P9" s="59">
        <v>0.38</v>
      </c>
    </row>
    <row r="10" spans="1:16" x14ac:dyDescent="0.35">
      <c r="A10" s="8" t="s">
        <v>176</v>
      </c>
      <c r="B10" s="11" t="s">
        <v>408</v>
      </c>
      <c r="C10" s="9">
        <v>2832850</v>
      </c>
      <c r="D10" s="13">
        <v>207928747</v>
      </c>
      <c r="E10" s="9">
        <v>110870</v>
      </c>
      <c r="F10" s="13">
        <v>50195288</v>
      </c>
      <c r="G10" s="9">
        <v>145010</v>
      </c>
      <c r="H10" s="13">
        <v>40324030</v>
      </c>
      <c r="I10" s="9">
        <v>142595</v>
      </c>
      <c r="J10" s="13">
        <v>40406841</v>
      </c>
      <c r="K10" s="9">
        <v>2434375</v>
      </c>
      <c r="L10" s="13">
        <v>77002587</v>
      </c>
      <c r="M10" s="10">
        <v>0.24</v>
      </c>
      <c r="N10" s="10">
        <v>0.19</v>
      </c>
      <c r="O10" s="10">
        <v>0.19</v>
      </c>
      <c r="P10" s="59">
        <v>0.37</v>
      </c>
    </row>
    <row r="11" spans="1:16" x14ac:dyDescent="0.35">
      <c r="A11" s="5" t="s">
        <v>291</v>
      </c>
      <c r="B11" t="s">
        <v>400</v>
      </c>
      <c r="C11" s="6">
        <v>300</v>
      </c>
      <c r="D11" s="12">
        <v>117600</v>
      </c>
      <c r="E11" s="6">
        <v>300</v>
      </c>
      <c r="F11" s="12">
        <v>117600</v>
      </c>
      <c r="G11" s="6">
        <v>0</v>
      </c>
      <c r="H11" s="12">
        <v>0</v>
      </c>
      <c r="I11" s="6">
        <v>0</v>
      </c>
      <c r="J11" s="12">
        <v>0</v>
      </c>
      <c r="K11" s="6">
        <v>0</v>
      </c>
      <c r="L11" s="12">
        <v>0</v>
      </c>
      <c r="M11" s="7">
        <v>1</v>
      </c>
      <c r="N11" s="7">
        <v>0</v>
      </c>
      <c r="O11" s="7">
        <v>0</v>
      </c>
      <c r="P11" s="61">
        <v>0</v>
      </c>
    </row>
    <row r="12" spans="1:16" x14ac:dyDescent="0.35">
      <c r="A12" s="5" t="s">
        <v>291</v>
      </c>
      <c r="B12" t="s">
        <v>401</v>
      </c>
      <c r="C12" s="6">
        <v>4245</v>
      </c>
      <c r="D12" s="12">
        <v>620192</v>
      </c>
      <c r="E12" s="6">
        <v>450</v>
      </c>
      <c r="F12" s="12">
        <v>195300</v>
      </c>
      <c r="G12" s="6">
        <v>865</v>
      </c>
      <c r="H12" s="12">
        <v>222250</v>
      </c>
      <c r="I12" s="6">
        <v>455</v>
      </c>
      <c r="J12" s="12">
        <v>115500</v>
      </c>
      <c r="K12" s="6">
        <v>2470</v>
      </c>
      <c r="L12" s="12">
        <v>87142</v>
      </c>
      <c r="M12" s="7">
        <v>0.31</v>
      </c>
      <c r="N12" s="7">
        <v>0.36</v>
      </c>
      <c r="O12" s="7">
        <v>0.19</v>
      </c>
      <c r="P12" s="61">
        <v>0.14000000000000001</v>
      </c>
    </row>
    <row r="13" spans="1:16" x14ac:dyDescent="0.35">
      <c r="A13" s="5" t="s">
        <v>291</v>
      </c>
      <c r="B13" t="s">
        <v>402</v>
      </c>
      <c r="C13" s="6">
        <v>12980</v>
      </c>
      <c r="D13" s="12">
        <v>905382</v>
      </c>
      <c r="E13" s="6">
        <v>525</v>
      </c>
      <c r="F13" s="12">
        <v>232500</v>
      </c>
      <c r="G13" s="6">
        <v>655</v>
      </c>
      <c r="H13" s="12">
        <v>167000</v>
      </c>
      <c r="I13" s="6">
        <v>660</v>
      </c>
      <c r="J13" s="12">
        <v>167000</v>
      </c>
      <c r="K13" s="6">
        <v>11145</v>
      </c>
      <c r="L13" s="12">
        <v>338882</v>
      </c>
      <c r="M13" s="7">
        <v>0.26</v>
      </c>
      <c r="N13" s="7">
        <v>0.18</v>
      </c>
      <c r="O13" s="7">
        <v>0.18</v>
      </c>
      <c r="P13" s="61">
        <v>0.37</v>
      </c>
    </row>
    <row r="14" spans="1:16" x14ac:dyDescent="0.35">
      <c r="A14" s="5" t="s">
        <v>291</v>
      </c>
      <c r="B14" t="s">
        <v>403</v>
      </c>
      <c r="C14" s="6">
        <v>16335</v>
      </c>
      <c r="D14" s="12">
        <v>912590</v>
      </c>
      <c r="E14" s="6">
        <v>470</v>
      </c>
      <c r="F14" s="12">
        <v>204150</v>
      </c>
      <c r="G14" s="6">
        <v>515</v>
      </c>
      <c r="H14" s="12">
        <v>131948</v>
      </c>
      <c r="I14" s="6">
        <v>515</v>
      </c>
      <c r="J14" s="12">
        <v>133485</v>
      </c>
      <c r="K14" s="6">
        <v>14835</v>
      </c>
      <c r="L14" s="12">
        <v>443007</v>
      </c>
      <c r="M14" s="7">
        <v>0.22</v>
      </c>
      <c r="N14" s="7">
        <v>0.14000000000000001</v>
      </c>
      <c r="O14" s="7">
        <v>0.15</v>
      </c>
      <c r="P14" s="61">
        <v>0.49</v>
      </c>
    </row>
    <row r="15" spans="1:16" x14ac:dyDescent="0.35">
      <c r="A15" s="5" t="s">
        <v>291</v>
      </c>
      <c r="B15" t="s">
        <v>404</v>
      </c>
      <c r="C15" s="6">
        <v>15025</v>
      </c>
      <c r="D15" s="12">
        <v>979210</v>
      </c>
      <c r="E15" s="6">
        <v>465</v>
      </c>
      <c r="F15" s="12">
        <v>211667</v>
      </c>
      <c r="G15" s="6">
        <v>800</v>
      </c>
      <c r="H15" s="12">
        <v>217584</v>
      </c>
      <c r="I15" s="6">
        <v>635</v>
      </c>
      <c r="J15" s="12">
        <v>172296</v>
      </c>
      <c r="K15" s="6">
        <v>13125</v>
      </c>
      <c r="L15" s="12">
        <v>377663</v>
      </c>
      <c r="M15" s="7">
        <v>0.22</v>
      </c>
      <c r="N15" s="7">
        <v>0.22</v>
      </c>
      <c r="O15" s="7">
        <v>0.18</v>
      </c>
      <c r="P15" s="61">
        <v>0.39</v>
      </c>
    </row>
    <row r="16" spans="1:16" x14ac:dyDescent="0.35">
      <c r="A16" s="5" t="s">
        <v>291</v>
      </c>
      <c r="B16" t="s">
        <v>405</v>
      </c>
      <c r="C16" s="6">
        <v>14150</v>
      </c>
      <c r="D16" s="12">
        <v>1047986</v>
      </c>
      <c r="E16" s="6">
        <v>495</v>
      </c>
      <c r="F16" s="12">
        <v>246375</v>
      </c>
      <c r="G16" s="6">
        <v>705</v>
      </c>
      <c r="H16" s="12">
        <v>210093</v>
      </c>
      <c r="I16" s="6">
        <v>690</v>
      </c>
      <c r="J16" s="12">
        <v>205241</v>
      </c>
      <c r="K16" s="6">
        <v>12260</v>
      </c>
      <c r="L16" s="12">
        <v>386277</v>
      </c>
      <c r="M16" s="7">
        <v>0.24</v>
      </c>
      <c r="N16" s="7">
        <v>0.2</v>
      </c>
      <c r="O16" s="7">
        <v>0.2</v>
      </c>
      <c r="P16" s="61">
        <v>0.37</v>
      </c>
    </row>
    <row r="17" spans="1:16" x14ac:dyDescent="0.35">
      <c r="A17" s="5" t="s">
        <v>291</v>
      </c>
      <c r="B17" t="s">
        <v>406</v>
      </c>
      <c r="C17" s="6">
        <v>15605</v>
      </c>
      <c r="D17" s="12">
        <v>1104715</v>
      </c>
      <c r="E17" s="6">
        <v>455</v>
      </c>
      <c r="F17" s="12">
        <v>248051</v>
      </c>
      <c r="G17" s="6">
        <v>555</v>
      </c>
      <c r="H17" s="12">
        <v>175167</v>
      </c>
      <c r="I17" s="6">
        <v>630</v>
      </c>
      <c r="J17" s="12">
        <v>202801</v>
      </c>
      <c r="K17" s="6">
        <v>13970</v>
      </c>
      <c r="L17" s="12">
        <v>478697</v>
      </c>
      <c r="M17" s="7">
        <v>0.22</v>
      </c>
      <c r="N17" s="7">
        <v>0.16</v>
      </c>
      <c r="O17" s="7">
        <v>0.18</v>
      </c>
      <c r="P17" s="61">
        <v>0.43</v>
      </c>
    </row>
    <row r="18" spans="1:16" x14ac:dyDescent="0.35">
      <c r="A18" s="5" t="s">
        <v>291</v>
      </c>
      <c r="B18" t="s">
        <v>407</v>
      </c>
      <c r="C18" s="6">
        <v>7855</v>
      </c>
      <c r="D18" s="12">
        <v>604085</v>
      </c>
      <c r="E18" s="6">
        <v>195</v>
      </c>
      <c r="F18" s="12">
        <v>109336</v>
      </c>
      <c r="G18" s="6">
        <v>255</v>
      </c>
      <c r="H18" s="12">
        <v>81463</v>
      </c>
      <c r="I18" s="6">
        <v>550</v>
      </c>
      <c r="J18" s="12">
        <v>178118</v>
      </c>
      <c r="K18" s="6">
        <v>6850</v>
      </c>
      <c r="L18" s="12">
        <v>235168</v>
      </c>
      <c r="M18" s="7">
        <v>0.18</v>
      </c>
      <c r="N18" s="7">
        <v>0.13</v>
      </c>
      <c r="O18" s="7">
        <v>0.28999999999999998</v>
      </c>
      <c r="P18" s="61">
        <v>0.39</v>
      </c>
    </row>
    <row r="19" spans="1:16" x14ac:dyDescent="0.35">
      <c r="A19" s="5" t="s">
        <v>291</v>
      </c>
      <c r="B19" t="s">
        <v>408</v>
      </c>
      <c r="C19" s="6">
        <v>86490</v>
      </c>
      <c r="D19" s="12">
        <v>6291761</v>
      </c>
      <c r="E19" s="6">
        <v>3355</v>
      </c>
      <c r="F19" s="12">
        <v>1564979</v>
      </c>
      <c r="G19" s="6">
        <v>4340</v>
      </c>
      <c r="H19" s="12">
        <v>1205505</v>
      </c>
      <c r="I19" s="6">
        <v>4140</v>
      </c>
      <c r="J19" s="12">
        <v>1174440</v>
      </c>
      <c r="K19" s="6">
        <v>74655</v>
      </c>
      <c r="L19" s="12">
        <v>2346838</v>
      </c>
      <c r="M19" s="7">
        <v>0.25</v>
      </c>
      <c r="N19" s="7">
        <v>0.19</v>
      </c>
      <c r="O19" s="7">
        <v>0.19</v>
      </c>
      <c r="P19" s="61">
        <v>0.37</v>
      </c>
    </row>
    <row r="20" spans="1:16" x14ac:dyDescent="0.35">
      <c r="A20" s="5" t="s">
        <v>292</v>
      </c>
      <c r="B20" t="s">
        <v>400</v>
      </c>
      <c r="C20" s="6">
        <v>285</v>
      </c>
      <c r="D20" s="12">
        <v>105000</v>
      </c>
      <c r="E20" s="6">
        <v>285</v>
      </c>
      <c r="F20" s="12">
        <v>105000</v>
      </c>
      <c r="G20" s="6">
        <v>0</v>
      </c>
      <c r="H20" s="12">
        <v>0</v>
      </c>
      <c r="I20" s="6">
        <v>0</v>
      </c>
      <c r="J20" s="12">
        <v>0</v>
      </c>
      <c r="K20" s="6">
        <v>0</v>
      </c>
      <c r="L20" s="12">
        <v>0</v>
      </c>
      <c r="M20" s="7">
        <v>1</v>
      </c>
      <c r="N20" s="7">
        <v>0</v>
      </c>
      <c r="O20" s="7">
        <v>0</v>
      </c>
      <c r="P20" s="61">
        <v>0</v>
      </c>
    </row>
    <row r="21" spans="1:16" x14ac:dyDescent="0.35">
      <c r="A21" s="5" t="s">
        <v>292</v>
      </c>
      <c r="B21" t="s">
        <v>401</v>
      </c>
      <c r="C21" s="6">
        <v>3985</v>
      </c>
      <c r="D21" s="12">
        <v>553614</v>
      </c>
      <c r="E21" s="6">
        <v>405</v>
      </c>
      <c r="F21" s="12">
        <v>165300</v>
      </c>
      <c r="G21" s="6">
        <v>755</v>
      </c>
      <c r="H21" s="12">
        <v>193750</v>
      </c>
      <c r="I21" s="6">
        <v>445</v>
      </c>
      <c r="J21" s="12">
        <v>112250</v>
      </c>
      <c r="K21" s="6">
        <v>2385</v>
      </c>
      <c r="L21" s="12">
        <v>82314</v>
      </c>
      <c r="M21" s="7">
        <v>0.3</v>
      </c>
      <c r="N21" s="7">
        <v>0.35</v>
      </c>
      <c r="O21" s="7">
        <v>0.2</v>
      </c>
      <c r="P21" s="61">
        <v>0.15</v>
      </c>
    </row>
    <row r="22" spans="1:16" x14ac:dyDescent="0.35">
      <c r="A22" s="5" t="s">
        <v>292</v>
      </c>
      <c r="B22" t="s">
        <v>402</v>
      </c>
      <c r="C22" s="6">
        <v>11675</v>
      </c>
      <c r="D22" s="12">
        <v>826073</v>
      </c>
      <c r="E22" s="6">
        <v>450</v>
      </c>
      <c r="F22" s="12">
        <v>189600</v>
      </c>
      <c r="G22" s="6">
        <v>655</v>
      </c>
      <c r="H22" s="12">
        <v>170000</v>
      </c>
      <c r="I22" s="6">
        <v>645</v>
      </c>
      <c r="J22" s="12">
        <v>164000</v>
      </c>
      <c r="K22" s="6">
        <v>9920</v>
      </c>
      <c r="L22" s="12">
        <v>302473</v>
      </c>
      <c r="M22" s="7">
        <v>0.23</v>
      </c>
      <c r="N22" s="7">
        <v>0.21</v>
      </c>
      <c r="O22" s="7">
        <v>0.2</v>
      </c>
      <c r="P22" s="61">
        <v>0.37</v>
      </c>
    </row>
    <row r="23" spans="1:16" x14ac:dyDescent="0.35">
      <c r="A23" s="5" t="s">
        <v>292</v>
      </c>
      <c r="B23" t="s">
        <v>403</v>
      </c>
      <c r="C23" s="6">
        <v>13995</v>
      </c>
      <c r="D23" s="12">
        <v>804733</v>
      </c>
      <c r="E23" s="6">
        <v>410</v>
      </c>
      <c r="F23" s="12">
        <v>169281</v>
      </c>
      <c r="G23" s="6">
        <v>490</v>
      </c>
      <c r="H23" s="12">
        <v>127453</v>
      </c>
      <c r="I23" s="6">
        <v>530</v>
      </c>
      <c r="J23" s="12">
        <v>135493</v>
      </c>
      <c r="K23" s="6">
        <v>12565</v>
      </c>
      <c r="L23" s="12">
        <v>372507</v>
      </c>
      <c r="M23" s="7">
        <v>0.21</v>
      </c>
      <c r="N23" s="7">
        <v>0.16</v>
      </c>
      <c r="O23" s="7">
        <v>0.17</v>
      </c>
      <c r="P23" s="61">
        <v>0.46</v>
      </c>
    </row>
    <row r="24" spans="1:16" x14ac:dyDescent="0.35">
      <c r="A24" s="5" t="s">
        <v>292</v>
      </c>
      <c r="B24" t="s">
        <v>404</v>
      </c>
      <c r="C24" s="6">
        <v>13180</v>
      </c>
      <c r="D24" s="12">
        <v>908758</v>
      </c>
      <c r="E24" s="6">
        <v>440</v>
      </c>
      <c r="F24" s="12">
        <v>196311</v>
      </c>
      <c r="G24" s="6">
        <v>725</v>
      </c>
      <c r="H24" s="12">
        <v>196751</v>
      </c>
      <c r="I24" s="6">
        <v>645</v>
      </c>
      <c r="J24" s="12">
        <v>174947</v>
      </c>
      <c r="K24" s="6">
        <v>11370</v>
      </c>
      <c r="L24" s="12">
        <v>340749</v>
      </c>
      <c r="M24" s="7">
        <v>0.22</v>
      </c>
      <c r="N24" s="7">
        <v>0.22</v>
      </c>
      <c r="O24" s="7">
        <v>0.19</v>
      </c>
      <c r="P24" s="61">
        <v>0.37</v>
      </c>
    </row>
    <row r="25" spans="1:16" x14ac:dyDescent="0.35">
      <c r="A25" s="5" t="s">
        <v>292</v>
      </c>
      <c r="B25" t="s">
        <v>405</v>
      </c>
      <c r="C25" s="6">
        <v>12550</v>
      </c>
      <c r="D25" s="12">
        <v>964093</v>
      </c>
      <c r="E25" s="6">
        <v>490</v>
      </c>
      <c r="F25" s="12">
        <v>232265</v>
      </c>
      <c r="G25" s="6">
        <v>660</v>
      </c>
      <c r="H25" s="12">
        <v>195721</v>
      </c>
      <c r="I25" s="6">
        <v>675</v>
      </c>
      <c r="J25" s="12">
        <v>200276</v>
      </c>
      <c r="K25" s="6">
        <v>10725</v>
      </c>
      <c r="L25" s="12">
        <v>335830</v>
      </c>
      <c r="M25" s="7">
        <v>0.24</v>
      </c>
      <c r="N25" s="7">
        <v>0.2</v>
      </c>
      <c r="O25" s="7">
        <v>0.21</v>
      </c>
      <c r="P25" s="61">
        <v>0.35</v>
      </c>
    </row>
    <row r="26" spans="1:16" x14ac:dyDescent="0.35">
      <c r="A26" s="5" t="s">
        <v>292</v>
      </c>
      <c r="B26" t="s">
        <v>406</v>
      </c>
      <c r="C26" s="6">
        <v>13685</v>
      </c>
      <c r="D26" s="12">
        <v>959765</v>
      </c>
      <c r="E26" s="6">
        <v>375</v>
      </c>
      <c r="F26" s="12">
        <v>192067</v>
      </c>
      <c r="G26" s="6">
        <v>520</v>
      </c>
      <c r="H26" s="12">
        <v>163656</v>
      </c>
      <c r="I26" s="6">
        <v>585</v>
      </c>
      <c r="J26" s="12">
        <v>188041</v>
      </c>
      <c r="K26" s="6">
        <v>12205</v>
      </c>
      <c r="L26" s="12">
        <v>416000</v>
      </c>
      <c r="M26" s="7">
        <v>0.2</v>
      </c>
      <c r="N26" s="7">
        <v>0.17</v>
      </c>
      <c r="O26" s="7">
        <v>0.2</v>
      </c>
      <c r="P26" s="61">
        <v>0.43</v>
      </c>
    </row>
    <row r="27" spans="1:16" x14ac:dyDescent="0.35">
      <c r="A27" s="5" t="s">
        <v>292</v>
      </c>
      <c r="B27" t="s">
        <v>407</v>
      </c>
      <c r="C27" s="6">
        <v>6890</v>
      </c>
      <c r="D27" s="12">
        <v>541772</v>
      </c>
      <c r="E27" s="6">
        <v>150</v>
      </c>
      <c r="F27" s="12">
        <v>82640</v>
      </c>
      <c r="G27" s="6">
        <v>260</v>
      </c>
      <c r="H27" s="12">
        <v>84536</v>
      </c>
      <c r="I27" s="6">
        <v>515</v>
      </c>
      <c r="J27" s="12">
        <v>168715</v>
      </c>
      <c r="K27" s="6">
        <v>5965</v>
      </c>
      <c r="L27" s="12">
        <v>205881</v>
      </c>
      <c r="M27" s="7">
        <v>0.15</v>
      </c>
      <c r="N27" s="7">
        <v>0.16</v>
      </c>
      <c r="O27" s="7">
        <v>0.31</v>
      </c>
      <c r="P27" s="61">
        <v>0.38</v>
      </c>
    </row>
    <row r="28" spans="1:16" x14ac:dyDescent="0.35">
      <c r="A28" s="5" t="s">
        <v>292</v>
      </c>
      <c r="B28" t="s">
        <v>408</v>
      </c>
      <c r="C28" s="6">
        <v>76245</v>
      </c>
      <c r="D28" s="12">
        <v>5663806</v>
      </c>
      <c r="E28" s="6">
        <v>3005</v>
      </c>
      <c r="F28" s="12">
        <v>1332465</v>
      </c>
      <c r="G28" s="6">
        <v>4070</v>
      </c>
      <c r="H28" s="12">
        <v>1131866</v>
      </c>
      <c r="I28" s="6">
        <v>4035</v>
      </c>
      <c r="J28" s="12">
        <v>1143722</v>
      </c>
      <c r="K28" s="6">
        <v>65135</v>
      </c>
      <c r="L28" s="12">
        <v>2055754</v>
      </c>
      <c r="M28" s="7">
        <v>0.24</v>
      </c>
      <c r="N28" s="7">
        <v>0.2</v>
      </c>
      <c r="O28" s="7">
        <v>0.2</v>
      </c>
      <c r="P28" s="61">
        <v>0.36</v>
      </c>
    </row>
    <row r="29" spans="1:16" x14ac:dyDescent="0.35">
      <c r="A29" s="5" t="s">
        <v>293</v>
      </c>
      <c r="B29" t="s">
        <v>400</v>
      </c>
      <c r="C29" s="6">
        <v>220</v>
      </c>
      <c r="D29" s="12">
        <v>85200</v>
      </c>
      <c r="E29" s="6">
        <v>220</v>
      </c>
      <c r="F29" s="12">
        <v>85200</v>
      </c>
      <c r="G29" s="6">
        <v>0</v>
      </c>
      <c r="H29" s="12">
        <v>0</v>
      </c>
      <c r="I29" s="6">
        <v>0</v>
      </c>
      <c r="J29" s="12">
        <v>0</v>
      </c>
      <c r="K29" s="6">
        <v>0</v>
      </c>
      <c r="L29" s="12">
        <v>0</v>
      </c>
      <c r="M29" s="7">
        <v>1</v>
      </c>
      <c r="N29" s="7">
        <v>0</v>
      </c>
      <c r="O29" s="7">
        <v>0</v>
      </c>
      <c r="P29" s="61">
        <v>0</v>
      </c>
    </row>
    <row r="30" spans="1:16" x14ac:dyDescent="0.35">
      <c r="A30" s="5" t="s">
        <v>293</v>
      </c>
      <c r="B30" t="s">
        <v>401</v>
      </c>
      <c r="C30" s="6">
        <v>3415</v>
      </c>
      <c r="D30" s="12">
        <v>466072</v>
      </c>
      <c r="E30" s="6">
        <v>335</v>
      </c>
      <c r="F30" s="12">
        <v>139500</v>
      </c>
      <c r="G30" s="6">
        <v>610</v>
      </c>
      <c r="H30" s="12">
        <v>159250</v>
      </c>
      <c r="I30" s="6">
        <v>375</v>
      </c>
      <c r="J30" s="12">
        <v>95000</v>
      </c>
      <c r="K30" s="6">
        <v>2100</v>
      </c>
      <c r="L30" s="12">
        <v>72322</v>
      </c>
      <c r="M30" s="7">
        <v>0.3</v>
      </c>
      <c r="N30" s="7">
        <v>0.34</v>
      </c>
      <c r="O30" s="7">
        <v>0.2</v>
      </c>
      <c r="P30" s="61">
        <v>0.16</v>
      </c>
    </row>
    <row r="31" spans="1:16" x14ac:dyDescent="0.35">
      <c r="A31" s="5" t="s">
        <v>293</v>
      </c>
      <c r="B31" t="s">
        <v>402</v>
      </c>
      <c r="C31" s="6">
        <v>8980</v>
      </c>
      <c r="D31" s="12">
        <v>612463</v>
      </c>
      <c r="E31" s="6">
        <v>325</v>
      </c>
      <c r="F31" s="12">
        <v>141300</v>
      </c>
      <c r="G31" s="6">
        <v>420</v>
      </c>
      <c r="H31" s="12">
        <v>107750</v>
      </c>
      <c r="I31" s="6">
        <v>490</v>
      </c>
      <c r="J31" s="12">
        <v>126250</v>
      </c>
      <c r="K31" s="6">
        <v>7750</v>
      </c>
      <c r="L31" s="12">
        <v>237163</v>
      </c>
      <c r="M31" s="7">
        <v>0.23</v>
      </c>
      <c r="N31" s="7">
        <v>0.18</v>
      </c>
      <c r="O31" s="7">
        <v>0.21</v>
      </c>
      <c r="P31" s="61">
        <v>0.39</v>
      </c>
    </row>
    <row r="32" spans="1:16" x14ac:dyDescent="0.35">
      <c r="A32" s="5" t="s">
        <v>293</v>
      </c>
      <c r="B32" t="s">
        <v>403</v>
      </c>
      <c r="C32" s="6">
        <v>10605</v>
      </c>
      <c r="D32" s="12">
        <v>576490</v>
      </c>
      <c r="E32" s="6">
        <v>305</v>
      </c>
      <c r="F32" s="12">
        <v>128217</v>
      </c>
      <c r="G32" s="6">
        <v>335</v>
      </c>
      <c r="H32" s="12">
        <v>86148</v>
      </c>
      <c r="I32" s="6">
        <v>315</v>
      </c>
      <c r="J32" s="12">
        <v>80740</v>
      </c>
      <c r="K32" s="6">
        <v>9645</v>
      </c>
      <c r="L32" s="12">
        <v>281385</v>
      </c>
      <c r="M32" s="7">
        <v>0.22</v>
      </c>
      <c r="N32" s="7">
        <v>0.15</v>
      </c>
      <c r="O32" s="7">
        <v>0.14000000000000001</v>
      </c>
      <c r="P32" s="61">
        <v>0.49</v>
      </c>
    </row>
    <row r="33" spans="1:16" x14ac:dyDescent="0.35">
      <c r="A33" s="5" t="s">
        <v>293</v>
      </c>
      <c r="B33" t="s">
        <v>404</v>
      </c>
      <c r="C33" s="6">
        <v>9900</v>
      </c>
      <c r="D33" s="12">
        <v>639888</v>
      </c>
      <c r="E33" s="6">
        <v>300</v>
      </c>
      <c r="F33" s="12">
        <v>137225</v>
      </c>
      <c r="G33" s="6">
        <v>515</v>
      </c>
      <c r="H33" s="12">
        <v>139451</v>
      </c>
      <c r="I33" s="6">
        <v>430</v>
      </c>
      <c r="J33" s="12">
        <v>117786</v>
      </c>
      <c r="K33" s="6">
        <v>8655</v>
      </c>
      <c r="L33" s="12">
        <v>245426</v>
      </c>
      <c r="M33" s="7">
        <v>0.21</v>
      </c>
      <c r="N33" s="7">
        <v>0.22</v>
      </c>
      <c r="O33" s="7">
        <v>0.18</v>
      </c>
      <c r="P33" s="61">
        <v>0.38</v>
      </c>
    </row>
    <row r="34" spans="1:16" x14ac:dyDescent="0.35">
      <c r="A34" s="5" t="s">
        <v>293</v>
      </c>
      <c r="B34" t="s">
        <v>405</v>
      </c>
      <c r="C34" s="6">
        <v>8965</v>
      </c>
      <c r="D34" s="12">
        <v>683765</v>
      </c>
      <c r="E34" s="6">
        <v>355</v>
      </c>
      <c r="F34" s="12">
        <v>171609</v>
      </c>
      <c r="G34" s="6">
        <v>485</v>
      </c>
      <c r="H34" s="12">
        <v>143424</v>
      </c>
      <c r="I34" s="6">
        <v>425</v>
      </c>
      <c r="J34" s="12">
        <v>127690</v>
      </c>
      <c r="K34" s="6">
        <v>7700</v>
      </c>
      <c r="L34" s="12">
        <v>241043</v>
      </c>
      <c r="M34" s="7">
        <v>0.25</v>
      </c>
      <c r="N34" s="7">
        <v>0.21</v>
      </c>
      <c r="O34" s="7">
        <v>0.19</v>
      </c>
      <c r="P34" s="61">
        <v>0.35</v>
      </c>
    </row>
    <row r="35" spans="1:16" x14ac:dyDescent="0.35">
      <c r="A35" s="5" t="s">
        <v>293</v>
      </c>
      <c r="B35" t="s">
        <v>406</v>
      </c>
      <c r="C35" s="6">
        <v>9860</v>
      </c>
      <c r="D35" s="12">
        <v>673141</v>
      </c>
      <c r="E35" s="6">
        <v>260</v>
      </c>
      <c r="F35" s="12">
        <v>134518</v>
      </c>
      <c r="G35" s="6">
        <v>340</v>
      </c>
      <c r="H35" s="12">
        <v>107914</v>
      </c>
      <c r="I35" s="6">
        <v>395</v>
      </c>
      <c r="J35" s="12">
        <v>127333</v>
      </c>
      <c r="K35" s="6">
        <v>8870</v>
      </c>
      <c r="L35" s="12">
        <v>303377</v>
      </c>
      <c r="M35" s="7">
        <v>0.2</v>
      </c>
      <c r="N35" s="7">
        <v>0.16</v>
      </c>
      <c r="O35" s="7">
        <v>0.19</v>
      </c>
      <c r="P35" s="61">
        <v>0.45</v>
      </c>
    </row>
    <row r="36" spans="1:16" x14ac:dyDescent="0.35">
      <c r="A36" s="5" t="s">
        <v>293</v>
      </c>
      <c r="B36" t="s">
        <v>407</v>
      </c>
      <c r="C36" s="6">
        <v>5035</v>
      </c>
      <c r="D36" s="12">
        <v>393517</v>
      </c>
      <c r="E36" s="6">
        <v>115</v>
      </c>
      <c r="F36" s="12">
        <v>64246</v>
      </c>
      <c r="G36" s="6">
        <v>190</v>
      </c>
      <c r="H36" s="12">
        <v>61241</v>
      </c>
      <c r="I36" s="6">
        <v>370</v>
      </c>
      <c r="J36" s="12">
        <v>119148</v>
      </c>
      <c r="K36" s="6">
        <v>4360</v>
      </c>
      <c r="L36" s="12">
        <v>148882</v>
      </c>
      <c r="M36" s="7">
        <v>0.16</v>
      </c>
      <c r="N36" s="7">
        <v>0.16</v>
      </c>
      <c r="O36" s="7">
        <v>0.3</v>
      </c>
      <c r="P36" s="61">
        <v>0.38</v>
      </c>
    </row>
    <row r="37" spans="1:16" x14ac:dyDescent="0.35">
      <c r="A37" s="5" t="s">
        <v>293</v>
      </c>
      <c r="B37" t="s">
        <v>408</v>
      </c>
      <c r="C37" s="6">
        <v>56980</v>
      </c>
      <c r="D37" s="12">
        <v>4130536</v>
      </c>
      <c r="E37" s="6">
        <v>2210</v>
      </c>
      <c r="F37" s="12">
        <v>1001815</v>
      </c>
      <c r="G37" s="6">
        <v>2895</v>
      </c>
      <c r="H37" s="12">
        <v>805177</v>
      </c>
      <c r="I37" s="6">
        <v>2800</v>
      </c>
      <c r="J37" s="12">
        <v>793947</v>
      </c>
      <c r="K37" s="6">
        <v>49080</v>
      </c>
      <c r="L37" s="12">
        <v>1529598</v>
      </c>
      <c r="M37" s="7">
        <v>0.24</v>
      </c>
      <c r="N37" s="7">
        <v>0.19</v>
      </c>
      <c r="O37" s="7">
        <v>0.19</v>
      </c>
      <c r="P37" s="61">
        <v>0.37</v>
      </c>
    </row>
    <row r="38" spans="1:16" x14ac:dyDescent="0.35">
      <c r="A38" s="5" t="s">
        <v>294</v>
      </c>
      <c r="B38" t="s">
        <v>400</v>
      </c>
      <c r="C38" s="6">
        <v>145</v>
      </c>
      <c r="D38" s="12">
        <v>52500</v>
      </c>
      <c r="E38" s="6">
        <v>145</v>
      </c>
      <c r="F38" s="12">
        <v>52500</v>
      </c>
      <c r="G38" s="6">
        <v>0</v>
      </c>
      <c r="H38" s="12">
        <v>0</v>
      </c>
      <c r="I38" s="6">
        <v>0</v>
      </c>
      <c r="J38" s="12">
        <v>0</v>
      </c>
      <c r="K38" s="6">
        <v>0</v>
      </c>
      <c r="L38" s="12">
        <v>0</v>
      </c>
      <c r="M38" s="7">
        <v>1</v>
      </c>
      <c r="N38" s="7">
        <v>0</v>
      </c>
      <c r="O38" s="7">
        <v>0</v>
      </c>
      <c r="P38" s="61">
        <v>0</v>
      </c>
    </row>
    <row r="39" spans="1:16" x14ac:dyDescent="0.35">
      <c r="A39" s="5" t="s">
        <v>294</v>
      </c>
      <c r="B39" t="s">
        <v>401</v>
      </c>
      <c r="C39" s="6">
        <v>1620</v>
      </c>
      <c r="D39" s="12">
        <v>245912</v>
      </c>
      <c r="E39" s="6">
        <v>170</v>
      </c>
      <c r="F39" s="12">
        <v>67800</v>
      </c>
      <c r="G39" s="6">
        <v>365</v>
      </c>
      <c r="H39" s="12">
        <v>93500</v>
      </c>
      <c r="I39" s="6">
        <v>215</v>
      </c>
      <c r="J39" s="12">
        <v>55750</v>
      </c>
      <c r="K39" s="6">
        <v>865</v>
      </c>
      <c r="L39" s="12">
        <v>28862</v>
      </c>
      <c r="M39" s="7">
        <v>0.28000000000000003</v>
      </c>
      <c r="N39" s="7">
        <v>0.38</v>
      </c>
      <c r="O39" s="7">
        <v>0.23</v>
      </c>
      <c r="P39" s="61">
        <v>0.12</v>
      </c>
    </row>
    <row r="40" spans="1:16" x14ac:dyDescent="0.35">
      <c r="A40" s="5" t="s">
        <v>294</v>
      </c>
      <c r="B40" t="s">
        <v>402</v>
      </c>
      <c r="C40" s="6">
        <v>4575</v>
      </c>
      <c r="D40" s="12">
        <v>353214</v>
      </c>
      <c r="E40" s="6">
        <v>200</v>
      </c>
      <c r="F40" s="12">
        <v>84300</v>
      </c>
      <c r="G40" s="6">
        <v>285</v>
      </c>
      <c r="H40" s="12">
        <v>74000</v>
      </c>
      <c r="I40" s="6">
        <v>315</v>
      </c>
      <c r="J40" s="12">
        <v>79250</v>
      </c>
      <c r="K40" s="6">
        <v>3780</v>
      </c>
      <c r="L40" s="12">
        <v>115664</v>
      </c>
      <c r="M40" s="7">
        <v>0.24</v>
      </c>
      <c r="N40" s="7">
        <v>0.21</v>
      </c>
      <c r="O40" s="7">
        <v>0.22</v>
      </c>
      <c r="P40" s="61">
        <v>0.33</v>
      </c>
    </row>
    <row r="41" spans="1:16" x14ac:dyDescent="0.35">
      <c r="A41" s="5" t="s">
        <v>294</v>
      </c>
      <c r="B41" t="s">
        <v>403</v>
      </c>
      <c r="C41" s="6">
        <v>5095</v>
      </c>
      <c r="D41" s="12">
        <v>288060</v>
      </c>
      <c r="E41" s="6">
        <v>120</v>
      </c>
      <c r="F41" s="12">
        <v>51693</v>
      </c>
      <c r="G41" s="6">
        <v>180</v>
      </c>
      <c r="H41" s="12">
        <v>46105</v>
      </c>
      <c r="I41" s="6">
        <v>220</v>
      </c>
      <c r="J41" s="12">
        <v>56793</v>
      </c>
      <c r="K41" s="6">
        <v>4575</v>
      </c>
      <c r="L41" s="12">
        <v>133470</v>
      </c>
      <c r="M41" s="7">
        <v>0.18</v>
      </c>
      <c r="N41" s="7">
        <v>0.16</v>
      </c>
      <c r="O41" s="7">
        <v>0.2</v>
      </c>
      <c r="P41" s="61">
        <v>0.46</v>
      </c>
    </row>
    <row r="42" spans="1:16" x14ac:dyDescent="0.35">
      <c r="A42" s="5" t="s">
        <v>294</v>
      </c>
      <c r="B42" t="s">
        <v>404</v>
      </c>
      <c r="C42" s="6">
        <v>5205</v>
      </c>
      <c r="D42" s="12">
        <v>362668</v>
      </c>
      <c r="E42" s="6">
        <v>185</v>
      </c>
      <c r="F42" s="12">
        <v>82508</v>
      </c>
      <c r="G42" s="6">
        <v>295</v>
      </c>
      <c r="H42" s="12">
        <v>79833</v>
      </c>
      <c r="I42" s="6">
        <v>260</v>
      </c>
      <c r="J42" s="12">
        <v>69968</v>
      </c>
      <c r="K42" s="6">
        <v>4470</v>
      </c>
      <c r="L42" s="12">
        <v>130359</v>
      </c>
      <c r="M42" s="7">
        <v>0.23</v>
      </c>
      <c r="N42" s="7">
        <v>0.22</v>
      </c>
      <c r="O42" s="7">
        <v>0.19</v>
      </c>
      <c r="P42" s="61">
        <v>0.36</v>
      </c>
    </row>
    <row r="43" spans="1:16" x14ac:dyDescent="0.35">
      <c r="A43" s="5" t="s">
        <v>294</v>
      </c>
      <c r="B43" t="s">
        <v>405</v>
      </c>
      <c r="C43" s="6">
        <v>4805</v>
      </c>
      <c r="D43" s="12">
        <v>379997</v>
      </c>
      <c r="E43" s="6">
        <v>190</v>
      </c>
      <c r="F43" s="12">
        <v>92286</v>
      </c>
      <c r="G43" s="6">
        <v>235</v>
      </c>
      <c r="H43" s="12">
        <v>70031</v>
      </c>
      <c r="I43" s="6">
        <v>290</v>
      </c>
      <c r="J43" s="12">
        <v>86339</v>
      </c>
      <c r="K43" s="6">
        <v>4090</v>
      </c>
      <c r="L43" s="12">
        <v>131341</v>
      </c>
      <c r="M43" s="7">
        <v>0.24</v>
      </c>
      <c r="N43" s="7">
        <v>0.18</v>
      </c>
      <c r="O43" s="7">
        <v>0.23</v>
      </c>
      <c r="P43" s="61">
        <v>0.35</v>
      </c>
    </row>
    <row r="44" spans="1:16" x14ac:dyDescent="0.35">
      <c r="A44" s="5" t="s">
        <v>294</v>
      </c>
      <c r="B44" t="s">
        <v>406</v>
      </c>
      <c r="C44" s="6">
        <v>5390</v>
      </c>
      <c r="D44" s="12">
        <v>388868</v>
      </c>
      <c r="E44" s="6">
        <v>150</v>
      </c>
      <c r="F44" s="12">
        <v>83084</v>
      </c>
      <c r="G44" s="6">
        <v>205</v>
      </c>
      <c r="H44" s="12">
        <v>65542</v>
      </c>
      <c r="I44" s="6">
        <v>230</v>
      </c>
      <c r="J44" s="12">
        <v>73581</v>
      </c>
      <c r="K44" s="6">
        <v>4800</v>
      </c>
      <c r="L44" s="12">
        <v>166661</v>
      </c>
      <c r="M44" s="7">
        <v>0.21</v>
      </c>
      <c r="N44" s="7">
        <v>0.17</v>
      </c>
      <c r="O44" s="7">
        <v>0.19</v>
      </c>
      <c r="P44" s="61">
        <v>0.43</v>
      </c>
    </row>
    <row r="45" spans="1:16" x14ac:dyDescent="0.35">
      <c r="A45" s="5" t="s">
        <v>294</v>
      </c>
      <c r="B45" t="s">
        <v>407</v>
      </c>
      <c r="C45" s="6">
        <v>2805</v>
      </c>
      <c r="D45" s="12">
        <v>224663</v>
      </c>
      <c r="E45" s="6">
        <v>70</v>
      </c>
      <c r="F45" s="12">
        <v>39801</v>
      </c>
      <c r="G45" s="6">
        <v>100</v>
      </c>
      <c r="H45" s="12">
        <v>32775</v>
      </c>
      <c r="I45" s="6">
        <v>205</v>
      </c>
      <c r="J45" s="12">
        <v>67158</v>
      </c>
      <c r="K45" s="6">
        <v>2425</v>
      </c>
      <c r="L45" s="12">
        <v>84929</v>
      </c>
      <c r="M45" s="7">
        <v>0.18</v>
      </c>
      <c r="N45" s="7">
        <v>0.15</v>
      </c>
      <c r="O45" s="7">
        <v>0.3</v>
      </c>
      <c r="P45" s="61">
        <v>0.38</v>
      </c>
    </row>
    <row r="46" spans="1:16" x14ac:dyDescent="0.35">
      <c r="A46" s="5" t="s">
        <v>294</v>
      </c>
      <c r="B46" t="s">
        <v>408</v>
      </c>
      <c r="C46" s="6">
        <v>29635</v>
      </c>
      <c r="D46" s="12">
        <v>2295881</v>
      </c>
      <c r="E46" s="6">
        <v>1235</v>
      </c>
      <c r="F46" s="12">
        <v>553972</v>
      </c>
      <c r="G46" s="6">
        <v>1665</v>
      </c>
      <c r="H46" s="12">
        <v>461786</v>
      </c>
      <c r="I46" s="6">
        <v>1735</v>
      </c>
      <c r="J46" s="12">
        <v>488838</v>
      </c>
      <c r="K46" s="6">
        <v>25000</v>
      </c>
      <c r="L46" s="12">
        <v>791284</v>
      </c>
      <c r="M46" s="7">
        <v>0.24</v>
      </c>
      <c r="N46" s="7">
        <v>0.2</v>
      </c>
      <c r="O46" s="7">
        <v>0.21</v>
      </c>
      <c r="P46" s="61">
        <v>0.34</v>
      </c>
    </row>
    <row r="47" spans="1:16" x14ac:dyDescent="0.35">
      <c r="A47" s="5" t="s">
        <v>295</v>
      </c>
      <c r="B47" t="s">
        <v>400</v>
      </c>
      <c r="C47" s="6">
        <v>550</v>
      </c>
      <c r="D47" s="12">
        <v>217200</v>
      </c>
      <c r="E47" s="6">
        <v>550</v>
      </c>
      <c r="F47" s="12">
        <v>217200</v>
      </c>
      <c r="G47" s="6">
        <v>0</v>
      </c>
      <c r="H47" s="12">
        <v>0</v>
      </c>
      <c r="I47" s="6">
        <v>0</v>
      </c>
      <c r="J47" s="12">
        <v>0</v>
      </c>
      <c r="K47" s="6">
        <v>0</v>
      </c>
      <c r="L47" s="12">
        <v>0</v>
      </c>
      <c r="M47" s="7">
        <v>1</v>
      </c>
      <c r="N47" s="7">
        <v>0</v>
      </c>
      <c r="O47" s="7">
        <v>0</v>
      </c>
      <c r="P47" s="61">
        <v>0</v>
      </c>
    </row>
    <row r="48" spans="1:16" x14ac:dyDescent="0.35">
      <c r="A48" s="5" t="s">
        <v>295</v>
      </c>
      <c r="B48" t="s">
        <v>401</v>
      </c>
      <c r="C48" s="6">
        <v>8310</v>
      </c>
      <c r="D48" s="12">
        <v>1217576</v>
      </c>
      <c r="E48" s="6">
        <v>855</v>
      </c>
      <c r="F48" s="12">
        <v>356700</v>
      </c>
      <c r="G48" s="6">
        <v>1720</v>
      </c>
      <c r="H48" s="12">
        <v>440750</v>
      </c>
      <c r="I48" s="6">
        <v>1030</v>
      </c>
      <c r="J48" s="12">
        <v>261750</v>
      </c>
      <c r="K48" s="6">
        <v>4705</v>
      </c>
      <c r="L48" s="12">
        <v>158376</v>
      </c>
      <c r="M48" s="7">
        <v>0.28999999999999998</v>
      </c>
      <c r="N48" s="7">
        <v>0.36</v>
      </c>
      <c r="O48" s="7">
        <v>0.21</v>
      </c>
      <c r="P48" s="61">
        <v>0.13</v>
      </c>
    </row>
    <row r="49" spans="1:16" x14ac:dyDescent="0.35">
      <c r="A49" s="5" t="s">
        <v>295</v>
      </c>
      <c r="B49" t="s">
        <v>402</v>
      </c>
      <c r="C49" s="6">
        <v>24640</v>
      </c>
      <c r="D49" s="12">
        <v>1781760</v>
      </c>
      <c r="E49" s="6">
        <v>970</v>
      </c>
      <c r="F49" s="12">
        <v>422700</v>
      </c>
      <c r="G49" s="6">
        <v>1420</v>
      </c>
      <c r="H49" s="12">
        <v>361500</v>
      </c>
      <c r="I49" s="6">
        <v>1435</v>
      </c>
      <c r="J49" s="12">
        <v>364250</v>
      </c>
      <c r="K49" s="6">
        <v>20810</v>
      </c>
      <c r="L49" s="12">
        <v>633310</v>
      </c>
      <c r="M49" s="7">
        <v>0.24</v>
      </c>
      <c r="N49" s="7">
        <v>0.2</v>
      </c>
      <c r="O49" s="7">
        <v>0.2</v>
      </c>
      <c r="P49" s="61">
        <v>0.36</v>
      </c>
    </row>
    <row r="50" spans="1:16" x14ac:dyDescent="0.35">
      <c r="A50" s="5" t="s">
        <v>295</v>
      </c>
      <c r="B50" t="s">
        <v>403</v>
      </c>
      <c r="C50" s="6">
        <v>30135</v>
      </c>
      <c r="D50" s="12">
        <v>1720150</v>
      </c>
      <c r="E50" s="6">
        <v>990</v>
      </c>
      <c r="F50" s="12">
        <v>413985</v>
      </c>
      <c r="G50" s="6">
        <v>925</v>
      </c>
      <c r="H50" s="12">
        <v>234745</v>
      </c>
      <c r="I50" s="6">
        <v>1045</v>
      </c>
      <c r="J50" s="12">
        <v>267508</v>
      </c>
      <c r="K50" s="6">
        <v>27175</v>
      </c>
      <c r="L50" s="12">
        <v>803912</v>
      </c>
      <c r="M50" s="7">
        <v>0.24</v>
      </c>
      <c r="N50" s="7">
        <v>0.14000000000000001</v>
      </c>
      <c r="O50" s="7">
        <v>0.16</v>
      </c>
      <c r="P50" s="61">
        <v>0.47</v>
      </c>
    </row>
    <row r="51" spans="1:16" x14ac:dyDescent="0.35">
      <c r="A51" s="5" t="s">
        <v>295</v>
      </c>
      <c r="B51" t="s">
        <v>404</v>
      </c>
      <c r="C51" s="6">
        <v>29385</v>
      </c>
      <c r="D51" s="12">
        <v>1911806</v>
      </c>
      <c r="E51" s="6">
        <v>895</v>
      </c>
      <c r="F51" s="12">
        <v>389932</v>
      </c>
      <c r="G51" s="6">
        <v>1535</v>
      </c>
      <c r="H51" s="12">
        <v>415469</v>
      </c>
      <c r="I51" s="6">
        <v>1310</v>
      </c>
      <c r="J51" s="12">
        <v>355048</v>
      </c>
      <c r="K51" s="6">
        <v>25645</v>
      </c>
      <c r="L51" s="12">
        <v>751358</v>
      </c>
      <c r="M51" s="7">
        <v>0.2</v>
      </c>
      <c r="N51" s="7">
        <v>0.22</v>
      </c>
      <c r="O51" s="7">
        <v>0.19</v>
      </c>
      <c r="P51" s="61">
        <v>0.39</v>
      </c>
    </row>
    <row r="52" spans="1:16" x14ac:dyDescent="0.35">
      <c r="A52" s="5" t="s">
        <v>295</v>
      </c>
      <c r="B52" t="s">
        <v>405</v>
      </c>
      <c r="C52" s="6">
        <v>28710</v>
      </c>
      <c r="D52" s="12">
        <v>2135607</v>
      </c>
      <c r="E52" s="6">
        <v>1110</v>
      </c>
      <c r="F52" s="12">
        <v>550414</v>
      </c>
      <c r="G52" s="6">
        <v>1435</v>
      </c>
      <c r="H52" s="12">
        <v>422177</v>
      </c>
      <c r="I52" s="6">
        <v>1360</v>
      </c>
      <c r="J52" s="12">
        <v>403079</v>
      </c>
      <c r="K52" s="6">
        <v>24805</v>
      </c>
      <c r="L52" s="12">
        <v>759937</v>
      </c>
      <c r="M52" s="7">
        <v>0.26</v>
      </c>
      <c r="N52" s="7">
        <v>0.2</v>
      </c>
      <c r="O52" s="7">
        <v>0.19</v>
      </c>
      <c r="P52" s="61">
        <v>0.36</v>
      </c>
    </row>
    <row r="53" spans="1:16" x14ac:dyDescent="0.35">
      <c r="A53" s="5" t="s">
        <v>295</v>
      </c>
      <c r="B53" t="s">
        <v>406</v>
      </c>
      <c r="C53" s="6">
        <v>31225</v>
      </c>
      <c r="D53" s="12">
        <v>2128989</v>
      </c>
      <c r="E53" s="6">
        <v>835</v>
      </c>
      <c r="F53" s="12">
        <v>450767</v>
      </c>
      <c r="G53" s="6">
        <v>1100</v>
      </c>
      <c r="H53" s="12">
        <v>350522</v>
      </c>
      <c r="I53" s="6">
        <v>1155</v>
      </c>
      <c r="J53" s="12">
        <v>365973</v>
      </c>
      <c r="K53" s="6">
        <v>28135</v>
      </c>
      <c r="L53" s="12">
        <v>961727</v>
      </c>
      <c r="M53" s="7">
        <v>0.21</v>
      </c>
      <c r="N53" s="7">
        <v>0.16</v>
      </c>
      <c r="O53" s="7">
        <v>0.17</v>
      </c>
      <c r="P53" s="61">
        <v>0.45</v>
      </c>
    </row>
    <row r="54" spans="1:16" x14ac:dyDescent="0.35">
      <c r="A54" s="5" t="s">
        <v>295</v>
      </c>
      <c r="B54" t="s">
        <v>407</v>
      </c>
      <c r="C54" s="6">
        <v>15980</v>
      </c>
      <c r="D54" s="12">
        <v>1237709</v>
      </c>
      <c r="E54" s="6">
        <v>430</v>
      </c>
      <c r="F54" s="12">
        <v>234213</v>
      </c>
      <c r="G54" s="6">
        <v>545</v>
      </c>
      <c r="H54" s="12">
        <v>176875</v>
      </c>
      <c r="I54" s="6">
        <v>1090</v>
      </c>
      <c r="J54" s="12">
        <v>353688</v>
      </c>
      <c r="K54" s="6">
        <v>13915</v>
      </c>
      <c r="L54" s="12">
        <v>472933</v>
      </c>
      <c r="M54" s="7">
        <v>0.19</v>
      </c>
      <c r="N54" s="7">
        <v>0.14000000000000001</v>
      </c>
      <c r="O54" s="7">
        <v>0.28999999999999998</v>
      </c>
      <c r="P54" s="61">
        <v>0.38</v>
      </c>
    </row>
    <row r="55" spans="1:16" x14ac:dyDescent="0.35">
      <c r="A55" s="5" t="s">
        <v>295</v>
      </c>
      <c r="B55" t="s">
        <v>408</v>
      </c>
      <c r="C55" s="6">
        <v>168935</v>
      </c>
      <c r="D55" s="12">
        <v>12350796</v>
      </c>
      <c r="E55" s="6">
        <v>6635</v>
      </c>
      <c r="F55" s="12">
        <v>3035910</v>
      </c>
      <c r="G55" s="6">
        <v>8690</v>
      </c>
      <c r="H55" s="12">
        <v>2402038</v>
      </c>
      <c r="I55" s="6">
        <v>8425</v>
      </c>
      <c r="J55" s="12">
        <v>2371295</v>
      </c>
      <c r="K55" s="6">
        <v>145190</v>
      </c>
      <c r="L55" s="12">
        <v>4541553</v>
      </c>
      <c r="M55" s="7">
        <v>0.25</v>
      </c>
      <c r="N55" s="7">
        <v>0.19</v>
      </c>
      <c r="O55" s="7">
        <v>0.19</v>
      </c>
      <c r="P55" s="61">
        <v>0.37</v>
      </c>
    </row>
    <row r="56" spans="1:16" x14ac:dyDescent="0.35">
      <c r="A56" s="5" t="s">
        <v>296</v>
      </c>
      <c r="B56" t="s">
        <v>400</v>
      </c>
      <c r="C56" s="6">
        <v>105</v>
      </c>
      <c r="D56" s="12">
        <v>41100</v>
      </c>
      <c r="E56" s="6">
        <v>105</v>
      </c>
      <c r="F56" s="12">
        <v>41100</v>
      </c>
      <c r="G56" s="6">
        <v>0</v>
      </c>
      <c r="H56" s="12">
        <v>0</v>
      </c>
      <c r="I56" s="6">
        <v>0</v>
      </c>
      <c r="J56" s="12">
        <v>0</v>
      </c>
      <c r="K56" s="6">
        <v>0</v>
      </c>
      <c r="L56" s="12">
        <v>0</v>
      </c>
      <c r="M56" s="7">
        <v>1</v>
      </c>
      <c r="N56" s="7">
        <v>0</v>
      </c>
      <c r="O56" s="7">
        <v>0</v>
      </c>
      <c r="P56" s="61">
        <v>0</v>
      </c>
    </row>
    <row r="57" spans="1:16" x14ac:dyDescent="0.35">
      <c r="A57" s="5" t="s">
        <v>296</v>
      </c>
      <c r="B57" t="s">
        <v>401</v>
      </c>
      <c r="C57" s="6">
        <v>2000</v>
      </c>
      <c r="D57" s="12">
        <v>262477</v>
      </c>
      <c r="E57" s="6">
        <v>165</v>
      </c>
      <c r="F57" s="12">
        <v>69900</v>
      </c>
      <c r="G57" s="6">
        <v>350</v>
      </c>
      <c r="H57" s="12">
        <v>89250</v>
      </c>
      <c r="I57" s="6">
        <v>235</v>
      </c>
      <c r="J57" s="12">
        <v>60750</v>
      </c>
      <c r="K57" s="6">
        <v>1250</v>
      </c>
      <c r="L57" s="12">
        <v>42577</v>
      </c>
      <c r="M57" s="7">
        <v>0.27</v>
      </c>
      <c r="N57" s="7">
        <v>0.34</v>
      </c>
      <c r="O57" s="7">
        <v>0.23</v>
      </c>
      <c r="P57" s="61">
        <v>0.16</v>
      </c>
    </row>
    <row r="58" spans="1:16" x14ac:dyDescent="0.35">
      <c r="A58" s="5" t="s">
        <v>296</v>
      </c>
      <c r="B58" t="s">
        <v>402</v>
      </c>
      <c r="C58" s="6">
        <v>5080</v>
      </c>
      <c r="D58" s="12">
        <v>342685</v>
      </c>
      <c r="E58" s="6">
        <v>185</v>
      </c>
      <c r="F58" s="12">
        <v>81300</v>
      </c>
      <c r="G58" s="6">
        <v>240</v>
      </c>
      <c r="H58" s="12">
        <v>62250</v>
      </c>
      <c r="I58" s="6">
        <v>265</v>
      </c>
      <c r="J58" s="12">
        <v>67750</v>
      </c>
      <c r="K58" s="6">
        <v>4395</v>
      </c>
      <c r="L58" s="12">
        <v>131385</v>
      </c>
      <c r="M58" s="7">
        <v>0.24</v>
      </c>
      <c r="N58" s="7">
        <v>0.18</v>
      </c>
      <c r="O58" s="7">
        <v>0.2</v>
      </c>
      <c r="P58" s="61">
        <v>0.38</v>
      </c>
    </row>
    <row r="59" spans="1:16" x14ac:dyDescent="0.35">
      <c r="A59" s="5" t="s">
        <v>296</v>
      </c>
      <c r="B59" t="s">
        <v>403</v>
      </c>
      <c r="C59" s="6">
        <v>5920</v>
      </c>
      <c r="D59" s="12">
        <v>322492</v>
      </c>
      <c r="E59" s="6">
        <v>180</v>
      </c>
      <c r="F59" s="12">
        <v>77097</v>
      </c>
      <c r="G59" s="6">
        <v>150</v>
      </c>
      <c r="H59" s="12">
        <v>37798</v>
      </c>
      <c r="I59" s="6">
        <v>185</v>
      </c>
      <c r="J59" s="12">
        <v>46448</v>
      </c>
      <c r="K59" s="6">
        <v>5410</v>
      </c>
      <c r="L59" s="12">
        <v>161150</v>
      </c>
      <c r="M59" s="7">
        <v>0.24</v>
      </c>
      <c r="N59" s="7">
        <v>0.12</v>
      </c>
      <c r="O59" s="7">
        <v>0.14000000000000001</v>
      </c>
      <c r="P59" s="61">
        <v>0.5</v>
      </c>
    </row>
    <row r="60" spans="1:16" x14ac:dyDescent="0.35">
      <c r="A60" s="5" t="s">
        <v>296</v>
      </c>
      <c r="B60" t="s">
        <v>404</v>
      </c>
      <c r="C60" s="6">
        <v>5690</v>
      </c>
      <c r="D60" s="12">
        <v>372372</v>
      </c>
      <c r="E60" s="6">
        <v>185</v>
      </c>
      <c r="F60" s="12">
        <v>84041</v>
      </c>
      <c r="G60" s="6">
        <v>260</v>
      </c>
      <c r="H60" s="12">
        <v>70634</v>
      </c>
      <c r="I60" s="6">
        <v>240</v>
      </c>
      <c r="J60" s="12">
        <v>65690</v>
      </c>
      <c r="K60" s="6">
        <v>5005</v>
      </c>
      <c r="L60" s="12">
        <v>152006</v>
      </c>
      <c r="M60" s="7">
        <v>0.23</v>
      </c>
      <c r="N60" s="7">
        <v>0.19</v>
      </c>
      <c r="O60" s="7">
        <v>0.18</v>
      </c>
      <c r="P60" s="61">
        <v>0.41</v>
      </c>
    </row>
    <row r="61" spans="1:16" x14ac:dyDescent="0.35">
      <c r="A61" s="5" t="s">
        <v>296</v>
      </c>
      <c r="B61" t="s">
        <v>405</v>
      </c>
      <c r="C61" s="6">
        <v>5625</v>
      </c>
      <c r="D61" s="12">
        <v>400339</v>
      </c>
      <c r="E61" s="6">
        <v>190</v>
      </c>
      <c r="F61" s="12">
        <v>95079</v>
      </c>
      <c r="G61" s="6">
        <v>270</v>
      </c>
      <c r="H61" s="12">
        <v>80174</v>
      </c>
      <c r="I61" s="6">
        <v>220</v>
      </c>
      <c r="J61" s="12">
        <v>64681</v>
      </c>
      <c r="K61" s="6">
        <v>4945</v>
      </c>
      <c r="L61" s="12">
        <v>160405</v>
      </c>
      <c r="M61" s="7">
        <v>0.24</v>
      </c>
      <c r="N61" s="7">
        <v>0.2</v>
      </c>
      <c r="O61" s="7">
        <v>0.16</v>
      </c>
      <c r="P61" s="61">
        <v>0.4</v>
      </c>
    </row>
    <row r="62" spans="1:16" x14ac:dyDescent="0.35">
      <c r="A62" s="5" t="s">
        <v>296</v>
      </c>
      <c r="B62" t="s">
        <v>406</v>
      </c>
      <c r="C62" s="6">
        <v>5825</v>
      </c>
      <c r="D62" s="12">
        <v>383756</v>
      </c>
      <c r="E62" s="6">
        <v>140</v>
      </c>
      <c r="F62" s="12">
        <v>75797</v>
      </c>
      <c r="G62" s="6">
        <v>215</v>
      </c>
      <c r="H62" s="12">
        <v>67882</v>
      </c>
      <c r="I62" s="6">
        <v>200</v>
      </c>
      <c r="J62" s="12">
        <v>64777</v>
      </c>
      <c r="K62" s="6">
        <v>5265</v>
      </c>
      <c r="L62" s="12">
        <v>175300</v>
      </c>
      <c r="M62" s="7">
        <v>0.2</v>
      </c>
      <c r="N62" s="7">
        <v>0.18</v>
      </c>
      <c r="O62" s="7">
        <v>0.17</v>
      </c>
      <c r="P62" s="61">
        <v>0.46</v>
      </c>
    </row>
    <row r="63" spans="1:16" x14ac:dyDescent="0.35">
      <c r="A63" s="5" t="s">
        <v>296</v>
      </c>
      <c r="B63" t="s">
        <v>407</v>
      </c>
      <c r="C63" s="6">
        <v>2890</v>
      </c>
      <c r="D63" s="12">
        <v>229776</v>
      </c>
      <c r="E63" s="6">
        <v>90</v>
      </c>
      <c r="F63" s="12">
        <v>48563</v>
      </c>
      <c r="G63" s="6">
        <v>90</v>
      </c>
      <c r="H63" s="12">
        <v>29725</v>
      </c>
      <c r="I63" s="6">
        <v>190</v>
      </c>
      <c r="J63" s="12">
        <v>62361</v>
      </c>
      <c r="K63" s="6">
        <v>2520</v>
      </c>
      <c r="L63" s="12">
        <v>89126</v>
      </c>
      <c r="M63" s="7">
        <v>0.21</v>
      </c>
      <c r="N63" s="7">
        <v>0.13</v>
      </c>
      <c r="O63" s="7">
        <v>0.27</v>
      </c>
      <c r="P63" s="61">
        <v>0.39</v>
      </c>
    </row>
    <row r="64" spans="1:16" x14ac:dyDescent="0.35">
      <c r="A64" s="5" t="s">
        <v>296</v>
      </c>
      <c r="B64" t="s">
        <v>408</v>
      </c>
      <c r="C64" s="6">
        <v>33140</v>
      </c>
      <c r="D64" s="12">
        <v>2354996</v>
      </c>
      <c r="E64" s="6">
        <v>1245</v>
      </c>
      <c r="F64" s="12">
        <v>572878</v>
      </c>
      <c r="G64" s="6">
        <v>1575</v>
      </c>
      <c r="H64" s="12">
        <v>437713</v>
      </c>
      <c r="I64" s="6">
        <v>1535</v>
      </c>
      <c r="J64" s="12">
        <v>432456</v>
      </c>
      <c r="K64" s="6">
        <v>28785</v>
      </c>
      <c r="L64" s="12">
        <v>911948</v>
      </c>
      <c r="M64" s="7">
        <v>0.24</v>
      </c>
      <c r="N64" s="7">
        <v>0.19</v>
      </c>
      <c r="O64" s="7">
        <v>0.18</v>
      </c>
      <c r="P64" s="61">
        <v>0.39</v>
      </c>
    </row>
    <row r="65" spans="1:16" x14ac:dyDescent="0.35">
      <c r="A65" s="5" t="s">
        <v>297</v>
      </c>
      <c r="B65" t="s">
        <v>400</v>
      </c>
      <c r="C65" s="6">
        <v>285</v>
      </c>
      <c r="D65" s="12">
        <v>108300</v>
      </c>
      <c r="E65" s="6">
        <v>285</v>
      </c>
      <c r="F65" s="12">
        <v>108300</v>
      </c>
      <c r="G65" s="6">
        <v>0</v>
      </c>
      <c r="H65" s="12">
        <v>0</v>
      </c>
      <c r="I65" s="6">
        <v>0</v>
      </c>
      <c r="J65" s="12">
        <v>0</v>
      </c>
      <c r="K65" s="6">
        <v>0</v>
      </c>
      <c r="L65" s="12">
        <v>0</v>
      </c>
      <c r="M65" s="7">
        <v>1</v>
      </c>
      <c r="N65" s="7">
        <v>0</v>
      </c>
      <c r="O65" s="7">
        <v>0</v>
      </c>
      <c r="P65" s="61">
        <v>0</v>
      </c>
    </row>
    <row r="66" spans="1:16" x14ac:dyDescent="0.35">
      <c r="A66" s="5" t="s">
        <v>297</v>
      </c>
      <c r="B66" t="s">
        <v>401</v>
      </c>
      <c r="C66" s="6">
        <v>4515</v>
      </c>
      <c r="D66" s="12">
        <v>613458</v>
      </c>
      <c r="E66" s="6">
        <v>420</v>
      </c>
      <c r="F66" s="12">
        <v>173400</v>
      </c>
      <c r="G66" s="6">
        <v>900</v>
      </c>
      <c r="H66" s="12">
        <v>232500</v>
      </c>
      <c r="I66" s="6">
        <v>455</v>
      </c>
      <c r="J66" s="12">
        <v>117250</v>
      </c>
      <c r="K66" s="6">
        <v>2740</v>
      </c>
      <c r="L66" s="12">
        <v>90308</v>
      </c>
      <c r="M66" s="7">
        <v>0.28000000000000003</v>
      </c>
      <c r="N66" s="7">
        <v>0.38</v>
      </c>
      <c r="O66" s="7">
        <v>0.19</v>
      </c>
      <c r="P66" s="61">
        <v>0.15</v>
      </c>
    </row>
    <row r="67" spans="1:16" x14ac:dyDescent="0.35">
      <c r="A67" s="5" t="s">
        <v>297</v>
      </c>
      <c r="B67" t="s">
        <v>402</v>
      </c>
      <c r="C67" s="6">
        <v>11405</v>
      </c>
      <c r="D67" s="12">
        <v>778076</v>
      </c>
      <c r="E67" s="6">
        <v>415</v>
      </c>
      <c r="F67" s="12">
        <v>174900</v>
      </c>
      <c r="G67" s="6">
        <v>595</v>
      </c>
      <c r="H67" s="12">
        <v>152250</v>
      </c>
      <c r="I67" s="6">
        <v>640</v>
      </c>
      <c r="J67" s="12">
        <v>162500</v>
      </c>
      <c r="K67" s="6">
        <v>9755</v>
      </c>
      <c r="L67" s="12">
        <v>288426</v>
      </c>
      <c r="M67" s="7">
        <v>0.22</v>
      </c>
      <c r="N67" s="7">
        <v>0.2</v>
      </c>
      <c r="O67" s="7">
        <v>0.21</v>
      </c>
      <c r="P67" s="61">
        <v>0.37</v>
      </c>
    </row>
    <row r="68" spans="1:16" x14ac:dyDescent="0.35">
      <c r="A68" s="5" t="s">
        <v>297</v>
      </c>
      <c r="B68" t="s">
        <v>403</v>
      </c>
      <c r="C68" s="6">
        <v>12720</v>
      </c>
      <c r="D68" s="12">
        <v>708493</v>
      </c>
      <c r="E68" s="6">
        <v>365</v>
      </c>
      <c r="F68" s="12">
        <v>147249</v>
      </c>
      <c r="G68" s="6">
        <v>410</v>
      </c>
      <c r="H68" s="12">
        <v>105795</v>
      </c>
      <c r="I68" s="6">
        <v>450</v>
      </c>
      <c r="J68" s="12">
        <v>115848</v>
      </c>
      <c r="K68" s="6">
        <v>11490</v>
      </c>
      <c r="L68" s="12">
        <v>339601</v>
      </c>
      <c r="M68" s="7">
        <v>0.21</v>
      </c>
      <c r="N68" s="7">
        <v>0.15</v>
      </c>
      <c r="O68" s="7">
        <v>0.16</v>
      </c>
      <c r="P68" s="61">
        <v>0.48</v>
      </c>
    </row>
    <row r="69" spans="1:16" x14ac:dyDescent="0.35">
      <c r="A69" s="5" t="s">
        <v>297</v>
      </c>
      <c r="B69" t="s">
        <v>404</v>
      </c>
      <c r="C69" s="6">
        <v>12200</v>
      </c>
      <c r="D69" s="12">
        <v>835899</v>
      </c>
      <c r="E69" s="6">
        <v>395</v>
      </c>
      <c r="F69" s="12">
        <v>168705</v>
      </c>
      <c r="G69" s="6">
        <v>670</v>
      </c>
      <c r="H69" s="12">
        <v>181315</v>
      </c>
      <c r="I69" s="6">
        <v>630</v>
      </c>
      <c r="J69" s="12">
        <v>170175</v>
      </c>
      <c r="K69" s="6">
        <v>10505</v>
      </c>
      <c r="L69" s="12">
        <v>315705</v>
      </c>
      <c r="M69" s="7">
        <v>0.2</v>
      </c>
      <c r="N69" s="7">
        <v>0.22</v>
      </c>
      <c r="O69" s="7">
        <v>0.2</v>
      </c>
      <c r="P69" s="61">
        <v>0.38</v>
      </c>
    </row>
    <row r="70" spans="1:16" x14ac:dyDescent="0.35">
      <c r="A70" s="5" t="s">
        <v>297</v>
      </c>
      <c r="B70" t="s">
        <v>405</v>
      </c>
      <c r="C70" s="6">
        <v>11245</v>
      </c>
      <c r="D70" s="12">
        <v>881074</v>
      </c>
      <c r="E70" s="6">
        <v>470</v>
      </c>
      <c r="F70" s="12">
        <v>227497</v>
      </c>
      <c r="G70" s="6">
        <v>560</v>
      </c>
      <c r="H70" s="12">
        <v>165926</v>
      </c>
      <c r="I70" s="6">
        <v>595</v>
      </c>
      <c r="J70" s="12">
        <v>177705</v>
      </c>
      <c r="K70" s="6">
        <v>9625</v>
      </c>
      <c r="L70" s="12">
        <v>309946</v>
      </c>
      <c r="M70" s="7">
        <v>0.26</v>
      </c>
      <c r="N70" s="7">
        <v>0.19</v>
      </c>
      <c r="O70" s="7">
        <v>0.2</v>
      </c>
      <c r="P70" s="61">
        <v>0.35</v>
      </c>
    </row>
    <row r="71" spans="1:16" x14ac:dyDescent="0.35">
      <c r="A71" s="5" t="s">
        <v>297</v>
      </c>
      <c r="B71" t="s">
        <v>406</v>
      </c>
      <c r="C71" s="6">
        <v>12985</v>
      </c>
      <c r="D71" s="12">
        <v>892301</v>
      </c>
      <c r="E71" s="6">
        <v>350</v>
      </c>
      <c r="F71" s="12">
        <v>180741</v>
      </c>
      <c r="G71" s="6">
        <v>445</v>
      </c>
      <c r="H71" s="12">
        <v>140716</v>
      </c>
      <c r="I71" s="6">
        <v>500</v>
      </c>
      <c r="J71" s="12">
        <v>158735</v>
      </c>
      <c r="K71" s="6">
        <v>11695</v>
      </c>
      <c r="L71" s="12">
        <v>412109</v>
      </c>
      <c r="M71" s="7">
        <v>0.2</v>
      </c>
      <c r="N71" s="7">
        <v>0.16</v>
      </c>
      <c r="O71" s="7">
        <v>0.18</v>
      </c>
      <c r="P71" s="61">
        <v>0.46</v>
      </c>
    </row>
    <row r="72" spans="1:16" x14ac:dyDescent="0.35">
      <c r="A72" s="5" t="s">
        <v>297</v>
      </c>
      <c r="B72" t="s">
        <v>407</v>
      </c>
      <c r="C72" s="6">
        <v>6700</v>
      </c>
      <c r="D72" s="12">
        <v>514772</v>
      </c>
      <c r="E72" s="6">
        <v>165</v>
      </c>
      <c r="F72" s="12">
        <v>87609</v>
      </c>
      <c r="G72" s="6">
        <v>235</v>
      </c>
      <c r="H72" s="12">
        <v>75393</v>
      </c>
      <c r="I72" s="6">
        <v>465</v>
      </c>
      <c r="J72" s="12">
        <v>152219</v>
      </c>
      <c r="K72" s="6">
        <v>5830</v>
      </c>
      <c r="L72" s="12">
        <v>199551</v>
      </c>
      <c r="M72" s="7">
        <v>0.17</v>
      </c>
      <c r="N72" s="7">
        <v>0.15</v>
      </c>
      <c r="O72" s="7">
        <v>0.3</v>
      </c>
      <c r="P72" s="61">
        <v>0.39</v>
      </c>
    </row>
    <row r="73" spans="1:16" x14ac:dyDescent="0.35">
      <c r="A73" s="5" t="s">
        <v>297</v>
      </c>
      <c r="B73" t="s">
        <v>408</v>
      </c>
      <c r="C73" s="6">
        <v>72055</v>
      </c>
      <c r="D73" s="12">
        <v>5332373</v>
      </c>
      <c r="E73" s="6">
        <v>2865</v>
      </c>
      <c r="F73" s="12">
        <v>1268401</v>
      </c>
      <c r="G73" s="6">
        <v>3815</v>
      </c>
      <c r="H73" s="12">
        <v>1053894</v>
      </c>
      <c r="I73" s="6">
        <v>3735</v>
      </c>
      <c r="J73" s="12">
        <v>1054432</v>
      </c>
      <c r="K73" s="6">
        <v>61640</v>
      </c>
      <c r="L73" s="12">
        <v>1955646</v>
      </c>
      <c r="M73" s="7">
        <v>0.24</v>
      </c>
      <c r="N73" s="7">
        <v>0.2</v>
      </c>
      <c r="O73" s="7">
        <v>0.2</v>
      </c>
      <c r="P73" s="61">
        <v>0.37</v>
      </c>
    </row>
    <row r="74" spans="1:16" x14ac:dyDescent="0.35">
      <c r="A74" s="5" t="s">
        <v>298</v>
      </c>
      <c r="B74" t="s">
        <v>400</v>
      </c>
      <c r="C74" s="6">
        <v>405</v>
      </c>
      <c r="D74" s="12">
        <v>154800</v>
      </c>
      <c r="E74" s="6">
        <v>405</v>
      </c>
      <c r="F74" s="12">
        <v>154800</v>
      </c>
      <c r="G74" s="6">
        <v>0</v>
      </c>
      <c r="H74" s="12">
        <v>0</v>
      </c>
      <c r="I74" s="6">
        <v>0</v>
      </c>
      <c r="J74" s="12">
        <v>0</v>
      </c>
      <c r="K74" s="6">
        <v>0</v>
      </c>
      <c r="L74" s="12">
        <v>0</v>
      </c>
      <c r="M74" s="7">
        <v>1</v>
      </c>
      <c r="N74" s="7">
        <v>0</v>
      </c>
      <c r="O74" s="7">
        <v>0</v>
      </c>
      <c r="P74" s="61">
        <v>0</v>
      </c>
    </row>
    <row r="75" spans="1:16" x14ac:dyDescent="0.35">
      <c r="A75" s="5" t="s">
        <v>298</v>
      </c>
      <c r="B75" t="s">
        <v>401</v>
      </c>
      <c r="C75" s="6">
        <v>6415</v>
      </c>
      <c r="D75" s="12">
        <v>828547</v>
      </c>
      <c r="E75" s="6">
        <v>545</v>
      </c>
      <c r="F75" s="12">
        <v>225300</v>
      </c>
      <c r="G75" s="6">
        <v>1145</v>
      </c>
      <c r="H75" s="12">
        <v>294500</v>
      </c>
      <c r="I75" s="6">
        <v>685</v>
      </c>
      <c r="J75" s="12">
        <v>172250</v>
      </c>
      <c r="K75" s="6">
        <v>4045</v>
      </c>
      <c r="L75" s="12">
        <v>136497</v>
      </c>
      <c r="M75" s="7">
        <v>0.27</v>
      </c>
      <c r="N75" s="7">
        <v>0.36</v>
      </c>
      <c r="O75" s="7">
        <v>0.21</v>
      </c>
      <c r="P75" s="61">
        <v>0.16</v>
      </c>
    </row>
    <row r="76" spans="1:16" x14ac:dyDescent="0.35">
      <c r="A76" s="5" t="s">
        <v>298</v>
      </c>
      <c r="B76" t="s">
        <v>402</v>
      </c>
      <c r="C76" s="6">
        <v>15650</v>
      </c>
      <c r="D76" s="12">
        <v>980380</v>
      </c>
      <c r="E76" s="6">
        <v>525</v>
      </c>
      <c r="F76" s="12">
        <v>225000</v>
      </c>
      <c r="G76" s="6">
        <v>660</v>
      </c>
      <c r="H76" s="12">
        <v>168000</v>
      </c>
      <c r="I76" s="6">
        <v>725</v>
      </c>
      <c r="J76" s="12">
        <v>184250</v>
      </c>
      <c r="K76" s="6">
        <v>13740</v>
      </c>
      <c r="L76" s="12">
        <v>403130</v>
      </c>
      <c r="M76" s="7">
        <v>0.23</v>
      </c>
      <c r="N76" s="7">
        <v>0.17</v>
      </c>
      <c r="O76" s="7">
        <v>0.19</v>
      </c>
      <c r="P76" s="61">
        <v>0.41</v>
      </c>
    </row>
    <row r="77" spans="1:16" x14ac:dyDescent="0.35">
      <c r="A77" s="5" t="s">
        <v>298</v>
      </c>
      <c r="B77" t="s">
        <v>403</v>
      </c>
      <c r="C77" s="6">
        <v>17485</v>
      </c>
      <c r="D77" s="12">
        <v>981782</v>
      </c>
      <c r="E77" s="6">
        <v>505</v>
      </c>
      <c r="F77" s="12">
        <v>217140</v>
      </c>
      <c r="G77" s="6">
        <v>545</v>
      </c>
      <c r="H77" s="12">
        <v>139873</v>
      </c>
      <c r="I77" s="6">
        <v>615</v>
      </c>
      <c r="J77" s="12">
        <v>157743</v>
      </c>
      <c r="K77" s="6">
        <v>15820</v>
      </c>
      <c r="L77" s="12">
        <v>467027</v>
      </c>
      <c r="M77" s="7">
        <v>0.22</v>
      </c>
      <c r="N77" s="7">
        <v>0.14000000000000001</v>
      </c>
      <c r="O77" s="7">
        <v>0.16</v>
      </c>
      <c r="P77" s="61">
        <v>0.48</v>
      </c>
    </row>
    <row r="78" spans="1:16" x14ac:dyDescent="0.35">
      <c r="A78" s="5" t="s">
        <v>298</v>
      </c>
      <c r="B78" t="s">
        <v>404</v>
      </c>
      <c r="C78" s="6">
        <v>16565</v>
      </c>
      <c r="D78" s="12">
        <v>1065392</v>
      </c>
      <c r="E78" s="6">
        <v>535</v>
      </c>
      <c r="F78" s="12">
        <v>235408</v>
      </c>
      <c r="G78" s="6">
        <v>760</v>
      </c>
      <c r="H78" s="12">
        <v>206399</v>
      </c>
      <c r="I78" s="6">
        <v>690</v>
      </c>
      <c r="J78" s="12">
        <v>186527</v>
      </c>
      <c r="K78" s="6">
        <v>14585</v>
      </c>
      <c r="L78" s="12">
        <v>437059</v>
      </c>
      <c r="M78" s="7">
        <v>0.22</v>
      </c>
      <c r="N78" s="7">
        <v>0.19</v>
      </c>
      <c r="O78" s="7">
        <v>0.18</v>
      </c>
      <c r="P78" s="61">
        <v>0.41</v>
      </c>
    </row>
    <row r="79" spans="1:16" x14ac:dyDescent="0.35">
      <c r="A79" s="5" t="s">
        <v>298</v>
      </c>
      <c r="B79" t="s">
        <v>405</v>
      </c>
      <c r="C79" s="6">
        <v>16275</v>
      </c>
      <c r="D79" s="12">
        <v>1195164</v>
      </c>
      <c r="E79" s="6">
        <v>635</v>
      </c>
      <c r="F79" s="12">
        <v>316581</v>
      </c>
      <c r="G79" s="6">
        <v>705</v>
      </c>
      <c r="H79" s="12">
        <v>208634</v>
      </c>
      <c r="I79" s="6">
        <v>715</v>
      </c>
      <c r="J79" s="12">
        <v>212921</v>
      </c>
      <c r="K79" s="6">
        <v>14220</v>
      </c>
      <c r="L79" s="12">
        <v>457028</v>
      </c>
      <c r="M79" s="7">
        <v>0.26</v>
      </c>
      <c r="N79" s="7">
        <v>0.17</v>
      </c>
      <c r="O79" s="7">
        <v>0.18</v>
      </c>
      <c r="P79" s="61">
        <v>0.38</v>
      </c>
    </row>
    <row r="80" spans="1:16" x14ac:dyDescent="0.35">
      <c r="A80" s="5" t="s">
        <v>298</v>
      </c>
      <c r="B80" t="s">
        <v>406</v>
      </c>
      <c r="C80" s="6">
        <v>17975</v>
      </c>
      <c r="D80" s="12">
        <v>1167639</v>
      </c>
      <c r="E80" s="6">
        <v>435</v>
      </c>
      <c r="F80" s="12">
        <v>234320</v>
      </c>
      <c r="G80" s="6">
        <v>575</v>
      </c>
      <c r="H80" s="12">
        <v>182340</v>
      </c>
      <c r="I80" s="6">
        <v>635</v>
      </c>
      <c r="J80" s="12">
        <v>203724</v>
      </c>
      <c r="K80" s="6">
        <v>16325</v>
      </c>
      <c r="L80" s="12">
        <v>547254</v>
      </c>
      <c r="M80" s="7">
        <v>0.2</v>
      </c>
      <c r="N80" s="7">
        <v>0.16</v>
      </c>
      <c r="O80" s="7">
        <v>0.17</v>
      </c>
      <c r="P80" s="61">
        <v>0.47</v>
      </c>
    </row>
    <row r="81" spans="1:16" x14ac:dyDescent="0.35">
      <c r="A81" s="5" t="s">
        <v>298</v>
      </c>
      <c r="B81" t="s">
        <v>407</v>
      </c>
      <c r="C81" s="6">
        <v>8920</v>
      </c>
      <c r="D81" s="12">
        <v>680022</v>
      </c>
      <c r="E81" s="6">
        <v>255</v>
      </c>
      <c r="F81" s="12">
        <v>141455</v>
      </c>
      <c r="G81" s="6">
        <v>295</v>
      </c>
      <c r="H81" s="12">
        <v>96101</v>
      </c>
      <c r="I81" s="6">
        <v>550</v>
      </c>
      <c r="J81" s="12">
        <v>179067</v>
      </c>
      <c r="K81" s="6">
        <v>7825</v>
      </c>
      <c r="L81" s="12">
        <v>263400</v>
      </c>
      <c r="M81" s="7">
        <v>0.21</v>
      </c>
      <c r="N81" s="7">
        <v>0.14000000000000001</v>
      </c>
      <c r="O81" s="7">
        <v>0.26</v>
      </c>
      <c r="P81" s="61">
        <v>0.39</v>
      </c>
    </row>
    <row r="82" spans="1:16" x14ac:dyDescent="0.35">
      <c r="A82" s="5" t="s">
        <v>298</v>
      </c>
      <c r="B82" t="s">
        <v>408</v>
      </c>
      <c r="C82" s="6">
        <v>99690</v>
      </c>
      <c r="D82" s="12">
        <v>7053726</v>
      </c>
      <c r="E82" s="6">
        <v>3845</v>
      </c>
      <c r="F82" s="12">
        <v>1750004</v>
      </c>
      <c r="G82" s="6">
        <v>4680</v>
      </c>
      <c r="H82" s="12">
        <v>1295846</v>
      </c>
      <c r="I82" s="6">
        <v>4610</v>
      </c>
      <c r="J82" s="12">
        <v>1296481</v>
      </c>
      <c r="K82" s="6">
        <v>86555</v>
      </c>
      <c r="L82" s="12">
        <v>2711395</v>
      </c>
      <c r="M82" s="7">
        <v>0.25</v>
      </c>
      <c r="N82" s="7">
        <v>0.18</v>
      </c>
      <c r="O82" s="7">
        <v>0.18</v>
      </c>
      <c r="P82" s="61">
        <v>0.38</v>
      </c>
    </row>
    <row r="83" spans="1:16" x14ac:dyDescent="0.35">
      <c r="A83" s="5" t="s">
        <v>299</v>
      </c>
      <c r="B83" t="s">
        <v>400</v>
      </c>
      <c r="C83" s="6">
        <v>340</v>
      </c>
      <c r="D83" s="12">
        <v>127800</v>
      </c>
      <c r="E83" s="6">
        <v>340</v>
      </c>
      <c r="F83" s="12">
        <v>127800</v>
      </c>
      <c r="G83" s="6">
        <v>0</v>
      </c>
      <c r="H83" s="12">
        <v>0</v>
      </c>
      <c r="I83" s="6">
        <v>0</v>
      </c>
      <c r="J83" s="12">
        <v>0</v>
      </c>
      <c r="K83" s="6">
        <v>0</v>
      </c>
      <c r="L83" s="12">
        <v>0</v>
      </c>
      <c r="M83" s="7">
        <v>1</v>
      </c>
      <c r="N83" s="7">
        <v>0</v>
      </c>
      <c r="O83" s="7">
        <v>0</v>
      </c>
      <c r="P83" s="61">
        <v>0</v>
      </c>
    </row>
    <row r="84" spans="1:16" x14ac:dyDescent="0.35">
      <c r="A84" s="5" t="s">
        <v>299</v>
      </c>
      <c r="B84" t="s">
        <v>401</v>
      </c>
      <c r="C84" s="6">
        <v>5285</v>
      </c>
      <c r="D84" s="12">
        <v>710405</v>
      </c>
      <c r="E84" s="6">
        <v>515</v>
      </c>
      <c r="F84" s="12">
        <v>214500</v>
      </c>
      <c r="G84" s="6">
        <v>995</v>
      </c>
      <c r="H84" s="12">
        <v>254000</v>
      </c>
      <c r="I84" s="6">
        <v>515</v>
      </c>
      <c r="J84" s="12">
        <v>132000</v>
      </c>
      <c r="K84" s="6">
        <v>3265</v>
      </c>
      <c r="L84" s="12">
        <v>109905</v>
      </c>
      <c r="M84" s="7">
        <v>0.3</v>
      </c>
      <c r="N84" s="7">
        <v>0.36</v>
      </c>
      <c r="O84" s="7">
        <v>0.19</v>
      </c>
      <c r="P84" s="61">
        <v>0.15</v>
      </c>
    </row>
    <row r="85" spans="1:16" x14ac:dyDescent="0.35">
      <c r="A85" s="5" t="s">
        <v>299</v>
      </c>
      <c r="B85" t="s">
        <v>402</v>
      </c>
      <c r="C85" s="6">
        <v>14145</v>
      </c>
      <c r="D85" s="12">
        <v>898824</v>
      </c>
      <c r="E85" s="6">
        <v>505</v>
      </c>
      <c r="F85" s="12">
        <v>212100</v>
      </c>
      <c r="G85" s="6">
        <v>590</v>
      </c>
      <c r="H85" s="12">
        <v>151000</v>
      </c>
      <c r="I85" s="6">
        <v>645</v>
      </c>
      <c r="J85" s="12">
        <v>164750</v>
      </c>
      <c r="K85" s="6">
        <v>12405</v>
      </c>
      <c r="L85" s="12">
        <v>370974</v>
      </c>
      <c r="M85" s="7">
        <v>0.24</v>
      </c>
      <c r="N85" s="7">
        <v>0.17</v>
      </c>
      <c r="O85" s="7">
        <v>0.18</v>
      </c>
      <c r="P85" s="61">
        <v>0.41</v>
      </c>
    </row>
    <row r="86" spans="1:16" x14ac:dyDescent="0.35">
      <c r="A86" s="5" t="s">
        <v>299</v>
      </c>
      <c r="B86" t="s">
        <v>403</v>
      </c>
      <c r="C86" s="6">
        <v>16470</v>
      </c>
      <c r="D86" s="12">
        <v>888316</v>
      </c>
      <c r="E86" s="6">
        <v>465</v>
      </c>
      <c r="F86" s="12">
        <v>195966</v>
      </c>
      <c r="G86" s="6">
        <v>450</v>
      </c>
      <c r="H86" s="12">
        <v>117125</v>
      </c>
      <c r="I86" s="6">
        <v>505</v>
      </c>
      <c r="J86" s="12">
        <v>129735</v>
      </c>
      <c r="K86" s="6">
        <v>15045</v>
      </c>
      <c r="L86" s="12">
        <v>445490</v>
      </c>
      <c r="M86" s="7">
        <v>0.22</v>
      </c>
      <c r="N86" s="7">
        <v>0.13</v>
      </c>
      <c r="O86" s="7">
        <v>0.15</v>
      </c>
      <c r="P86" s="61">
        <v>0.5</v>
      </c>
    </row>
    <row r="87" spans="1:16" x14ac:dyDescent="0.35">
      <c r="A87" s="5" t="s">
        <v>299</v>
      </c>
      <c r="B87" t="s">
        <v>404</v>
      </c>
      <c r="C87" s="6">
        <v>15470</v>
      </c>
      <c r="D87" s="12">
        <v>944856</v>
      </c>
      <c r="E87" s="6">
        <v>420</v>
      </c>
      <c r="F87" s="12">
        <v>186748</v>
      </c>
      <c r="G87" s="6">
        <v>760</v>
      </c>
      <c r="H87" s="12">
        <v>205596</v>
      </c>
      <c r="I87" s="6">
        <v>585</v>
      </c>
      <c r="J87" s="12">
        <v>158206</v>
      </c>
      <c r="K87" s="6">
        <v>13705</v>
      </c>
      <c r="L87" s="12">
        <v>394306</v>
      </c>
      <c r="M87" s="7">
        <v>0.2</v>
      </c>
      <c r="N87" s="7">
        <v>0.22</v>
      </c>
      <c r="O87" s="7">
        <v>0.17</v>
      </c>
      <c r="P87" s="61">
        <v>0.42</v>
      </c>
    </row>
    <row r="88" spans="1:16" x14ac:dyDescent="0.35">
      <c r="A88" s="5" t="s">
        <v>299</v>
      </c>
      <c r="B88" t="s">
        <v>405</v>
      </c>
      <c r="C88" s="6">
        <v>14170</v>
      </c>
      <c r="D88" s="12">
        <v>1011558</v>
      </c>
      <c r="E88" s="6">
        <v>520</v>
      </c>
      <c r="F88" s="12">
        <v>261416</v>
      </c>
      <c r="G88" s="6">
        <v>605</v>
      </c>
      <c r="H88" s="12">
        <v>179089</v>
      </c>
      <c r="I88" s="6">
        <v>610</v>
      </c>
      <c r="J88" s="12">
        <v>181662</v>
      </c>
      <c r="K88" s="6">
        <v>12430</v>
      </c>
      <c r="L88" s="12">
        <v>389392</v>
      </c>
      <c r="M88" s="7">
        <v>0.26</v>
      </c>
      <c r="N88" s="7">
        <v>0.18</v>
      </c>
      <c r="O88" s="7">
        <v>0.18</v>
      </c>
      <c r="P88" s="61">
        <v>0.38</v>
      </c>
    </row>
    <row r="89" spans="1:16" x14ac:dyDescent="0.35">
      <c r="A89" s="5" t="s">
        <v>299</v>
      </c>
      <c r="B89" t="s">
        <v>406</v>
      </c>
      <c r="C89" s="6">
        <v>15320</v>
      </c>
      <c r="D89" s="12">
        <v>1038267</v>
      </c>
      <c r="E89" s="6">
        <v>420</v>
      </c>
      <c r="F89" s="12">
        <v>218214</v>
      </c>
      <c r="G89" s="6">
        <v>475</v>
      </c>
      <c r="H89" s="12">
        <v>151308</v>
      </c>
      <c r="I89" s="6">
        <v>585</v>
      </c>
      <c r="J89" s="12">
        <v>187051</v>
      </c>
      <c r="K89" s="6">
        <v>13840</v>
      </c>
      <c r="L89" s="12">
        <v>481694</v>
      </c>
      <c r="M89" s="7">
        <v>0.21</v>
      </c>
      <c r="N89" s="7">
        <v>0.15</v>
      </c>
      <c r="O89" s="7">
        <v>0.18</v>
      </c>
      <c r="P89" s="61">
        <v>0.46</v>
      </c>
    </row>
    <row r="90" spans="1:16" x14ac:dyDescent="0.35">
      <c r="A90" s="5" t="s">
        <v>299</v>
      </c>
      <c r="B90" t="s">
        <v>407</v>
      </c>
      <c r="C90" s="6">
        <v>7715</v>
      </c>
      <c r="D90" s="12">
        <v>584641</v>
      </c>
      <c r="E90" s="6">
        <v>195</v>
      </c>
      <c r="F90" s="12">
        <v>109380</v>
      </c>
      <c r="G90" s="6">
        <v>275</v>
      </c>
      <c r="H90" s="12">
        <v>87954</v>
      </c>
      <c r="I90" s="6">
        <v>490</v>
      </c>
      <c r="J90" s="12">
        <v>158941</v>
      </c>
      <c r="K90" s="6">
        <v>6750</v>
      </c>
      <c r="L90" s="12">
        <v>228367</v>
      </c>
      <c r="M90" s="7">
        <v>0.19</v>
      </c>
      <c r="N90" s="7">
        <v>0.15</v>
      </c>
      <c r="O90" s="7">
        <v>0.27</v>
      </c>
      <c r="P90" s="61">
        <v>0.39</v>
      </c>
    </row>
    <row r="91" spans="1:16" x14ac:dyDescent="0.35">
      <c r="A91" s="5" t="s">
        <v>299</v>
      </c>
      <c r="B91" t="s">
        <v>408</v>
      </c>
      <c r="C91" s="6">
        <v>88910</v>
      </c>
      <c r="D91" s="12">
        <v>6204667</v>
      </c>
      <c r="E91" s="6">
        <v>3380</v>
      </c>
      <c r="F91" s="12">
        <v>1526124</v>
      </c>
      <c r="G91" s="6">
        <v>4150</v>
      </c>
      <c r="H91" s="12">
        <v>1146071</v>
      </c>
      <c r="I91" s="6">
        <v>3940</v>
      </c>
      <c r="J91" s="12">
        <v>1112345</v>
      </c>
      <c r="K91" s="6">
        <v>77440</v>
      </c>
      <c r="L91" s="12">
        <v>2420127</v>
      </c>
      <c r="M91" s="7">
        <v>0.25</v>
      </c>
      <c r="N91" s="7">
        <v>0.18</v>
      </c>
      <c r="O91" s="7">
        <v>0.18</v>
      </c>
      <c r="P91" s="61">
        <v>0.39</v>
      </c>
    </row>
    <row r="92" spans="1:16" x14ac:dyDescent="0.35">
      <c r="A92" s="5" t="s">
        <v>300</v>
      </c>
      <c r="B92" t="s">
        <v>400</v>
      </c>
      <c r="C92" s="6">
        <v>110</v>
      </c>
      <c r="D92" s="12">
        <v>42900</v>
      </c>
      <c r="E92" s="6">
        <v>110</v>
      </c>
      <c r="F92" s="12">
        <v>42900</v>
      </c>
      <c r="G92" s="6">
        <v>0</v>
      </c>
      <c r="H92" s="12">
        <v>0</v>
      </c>
      <c r="I92" s="6">
        <v>0</v>
      </c>
      <c r="J92" s="12">
        <v>0</v>
      </c>
      <c r="K92" s="6">
        <v>0</v>
      </c>
      <c r="L92" s="12">
        <v>0</v>
      </c>
      <c r="M92" s="7">
        <v>1</v>
      </c>
      <c r="N92" s="7">
        <v>0</v>
      </c>
      <c r="O92" s="7">
        <v>0</v>
      </c>
      <c r="P92" s="61">
        <v>0</v>
      </c>
    </row>
    <row r="93" spans="1:16" x14ac:dyDescent="0.35">
      <c r="A93" s="5" t="s">
        <v>300</v>
      </c>
      <c r="B93" t="s">
        <v>401</v>
      </c>
      <c r="C93" s="6">
        <v>1590</v>
      </c>
      <c r="D93" s="12">
        <v>236646</v>
      </c>
      <c r="E93" s="6">
        <v>165</v>
      </c>
      <c r="F93" s="12">
        <v>69600</v>
      </c>
      <c r="G93" s="6">
        <v>325</v>
      </c>
      <c r="H93" s="12">
        <v>84000</v>
      </c>
      <c r="I93" s="6">
        <v>205</v>
      </c>
      <c r="J93" s="12">
        <v>52000</v>
      </c>
      <c r="K93" s="6">
        <v>900</v>
      </c>
      <c r="L93" s="12">
        <v>31046</v>
      </c>
      <c r="M93" s="7">
        <v>0.28999999999999998</v>
      </c>
      <c r="N93" s="7">
        <v>0.35</v>
      </c>
      <c r="O93" s="7">
        <v>0.22</v>
      </c>
      <c r="P93" s="61">
        <v>0.13</v>
      </c>
    </row>
    <row r="94" spans="1:16" x14ac:dyDescent="0.35">
      <c r="A94" s="5" t="s">
        <v>300</v>
      </c>
      <c r="B94" t="s">
        <v>402</v>
      </c>
      <c r="C94" s="6">
        <v>4300</v>
      </c>
      <c r="D94" s="12">
        <v>307152</v>
      </c>
      <c r="E94" s="6">
        <v>155</v>
      </c>
      <c r="F94" s="12">
        <v>64200</v>
      </c>
      <c r="G94" s="6">
        <v>235</v>
      </c>
      <c r="H94" s="12">
        <v>60250</v>
      </c>
      <c r="I94" s="6">
        <v>295</v>
      </c>
      <c r="J94" s="12">
        <v>75500</v>
      </c>
      <c r="K94" s="6">
        <v>3615</v>
      </c>
      <c r="L94" s="12">
        <v>107202</v>
      </c>
      <c r="M94" s="7">
        <v>0.21</v>
      </c>
      <c r="N94" s="7">
        <v>0.2</v>
      </c>
      <c r="O94" s="7">
        <v>0.25</v>
      </c>
      <c r="P94" s="61">
        <v>0.35</v>
      </c>
    </row>
    <row r="95" spans="1:16" x14ac:dyDescent="0.35">
      <c r="A95" s="5" t="s">
        <v>300</v>
      </c>
      <c r="B95" t="s">
        <v>403</v>
      </c>
      <c r="C95" s="6">
        <v>5095</v>
      </c>
      <c r="D95" s="12">
        <v>296056</v>
      </c>
      <c r="E95" s="6">
        <v>165</v>
      </c>
      <c r="F95" s="12">
        <v>70176</v>
      </c>
      <c r="G95" s="6">
        <v>165</v>
      </c>
      <c r="H95" s="12">
        <v>42095</v>
      </c>
      <c r="I95" s="6">
        <v>195</v>
      </c>
      <c r="J95" s="12">
        <v>50223</v>
      </c>
      <c r="K95" s="6">
        <v>4570</v>
      </c>
      <c r="L95" s="12">
        <v>133562</v>
      </c>
      <c r="M95" s="7">
        <v>0.24</v>
      </c>
      <c r="N95" s="7">
        <v>0.14000000000000001</v>
      </c>
      <c r="O95" s="7">
        <v>0.17</v>
      </c>
      <c r="P95" s="61">
        <v>0.45</v>
      </c>
    </row>
    <row r="96" spans="1:16" x14ac:dyDescent="0.35">
      <c r="A96" s="5" t="s">
        <v>300</v>
      </c>
      <c r="B96" t="s">
        <v>404</v>
      </c>
      <c r="C96" s="6">
        <v>4645</v>
      </c>
      <c r="D96" s="12">
        <v>289399</v>
      </c>
      <c r="E96" s="6">
        <v>125</v>
      </c>
      <c r="F96" s="12">
        <v>54893</v>
      </c>
      <c r="G96" s="6">
        <v>245</v>
      </c>
      <c r="H96" s="12">
        <v>65756</v>
      </c>
      <c r="I96" s="6">
        <v>205</v>
      </c>
      <c r="J96" s="12">
        <v>55045</v>
      </c>
      <c r="K96" s="6">
        <v>4070</v>
      </c>
      <c r="L96" s="12">
        <v>113706</v>
      </c>
      <c r="M96" s="7">
        <v>0.19</v>
      </c>
      <c r="N96" s="7">
        <v>0.23</v>
      </c>
      <c r="O96" s="7">
        <v>0.19</v>
      </c>
      <c r="P96" s="61">
        <v>0.39</v>
      </c>
    </row>
    <row r="97" spans="1:16" x14ac:dyDescent="0.35">
      <c r="A97" s="5" t="s">
        <v>300</v>
      </c>
      <c r="B97" t="s">
        <v>405</v>
      </c>
      <c r="C97" s="6">
        <v>4335</v>
      </c>
      <c r="D97" s="12">
        <v>337419</v>
      </c>
      <c r="E97" s="6">
        <v>190</v>
      </c>
      <c r="F97" s="12">
        <v>88202</v>
      </c>
      <c r="G97" s="6">
        <v>235</v>
      </c>
      <c r="H97" s="12">
        <v>70383</v>
      </c>
      <c r="I97" s="6">
        <v>220</v>
      </c>
      <c r="J97" s="12">
        <v>66813</v>
      </c>
      <c r="K97" s="6">
        <v>3685</v>
      </c>
      <c r="L97" s="12">
        <v>112021</v>
      </c>
      <c r="M97" s="7">
        <v>0.26</v>
      </c>
      <c r="N97" s="7">
        <v>0.21</v>
      </c>
      <c r="O97" s="7">
        <v>0.2</v>
      </c>
      <c r="P97" s="61">
        <v>0.33</v>
      </c>
    </row>
    <row r="98" spans="1:16" x14ac:dyDescent="0.35">
      <c r="A98" s="5" t="s">
        <v>300</v>
      </c>
      <c r="B98" t="s">
        <v>406</v>
      </c>
      <c r="C98" s="6">
        <v>4830</v>
      </c>
      <c r="D98" s="12">
        <v>337782</v>
      </c>
      <c r="E98" s="6">
        <v>140</v>
      </c>
      <c r="F98" s="12">
        <v>71895</v>
      </c>
      <c r="G98" s="6">
        <v>155</v>
      </c>
      <c r="H98" s="12">
        <v>49329</v>
      </c>
      <c r="I98" s="6">
        <v>200</v>
      </c>
      <c r="J98" s="12">
        <v>64398</v>
      </c>
      <c r="K98" s="6">
        <v>4335</v>
      </c>
      <c r="L98" s="12">
        <v>152161</v>
      </c>
      <c r="M98" s="7">
        <v>0.21</v>
      </c>
      <c r="N98" s="7">
        <v>0.15</v>
      </c>
      <c r="O98" s="7">
        <v>0.19</v>
      </c>
      <c r="P98" s="61">
        <v>0.45</v>
      </c>
    </row>
    <row r="99" spans="1:16" x14ac:dyDescent="0.35">
      <c r="A99" s="5" t="s">
        <v>300</v>
      </c>
      <c r="B99" t="s">
        <v>407</v>
      </c>
      <c r="C99" s="6">
        <v>2470</v>
      </c>
      <c r="D99" s="12">
        <v>198560</v>
      </c>
      <c r="E99" s="6">
        <v>65</v>
      </c>
      <c r="F99" s="12">
        <v>34812</v>
      </c>
      <c r="G99" s="6">
        <v>90</v>
      </c>
      <c r="H99" s="12">
        <v>29395</v>
      </c>
      <c r="I99" s="6">
        <v>185</v>
      </c>
      <c r="J99" s="12">
        <v>58843</v>
      </c>
      <c r="K99" s="6">
        <v>2125</v>
      </c>
      <c r="L99" s="12">
        <v>75510</v>
      </c>
      <c r="M99" s="7">
        <v>0.18</v>
      </c>
      <c r="N99" s="7">
        <v>0.15</v>
      </c>
      <c r="O99" s="7">
        <v>0.3</v>
      </c>
      <c r="P99" s="61">
        <v>0.38</v>
      </c>
    </row>
    <row r="100" spans="1:16" x14ac:dyDescent="0.35">
      <c r="A100" s="5" t="s">
        <v>300</v>
      </c>
      <c r="B100" t="s">
        <v>408</v>
      </c>
      <c r="C100" s="6">
        <v>27375</v>
      </c>
      <c r="D100" s="12">
        <v>2045914</v>
      </c>
      <c r="E100" s="6">
        <v>1120</v>
      </c>
      <c r="F100" s="12">
        <v>496677</v>
      </c>
      <c r="G100" s="6">
        <v>1455</v>
      </c>
      <c r="H100" s="12">
        <v>401208</v>
      </c>
      <c r="I100" s="6">
        <v>1505</v>
      </c>
      <c r="J100" s="12">
        <v>422821</v>
      </c>
      <c r="K100" s="6">
        <v>23300</v>
      </c>
      <c r="L100" s="12">
        <v>725207</v>
      </c>
      <c r="M100" s="7">
        <v>0.24</v>
      </c>
      <c r="N100" s="7">
        <v>0.2</v>
      </c>
      <c r="O100" s="7">
        <v>0.21</v>
      </c>
      <c r="P100" s="61">
        <v>0.35</v>
      </c>
    </row>
    <row r="101" spans="1:16" x14ac:dyDescent="0.35">
      <c r="A101" s="5" t="s">
        <v>301</v>
      </c>
      <c r="B101" t="s">
        <v>400</v>
      </c>
      <c r="C101" s="6">
        <v>180</v>
      </c>
      <c r="D101" s="12">
        <v>67800</v>
      </c>
      <c r="E101" s="6">
        <v>180</v>
      </c>
      <c r="F101" s="12">
        <v>67800</v>
      </c>
      <c r="G101" s="6">
        <v>0</v>
      </c>
      <c r="H101" s="12">
        <v>0</v>
      </c>
      <c r="I101" s="6">
        <v>0</v>
      </c>
      <c r="J101" s="12">
        <v>0</v>
      </c>
      <c r="K101" s="6">
        <v>0</v>
      </c>
      <c r="L101" s="12">
        <v>0</v>
      </c>
      <c r="M101" s="7">
        <v>1</v>
      </c>
      <c r="N101" s="7">
        <v>0</v>
      </c>
      <c r="O101" s="7">
        <v>0</v>
      </c>
      <c r="P101" s="61">
        <v>0</v>
      </c>
    </row>
    <row r="102" spans="1:16" x14ac:dyDescent="0.35">
      <c r="A102" s="5" t="s">
        <v>301</v>
      </c>
      <c r="B102" t="s">
        <v>401</v>
      </c>
      <c r="C102" s="6">
        <v>2825</v>
      </c>
      <c r="D102" s="12">
        <v>395076</v>
      </c>
      <c r="E102" s="6">
        <v>270</v>
      </c>
      <c r="F102" s="12">
        <v>110700</v>
      </c>
      <c r="G102" s="6">
        <v>560</v>
      </c>
      <c r="H102" s="12">
        <v>145750</v>
      </c>
      <c r="I102" s="6">
        <v>330</v>
      </c>
      <c r="J102" s="12">
        <v>83750</v>
      </c>
      <c r="K102" s="6">
        <v>1665</v>
      </c>
      <c r="L102" s="12">
        <v>54876</v>
      </c>
      <c r="M102" s="7">
        <v>0.28000000000000003</v>
      </c>
      <c r="N102" s="7">
        <v>0.37</v>
      </c>
      <c r="O102" s="7">
        <v>0.21</v>
      </c>
      <c r="P102" s="61">
        <v>0.14000000000000001</v>
      </c>
    </row>
    <row r="103" spans="1:16" x14ac:dyDescent="0.35">
      <c r="A103" s="5" t="s">
        <v>301</v>
      </c>
      <c r="B103" t="s">
        <v>402</v>
      </c>
      <c r="C103" s="6">
        <v>7695</v>
      </c>
      <c r="D103" s="12">
        <v>517272</v>
      </c>
      <c r="E103" s="6">
        <v>290</v>
      </c>
      <c r="F103" s="12">
        <v>125100</v>
      </c>
      <c r="G103" s="6">
        <v>355</v>
      </c>
      <c r="H103" s="12">
        <v>89750</v>
      </c>
      <c r="I103" s="6">
        <v>420</v>
      </c>
      <c r="J103" s="12">
        <v>106000</v>
      </c>
      <c r="K103" s="6">
        <v>6630</v>
      </c>
      <c r="L103" s="12">
        <v>196422</v>
      </c>
      <c r="M103" s="7">
        <v>0.24</v>
      </c>
      <c r="N103" s="7">
        <v>0.17</v>
      </c>
      <c r="O103" s="7">
        <v>0.2</v>
      </c>
      <c r="P103" s="61">
        <v>0.38</v>
      </c>
    </row>
    <row r="104" spans="1:16" x14ac:dyDescent="0.35">
      <c r="A104" s="5" t="s">
        <v>301</v>
      </c>
      <c r="B104" t="s">
        <v>403</v>
      </c>
      <c r="C104" s="6">
        <v>9190</v>
      </c>
      <c r="D104" s="12">
        <v>524288</v>
      </c>
      <c r="E104" s="6">
        <v>280</v>
      </c>
      <c r="F104" s="12">
        <v>114936</v>
      </c>
      <c r="G104" s="6">
        <v>290</v>
      </c>
      <c r="H104" s="12">
        <v>74575</v>
      </c>
      <c r="I104" s="6">
        <v>340</v>
      </c>
      <c r="J104" s="12">
        <v>88055</v>
      </c>
      <c r="K104" s="6">
        <v>8280</v>
      </c>
      <c r="L104" s="12">
        <v>246722</v>
      </c>
      <c r="M104" s="7">
        <v>0.22</v>
      </c>
      <c r="N104" s="7">
        <v>0.14000000000000001</v>
      </c>
      <c r="O104" s="7">
        <v>0.17</v>
      </c>
      <c r="P104" s="61">
        <v>0.47</v>
      </c>
    </row>
    <row r="105" spans="1:16" x14ac:dyDescent="0.35">
      <c r="A105" s="5" t="s">
        <v>301</v>
      </c>
      <c r="B105" t="s">
        <v>404</v>
      </c>
      <c r="C105" s="6">
        <v>9090</v>
      </c>
      <c r="D105" s="12">
        <v>600100</v>
      </c>
      <c r="E105" s="6">
        <v>300</v>
      </c>
      <c r="F105" s="12">
        <v>132004</v>
      </c>
      <c r="G105" s="6">
        <v>455</v>
      </c>
      <c r="H105" s="12">
        <v>123526</v>
      </c>
      <c r="I105" s="6">
        <v>390</v>
      </c>
      <c r="J105" s="12">
        <v>106444</v>
      </c>
      <c r="K105" s="6">
        <v>7940</v>
      </c>
      <c r="L105" s="12">
        <v>238127</v>
      </c>
      <c r="M105" s="7">
        <v>0.22</v>
      </c>
      <c r="N105" s="7">
        <v>0.21</v>
      </c>
      <c r="O105" s="7">
        <v>0.18</v>
      </c>
      <c r="P105" s="61">
        <v>0.4</v>
      </c>
    </row>
    <row r="106" spans="1:16" x14ac:dyDescent="0.35">
      <c r="A106" s="5" t="s">
        <v>301</v>
      </c>
      <c r="B106" t="s">
        <v>405</v>
      </c>
      <c r="C106" s="6">
        <v>8330</v>
      </c>
      <c r="D106" s="12">
        <v>588607</v>
      </c>
      <c r="E106" s="6">
        <v>290</v>
      </c>
      <c r="F106" s="12">
        <v>135268</v>
      </c>
      <c r="G106" s="6">
        <v>400</v>
      </c>
      <c r="H106" s="12">
        <v>117276</v>
      </c>
      <c r="I106" s="6">
        <v>390</v>
      </c>
      <c r="J106" s="12">
        <v>117117</v>
      </c>
      <c r="K106" s="6">
        <v>7250</v>
      </c>
      <c r="L106" s="12">
        <v>218946</v>
      </c>
      <c r="M106" s="7">
        <v>0.23</v>
      </c>
      <c r="N106" s="7">
        <v>0.2</v>
      </c>
      <c r="O106" s="7">
        <v>0.2</v>
      </c>
      <c r="P106" s="61">
        <v>0.37</v>
      </c>
    </row>
    <row r="107" spans="1:16" x14ac:dyDescent="0.35">
      <c r="A107" s="5" t="s">
        <v>301</v>
      </c>
      <c r="B107" t="s">
        <v>406</v>
      </c>
      <c r="C107" s="6">
        <v>8990</v>
      </c>
      <c r="D107" s="12">
        <v>625406</v>
      </c>
      <c r="E107" s="6">
        <v>230</v>
      </c>
      <c r="F107" s="12">
        <v>123008</v>
      </c>
      <c r="G107" s="6">
        <v>345</v>
      </c>
      <c r="H107" s="12">
        <v>108956</v>
      </c>
      <c r="I107" s="6">
        <v>365</v>
      </c>
      <c r="J107" s="12">
        <v>116956</v>
      </c>
      <c r="K107" s="6">
        <v>8055</v>
      </c>
      <c r="L107" s="12">
        <v>276485</v>
      </c>
      <c r="M107" s="7">
        <v>0.2</v>
      </c>
      <c r="N107" s="7">
        <v>0.17</v>
      </c>
      <c r="O107" s="7">
        <v>0.19</v>
      </c>
      <c r="P107" s="61">
        <v>0.44</v>
      </c>
    </row>
    <row r="108" spans="1:16" x14ac:dyDescent="0.35">
      <c r="A108" s="5" t="s">
        <v>301</v>
      </c>
      <c r="B108" t="s">
        <v>407</v>
      </c>
      <c r="C108" s="6">
        <v>4480</v>
      </c>
      <c r="D108" s="12">
        <v>362883</v>
      </c>
      <c r="E108" s="6">
        <v>135</v>
      </c>
      <c r="F108" s="12">
        <v>76142</v>
      </c>
      <c r="G108" s="6">
        <v>155</v>
      </c>
      <c r="H108" s="12">
        <v>49776</v>
      </c>
      <c r="I108" s="6">
        <v>315</v>
      </c>
      <c r="J108" s="12">
        <v>103599</v>
      </c>
      <c r="K108" s="6">
        <v>3875</v>
      </c>
      <c r="L108" s="12">
        <v>133366</v>
      </c>
      <c r="M108" s="7">
        <v>0.21</v>
      </c>
      <c r="N108" s="7">
        <v>0.14000000000000001</v>
      </c>
      <c r="O108" s="7">
        <v>0.28999999999999998</v>
      </c>
      <c r="P108" s="61">
        <v>0.37</v>
      </c>
    </row>
    <row r="109" spans="1:16" x14ac:dyDescent="0.35">
      <c r="A109" s="5" t="s">
        <v>301</v>
      </c>
      <c r="B109" t="s">
        <v>408</v>
      </c>
      <c r="C109" s="6">
        <v>50780</v>
      </c>
      <c r="D109" s="12">
        <v>3681432</v>
      </c>
      <c r="E109" s="6">
        <v>1975</v>
      </c>
      <c r="F109" s="12">
        <v>884958</v>
      </c>
      <c r="G109" s="6">
        <v>2560</v>
      </c>
      <c r="H109" s="12">
        <v>709609</v>
      </c>
      <c r="I109" s="6">
        <v>2555</v>
      </c>
      <c r="J109" s="12">
        <v>721921</v>
      </c>
      <c r="K109" s="6">
        <v>43695</v>
      </c>
      <c r="L109" s="12">
        <v>1364944</v>
      </c>
      <c r="M109" s="7">
        <v>0.24</v>
      </c>
      <c r="N109" s="7">
        <v>0.19</v>
      </c>
      <c r="O109" s="7">
        <v>0.2</v>
      </c>
      <c r="P109" s="61">
        <v>0.37</v>
      </c>
    </row>
    <row r="110" spans="1:16" x14ac:dyDescent="0.35">
      <c r="A110" s="5" t="s">
        <v>302</v>
      </c>
      <c r="B110" t="s">
        <v>400</v>
      </c>
      <c r="C110" s="6">
        <v>120</v>
      </c>
      <c r="D110" s="12">
        <v>43200</v>
      </c>
      <c r="E110" s="6">
        <v>120</v>
      </c>
      <c r="F110" s="12">
        <v>43200</v>
      </c>
      <c r="G110" s="6">
        <v>0</v>
      </c>
      <c r="H110" s="12">
        <v>0</v>
      </c>
      <c r="I110" s="6">
        <v>0</v>
      </c>
      <c r="J110" s="12">
        <v>0</v>
      </c>
      <c r="K110" s="6">
        <v>0</v>
      </c>
      <c r="L110" s="12">
        <v>0</v>
      </c>
      <c r="M110" s="7">
        <v>1</v>
      </c>
      <c r="N110" s="7">
        <v>0</v>
      </c>
      <c r="O110" s="7">
        <v>0</v>
      </c>
      <c r="P110" s="61">
        <v>0</v>
      </c>
    </row>
    <row r="111" spans="1:16" x14ac:dyDescent="0.35">
      <c r="A111" s="5" t="s">
        <v>302</v>
      </c>
      <c r="B111" t="s">
        <v>401</v>
      </c>
      <c r="C111" s="6">
        <v>1400</v>
      </c>
      <c r="D111" s="12">
        <v>218783</v>
      </c>
      <c r="E111" s="6">
        <v>160</v>
      </c>
      <c r="F111" s="12">
        <v>64500</v>
      </c>
      <c r="G111" s="6">
        <v>315</v>
      </c>
      <c r="H111" s="12">
        <v>80500</v>
      </c>
      <c r="I111" s="6">
        <v>195</v>
      </c>
      <c r="J111" s="12">
        <v>48750</v>
      </c>
      <c r="K111" s="6">
        <v>730</v>
      </c>
      <c r="L111" s="12">
        <v>25033</v>
      </c>
      <c r="M111" s="7">
        <v>0.28999999999999998</v>
      </c>
      <c r="N111" s="7">
        <v>0.37</v>
      </c>
      <c r="O111" s="7">
        <v>0.22</v>
      </c>
      <c r="P111" s="61">
        <v>0.11</v>
      </c>
    </row>
    <row r="112" spans="1:16" x14ac:dyDescent="0.35">
      <c r="A112" s="5" t="s">
        <v>302</v>
      </c>
      <c r="B112" t="s">
        <v>402</v>
      </c>
      <c r="C112" s="6">
        <v>3840</v>
      </c>
      <c r="D112" s="12">
        <v>302157</v>
      </c>
      <c r="E112" s="6">
        <v>185</v>
      </c>
      <c r="F112" s="12">
        <v>78300</v>
      </c>
      <c r="G112" s="6">
        <v>230</v>
      </c>
      <c r="H112" s="12">
        <v>58750</v>
      </c>
      <c r="I112" s="6">
        <v>270</v>
      </c>
      <c r="J112" s="12">
        <v>69750</v>
      </c>
      <c r="K112" s="6">
        <v>3155</v>
      </c>
      <c r="L112" s="12">
        <v>95357</v>
      </c>
      <c r="M112" s="7">
        <v>0.26</v>
      </c>
      <c r="N112" s="7">
        <v>0.19</v>
      </c>
      <c r="O112" s="7">
        <v>0.23</v>
      </c>
      <c r="P112" s="61">
        <v>0.32</v>
      </c>
    </row>
    <row r="113" spans="1:16" x14ac:dyDescent="0.35">
      <c r="A113" s="5" t="s">
        <v>302</v>
      </c>
      <c r="B113" t="s">
        <v>403</v>
      </c>
      <c r="C113" s="6">
        <v>4650</v>
      </c>
      <c r="D113" s="12">
        <v>272078</v>
      </c>
      <c r="E113" s="6">
        <v>145</v>
      </c>
      <c r="F113" s="12">
        <v>58062</v>
      </c>
      <c r="G113" s="6">
        <v>160</v>
      </c>
      <c r="H113" s="12">
        <v>41305</v>
      </c>
      <c r="I113" s="6">
        <v>195</v>
      </c>
      <c r="J113" s="12">
        <v>50740</v>
      </c>
      <c r="K113" s="6">
        <v>4150</v>
      </c>
      <c r="L113" s="12">
        <v>121971</v>
      </c>
      <c r="M113" s="7">
        <v>0.21</v>
      </c>
      <c r="N113" s="7">
        <v>0.15</v>
      </c>
      <c r="O113" s="7">
        <v>0.19</v>
      </c>
      <c r="P113" s="61">
        <v>0.45</v>
      </c>
    </row>
    <row r="114" spans="1:16" x14ac:dyDescent="0.35">
      <c r="A114" s="5" t="s">
        <v>302</v>
      </c>
      <c r="B114" t="s">
        <v>404</v>
      </c>
      <c r="C114" s="6">
        <v>4510</v>
      </c>
      <c r="D114" s="12">
        <v>306524</v>
      </c>
      <c r="E114" s="6">
        <v>155</v>
      </c>
      <c r="F114" s="12">
        <v>61959</v>
      </c>
      <c r="G114" s="6">
        <v>265</v>
      </c>
      <c r="H114" s="12">
        <v>70887</v>
      </c>
      <c r="I114" s="6">
        <v>210</v>
      </c>
      <c r="J114" s="12">
        <v>56262</v>
      </c>
      <c r="K114" s="6">
        <v>3880</v>
      </c>
      <c r="L114" s="12">
        <v>117416</v>
      </c>
      <c r="M114" s="7">
        <v>0.2</v>
      </c>
      <c r="N114" s="7">
        <v>0.23</v>
      </c>
      <c r="O114" s="7">
        <v>0.18</v>
      </c>
      <c r="P114" s="61">
        <v>0.38</v>
      </c>
    </row>
    <row r="115" spans="1:16" x14ac:dyDescent="0.35">
      <c r="A115" s="5" t="s">
        <v>302</v>
      </c>
      <c r="B115" t="s">
        <v>405</v>
      </c>
      <c r="C115" s="6">
        <v>4165</v>
      </c>
      <c r="D115" s="12">
        <v>331227</v>
      </c>
      <c r="E115" s="6">
        <v>165</v>
      </c>
      <c r="F115" s="12">
        <v>84026</v>
      </c>
      <c r="G115" s="6">
        <v>220</v>
      </c>
      <c r="H115" s="12">
        <v>65869</v>
      </c>
      <c r="I115" s="6">
        <v>230</v>
      </c>
      <c r="J115" s="12">
        <v>68846</v>
      </c>
      <c r="K115" s="6">
        <v>3545</v>
      </c>
      <c r="L115" s="12">
        <v>112487</v>
      </c>
      <c r="M115" s="7">
        <v>0.25</v>
      </c>
      <c r="N115" s="7">
        <v>0.2</v>
      </c>
      <c r="O115" s="7">
        <v>0.21</v>
      </c>
      <c r="P115" s="61">
        <v>0.34</v>
      </c>
    </row>
    <row r="116" spans="1:16" x14ac:dyDescent="0.35">
      <c r="A116" s="5" t="s">
        <v>302</v>
      </c>
      <c r="B116" t="s">
        <v>406</v>
      </c>
      <c r="C116" s="6">
        <v>4520</v>
      </c>
      <c r="D116" s="12">
        <v>323447</v>
      </c>
      <c r="E116" s="6">
        <v>120</v>
      </c>
      <c r="F116" s="12">
        <v>64641</v>
      </c>
      <c r="G116" s="6">
        <v>160</v>
      </c>
      <c r="H116" s="12">
        <v>51070</v>
      </c>
      <c r="I116" s="6">
        <v>210</v>
      </c>
      <c r="J116" s="12">
        <v>66978</v>
      </c>
      <c r="K116" s="6">
        <v>4030</v>
      </c>
      <c r="L116" s="12">
        <v>140758</v>
      </c>
      <c r="M116" s="7">
        <v>0.2</v>
      </c>
      <c r="N116" s="7">
        <v>0.16</v>
      </c>
      <c r="O116" s="7">
        <v>0.21</v>
      </c>
      <c r="P116" s="61">
        <v>0.44</v>
      </c>
    </row>
    <row r="117" spans="1:16" x14ac:dyDescent="0.35">
      <c r="A117" s="5" t="s">
        <v>302</v>
      </c>
      <c r="B117" t="s">
        <v>407</v>
      </c>
      <c r="C117" s="6">
        <v>2340</v>
      </c>
      <c r="D117" s="12">
        <v>190703</v>
      </c>
      <c r="E117" s="6">
        <v>60</v>
      </c>
      <c r="F117" s="12">
        <v>32797</v>
      </c>
      <c r="G117" s="6">
        <v>85</v>
      </c>
      <c r="H117" s="12">
        <v>28105</v>
      </c>
      <c r="I117" s="6">
        <v>180</v>
      </c>
      <c r="J117" s="12">
        <v>57244</v>
      </c>
      <c r="K117" s="6">
        <v>2015</v>
      </c>
      <c r="L117" s="12">
        <v>72557</v>
      </c>
      <c r="M117" s="7">
        <v>0.17</v>
      </c>
      <c r="N117" s="7">
        <v>0.15</v>
      </c>
      <c r="O117" s="7">
        <v>0.3</v>
      </c>
      <c r="P117" s="61">
        <v>0.38</v>
      </c>
    </row>
    <row r="118" spans="1:16" x14ac:dyDescent="0.35">
      <c r="A118" s="5" t="s">
        <v>302</v>
      </c>
      <c r="B118" t="s">
        <v>408</v>
      </c>
      <c r="C118" s="6">
        <v>25545</v>
      </c>
      <c r="D118" s="12">
        <v>1988119</v>
      </c>
      <c r="E118" s="6">
        <v>1105</v>
      </c>
      <c r="F118" s="12">
        <v>487485</v>
      </c>
      <c r="G118" s="6">
        <v>1440</v>
      </c>
      <c r="H118" s="12">
        <v>396486</v>
      </c>
      <c r="I118" s="6">
        <v>1495</v>
      </c>
      <c r="J118" s="12">
        <v>418570</v>
      </c>
      <c r="K118" s="6">
        <v>21510</v>
      </c>
      <c r="L118" s="12">
        <v>685578</v>
      </c>
      <c r="M118" s="7">
        <v>0.25</v>
      </c>
      <c r="N118" s="7">
        <v>0.2</v>
      </c>
      <c r="O118" s="7">
        <v>0.21</v>
      </c>
      <c r="P118" s="61">
        <v>0.34</v>
      </c>
    </row>
    <row r="119" spans="1:16" x14ac:dyDescent="0.35">
      <c r="A119" s="5" t="s">
        <v>303</v>
      </c>
      <c r="B119" t="s">
        <v>400</v>
      </c>
      <c r="C119" s="6">
        <v>300</v>
      </c>
      <c r="D119" s="12">
        <v>110400</v>
      </c>
      <c r="E119" s="6">
        <v>300</v>
      </c>
      <c r="F119" s="12">
        <v>110400</v>
      </c>
      <c r="G119" s="6">
        <v>0</v>
      </c>
      <c r="H119" s="12">
        <v>0</v>
      </c>
      <c r="I119" s="6">
        <v>0</v>
      </c>
      <c r="J119" s="12">
        <v>0</v>
      </c>
      <c r="K119" s="6">
        <v>0</v>
      </c>
      <c r="L119" s="12">
        <v>0</v>
      </c>
      <c r="M119" s="7">
        <v>1</v>
      </c>
      <c r="N119" s="7">
        <v>0</v>
      </c>
      <c r="O119" s="7">
        <v>0</v>
      </c>
      <c r="P119" s="61">
        <v>0</v>
      </c>
    </row>
    <row r="120" spans="1:16" x14ac:dyDescent="0.35">
      <c r="A120" s="5" t="s">
        <v>303</v>
      </c>
      <c r="B120" t="s">
        <v>401</v>
      </c>
      <c r="C120" s="6">
        <v>5220</v>
      </c>
      <c r="D120" s="12">
        <v>694468</v>
      </c>
      <c r="E120" s="6">
        <v>515</v>
      </c>
      <c r="F120" s="12">
        <v>216000</v>
      </c>
      <c r="G120" s="6">
        <v>915</v>
      </c>
      <c r="H120" s="12">
        <v>235250</v>
      </c>
      <c r="I120" s="6">
        <v>525</v>
      </c>
      <c r="J120" s="12">
        <v>132250</v>
      </c>
      <c r="K120" s="6">
        <v>3270</v>
      </c>
      <c r="L120" s="12">
        <v>110968</v>
      </c>
      <c r="M120" s="7">
        <v>0.31</v>
      </c>
      <c r="N120" s="7">
        <v>0.34</v>
      </c>
      <c r="O120" s="7">
        <v>0.19</v>
      </c>
      <c r="P120" s="61">
        <v>0.16</v>
      </c>
    </row>
    <row r="121" spans="1:16" x14ac:dyDescent="0.35">
      <c r="A121" s="5" t="s">
        <v>303</v>
      </c>
      <c r="B121" t="s">
        <v>402</v>
      </c>
      <c r="C121" s="6">
        <v>13400</v>
      </c>
      <c r="D121" s="12">
        <v>897545</v>
      </c>
      <c r="E121" s="6">
        <v>510</v>
      </c>
      <c r="F121" s="12">
        <v>219600</v>
      </c>
      <c r="G121" s="6">
        <v>630</v>
      </c>
      <c r="H121" s="12">
        <v>159750</v>
      </c>
      <c r="I121" s="6">
        <v>640</v>
      </c>
      <c r="J121" s="12">
        <v>162500</v>
      </c>
      <c r="K121" s="6">
        <v>11625</v>
      </c>
      <c r="L121" s="12">
        <v>355695</v>
      </c>
      <c r="M121" s="7">
        <v>0.24</v>
      </c>
      <c r="N121" s="7">
        <v>0.18</v>
      </c>
      <c r="O121" s="7">
        <v>0.18</v>
      </c>
      <c r="P121" s="61">
        <v>0.4</v>
      </c>
    </row>
    <row r="122" spans="1:16" x14ac:dyDescent="0.35">
      <c r="A122" s="5" t="s">
        <v>303</v>
      </c>
      <c r="B122" t="s">
        <v>403</v>
      </c>
      <c r="C122" s="6">
        <v>15560</v>
      </c>
      <c r="D122" s="12">
        <v>854245</v>
      </c>
      <c r="E122" s="6">
        <v>425</v>
      </c>
      <c r="F122" s="12">
        <v>174813</v>
      </c>
      <c r="G122" s="6">
        <v>485</v>
      </c>
      <c r="H122" s="12">
        <v>123688</v>
      </c>
      <c r="I122" s="6">
        <v>530</v>
      </c>
      <c r="J122" s="12">
        <v>136270</v>
      </c>
      <c r="K122" s="6">
        <v>14120</v>
      </c>
      <c r="L122" s="12">
        <v>419475</v>
      </c>
      <c r="M122" s="7">
        <v>0.2</v>
      </c>
      <c r="N122" s="7">
        <v>0.14000000000000001</v>
      </c>
      <c r="O122" s="7">
        <v>0.16</v>
      </c>
      <c r="P122" s="61">
        <v>0.49</v>
      </c>
    </row>
    <row r="123" spans="1:16" x14ac:dyDescent="0.35">
      <c r="A123" s="5" t="s">
        <v>303</v>
      </c>
      <c r="B123" t="s">
        <v>404</v>
      </c>
      <c r="C123" s="6">
        <v>14570</v>
      </c>
      <c r="D123" s="12">
        <v>959733</v>
      </c>
      <c r="E123" s="6">
        <v>450</v>
      </c>
      <c r="F123" s="12">
        <v>197924</v>
      </c>
      <c r="G123" s="6">
        <v>790</v>
      </c>
      <c r="H123" s="12">
        <v>216524</v>
      </c>
      <c r="I123" s="6">
        <v>605</v>
      </c>
      <c r="J123" s="12">
        <v>163211</v>
      </c>
      <c r="K123" s="6">
        <v>12725</v>
      </c>
      <c r="L123" s="12">
        <v>382075</v>
      </c>
      <c r="M123" s="7">
        <v>0.21</v>
      </c>
      <c r="N123" s="7">
        <v>0.23</v>
      </c>
      <c r="O123" s="7">
        <v>0.17</v>
      </c>
      <c r="P123" s="61">
        <v>0.4</v>
      </c>
    </row>
    <row r="124" spans="1:16" x14ac:dyDescent="0.35">
      <c r="A124" s="5" t="s">
        <v>303</v>
      </c>
      <c r="B124" t="s">
        <v>405</v>
      </c>
      <c r="C124" s="6">
        <v>13495</v>
      </c>
      <c r="D124" s="12">
        <v>1014755</v>
      </c>
      <c r="E124" s="6">
        <v>525</v>
      </c>
      <c r="F124" s="12">
        <v>256730</v>
      </c>
      <c r="G124" s="6">
        <v>600</v>
      </c>
      <c r="H124" s="12">
        <v>178165</v>
      </c>
      <c r="I124" s="6">
        <v>670</v>
      </c>
      <c r="J124" s="12">
        <v>198298</v>
      </c>
      <c r="K124" s="6">
        <v>11695</v>
      </c>
      <c r="L124" s="12">
        <v>381562</v>
      </c>
      <c r="M124" s="7">
        <v>0.25</v>
      </c>
      <c r="N124" s="7">
        <v>0.18</v>
      </c>
      <c r="O124" s="7">
        <v>0.2</v>
      </c>
      <c r="P124" s="61">
        <v>0.38</v>
      </c>
    </row>
    <row r="125" spans="1:16" x14ac:dyDescent="0.35">
      <c r="A125" s="5" t="s">
        <v>303</v>
      </c>
      <c r="B125" t="s">
        <v>406</v>
      </c>
      <c r="C125" s="6">
        <v>15350</v>
      </c>
      <c r="D125" s="12">
        <v>1060187</v>
      </c>
      <c r="E125" s="6">
        <v>430</v>
      </c>
      <c r="F125" s="12">
        <v>229561</v>
      </c>
      <c r="G125" s="6">
        <v>520</v>
      </c>
      <c r="H125" s="12">
        <v>165568</v>
      </c>
      <c r="I125" s="6">
        <v>605</v>
      </c>
      <c r="J125" s="12">
        <v>193387</v>
      </c>
      <c r="K125" s="6">
        <v>13790</v>
      </c>
      <c r="L125" s="12">
        <v>471671</v>
      </c>
      <c r="M125" s="7">
        <v>0.22</v>
      </c>
      <c r="N125" s="7">
        <v>0.16</v>
      </c>
      <c r="O125" s="7">
        <v>0.18</v>
      </c>
      <c r="P125" s="61">
        <v>0.44</v>
      </c>
    </row>
    <row r="126" spans="1:16" x14ac:dyDescent="0.35">
      <c r="A126" s="5" t="s">
        <v>303</v>
      </c>
      <c r="B126" t="s">
        <v>407</v>
      </c>
      <c r="C126" s="6">
        <v>7885</v>
      </c>
      <c r="D126" s="12">
        <v>617188</v>
      </c>
      <c r="E126" s="6">
        <v>210</v>
      </c>
      <c r="F126" s="12">
        <v>112521</v>
      </c>
      <c r="G126" s="6">
        <v>260</v>
      </c>
      <c r="H126" s="12">
        <v>85557</v>
      </c>
      <c r="I126" s="6">
        <v>565</v>
      </c>
      <c r="J126" s="12">
        <v>186763</v>
      </c>
      <c r="K126" s="6">
        <v>6850</v>
      </c>
      <c r="L126" s="12">
        <v>232347</v>
      </c>
      <c r="M126" s="7">
        <v>0.18</v>
      </c>
      <c r="N126" s="7">
        <v>0.14000000000000001</v>
      </c>
      <c r="O126" s="7">
        <v>0.3</v>
      </c>
      <c r="P126" s="61">
        <v>0.38</v>
      </c>
    </row>
    <row r="127" spans="1:16" x14ac:dyDescent="0.35">
      <c r="A127" s="5" t="s">
        <v>303</v>
      </c>
      <c r="B127" t="s">
        <v>408</v>
      </c>
      <c r="C127" s="6">
        <v>85780</v>
      </c>
      <c r="D127" s="12">
        <v>6208520</v>
      </c>
      <c r="E127" s="6">
        <v>3365</v>
      </c>
      <c r="F127" s="12">
        <v>1517549</v>
      </c>
      <c r="G127" s="6">
        <v>4200</v>
      </c>
      <c r="H127" s="12">
        <v>1164501</v>
      </c>
      <c r="I127" s="6">
        <v>4135</v>
      </c>
      <c r="J127" s="12">
        <v>1172678</v>
      </c>
      <c r="K127" s="6">
        <v>74075</v>
      </c>
      <c r="L127" s="12">
        <v>2353792</v>
      </c>
      <c r="M127" s="7">
        <v>0.24</v>
      </c>
      <c r="N127" s="7">
        <v>0.19</v>
      </c>
      <c r="O127" s="7">
        <v>0.19</v>
      </c>
      <c r="P127" s="61">
        <v>0.38</v>
      </c>
    </row>
    <row r="128" spans="1:16" x14ac:dyDescent="0.35">
      <c r="A128" s="5" t="s">
        <v>304</v>
      </c>
      <c r="B128" t="s">
        <v>400</v>
      </c>
      <c r="C128" s="6">
        <v>835</v>
      </c>
      <c r="D128" s="12">
        <v>316200</v>
      </c>
      <c r="E128" s="6">
        <v>835</v>
      </c>
      <c r="F128" s="12">
        <v>316200</v>
      </c>
      <c r="G128" s="6">
        <v>0</v>
      </c>
      <c r="H128" s="12">
        <v>0</v>
      </c>
      <c r="I128" s="6">
        <v>0</v>
      </c>
      <c r="J128" s="12">
        <v>0</v>
      </c>
      <c r="K128" s="6">
        <v>0</v>
      </c>
      <c r="L128" s="12">
        <v>0</v>
      </c>
      <c r="M128" s="7">
        <v>1</v>
      </c>
      <c r="N128" s="7">
        <v>0</v>
      </c>
      <c r="O128" s="7">
        <v>0</v>
      </c>
      <c r="P128" s="61">
        <v>0</v>
      </c>
    </row>
    <row r="129" spans="1:16" x14ac:dyDescent="0.35">
      <c r="A129" s="5" t="s">
        <v>304</v>
      </c>
      <c r="B129" t="s">
        <v>401</v>
      </c>
      <c r="C129" s="6">
        <v>12445</v>
      </c>
      <c r="D129" s="12">
        <v>1731463</v>
      </c>
      <c r="E129" s="6">
        <v>1250</v>
      </c>
      <c r="F129" s="12">
        <v>518100</v>
      </c>
      <c r="G129" s="6">
        <v>2435</v>
      </c>
      <c r="H129" s="12">
        <v>626250</v>
      </c>
      <c r="I129" s="6">
        <v>1285</v>
      </c>
      <c r="J129" s="12">
        <v>327000</v>
      </c>
      <c r="K129" s="6">
        <v>7475</v>
      </c>
      <c r="L129" s="12">
        <v>260113</v>
      </c>
      <c r="M129" s="7">
        <v>0.3</v>
      </c>
      <c r="N129" s="7">
        <v>0.36</v>
      </c>
      <c r="O129" s="7">
        <v>0.19</v>
      </c>
      <c r="P129" s="61">
        <v>0.15</v>
      </c>
    </row>
    <row r="130" spans="1:16" x14ac:dyDescent="0.35">
      <c r="A130" s="5" t="s">
        <v>304</v>
      </c>
      <c r="B130" t="s">
        <v>402</v>
      </c>
      <c r="C130" s="6">
        <v>33995</v>
      </c>
      <c r="D130" s="12">
        <v>2232179</v>
      </c>
      <c r="E130" s="6">
        <v>1225</v>
      </c>
      <c r="F130" s="12">
        <v>512100</v>
      </c>
      <c r="G130" s="6">
        <v>1480</v>
      </c>
      <c r="H130" s="12">
        <v>376500</v>
      </c>
      <c r="I130" s="6">
        <v>1745</v>
      </c>
      <c r="J130" s="12">
        <v>443000</v>
      </c>
      <c r="K130" s="6">
        <v>29550</v>
      </c>
      <c r="L130" s="12">
        <v>900579</v>
      </c>
      <c r="M130" s="7">
        <v>0.23</v>
      </c>
      <c r="N130" s="7">
        <v>0.17</v>
      </c>
      <c r="O130" s="7">
        <v>0.2</v>
      </c>
      <c r="P130" s="61">
        <v>0.4</v>
      </c>
    </row>
    <row r="131" spans="1:16" x14ac:dyDescent="0.35">
      <c r="A131" s="5" t="s">
        <v>304</v>
      </c>
      <c r="B131" t="s">
        <v>403</v>
      </c>
      <c r="C131" s="6">
        <v>39590</v>
      </c>
      <c r="D131" s="12">
        <v>2258853</v>
      </c>
      <c r="E131" s="6">
        <v>1160</v>
      </c>
      <c r="F131" s="12">
        <v>487779</v>
      </c>
      <c r="G131" s="6">
        <v>1290</v>
      </c>
      <c r="H131" s="12">
        <v>332645</v>
      </c>
      <c r="I131" s="6">
        <v>1390</v>
      </c>
      <c r="J131" s="12">
        <v>358168</v>
      </c>
      <c r="K131" s="6">
        <v>35750</v>
      </c>
      <c r="L131" s="12">
        <v>1080261</v>
      </c>
      <c r="M131" s="7">
        <v>0.22</v>
      </c>
      <c r="N131" s="7">
        <v>0.15</v>
      </c>
      <c r="O131" s="7">
        <v>0.16</v>
      </c>
      <c r="P131" s="61">
        <v>0.48</v>
      </c>
    </row>
    <row r="132" spans="1:16" x14ac:dyDescent="0.35">
      <c r="A132" s="5" t="s">
        <v>304</v>
      </c>
      <c r="B132" t="s">
        <v>404</v>
      </c>
      <c r="C132" s="6">
        <v>37795</v>
      </c>
      <c r="D132" s="12">
        <v>2383276</v>
      </c>
      <c r="E132" s="6">
        <v>1105</v>
      </c>
      <c r="F132" s="12">
        <v>481164</v>
      </c>
      <c r="G132" s="6">
        <v>1855</v>
      </c>
      <c r="H132" s="12">
        <v>501652</v>
      </c>
      <c r="I132" s="6">
        <v>1500</v>
      </c>
      <c r="J132" s="12">
        <v>405114</v>
      </c>
      <c r="K132" s="6">
        <v>33340</v>
      </c>
      <c r="L132" s="12">
        <v>995346</v>
      </c>
      <c r="M132" s="7">
        <v>0.2</v>
      </c>
      <c r="N132" s="7">
        <v>0.21</v>
      </c>
      <c r="O132" s="7">
        <v>0.17</v>
      </c>
      <c r="P132" s="61">
        <v>0.42</v>
      </c>
    </row>
    <row r="133" spans="1:16" x14ac:dyDescent="0.35">
      <c r="A133" s="5" t="s">
        <v>304</v>
      </c>
      <c r="B133" t="s">
        <v>405</v>
      </c>
      <c r="C133" s="6">
        <v>35370</v>
      </c>
      <c r="D133" s="12">
        <v>2544241</v>
      </c>
      <c r="E133" s="6">
        <v>1235</v>
      </c>
      <c r="F133" s="12">
        <v>614217</v>
      </c>
      <c r="G133" s="6">
        <v>1640</v>
      </c>
      <c r="H133" s="12">
        <v>491355</v>
      </c>
      <c r="I133" s="6">
        <v>1605</v>
      </c>
      <c r="J133" s="12">
        <v>477858</v>
      </c>
      <c r="K133" s="6">
        <v>30890</v>
      </c>
      <c r="L133" s="12">
        <v>960811</v>
      </c>
      <c r="M133" s="7">
        <v>0.24</v>
      </c>
      <c r="N133" s="7">
        <v>0.19</v>
      </c>
      <c r="O133" s="7">
        <v>0.19</v>
      </c>
      <c r="P133" s="61">
        <v>0.38</v>
      </c>
    </row>
    <row r="134" spans="1:16" x14ac:dyDescent="0.35">
      <c r="A134" s="5" t="s">
        <v>304</v>
      </c>
      <c r="B134" t="s">
        <v>406</v>
      </c>
      <c r="C134" s="6">
        <v>37625</v>
      </c>
      <c r="D134" s="12">
        <v>2517589</v>
      </c>
      <c r="E134" s="6">
        <v>940</v>
      </c>
      <c r="F134" s="12">
        <v>499278</v>
      </c>
      <c r="G134" s="6">
        <v>1270</v>
      </c>
      <c r="H134" s="12">
        <v>402352</v>
      </c>
      <c r="I134" s="6">
        <v>1465</v>
      </c>
      <c r="J134" s="12">
        <v>468825</v>
      </c>
      <c r="K134" s="6">
        <v>33950</v>
      </c>
      <c r="L134" s="12">
        <v>1147134</v>
      </c>
      <c r="M134" s="7">
        <v>0.2</v>
      </c>
      <c r="N134" s="7">
        <v>0.16</v>
      </c>
      <c r="O134" s="7">
        <v>0.19</v>
      </c>
      <c r="P134" s="61">
        <v>0.46</v>
      </c>
    </row>
    <row r="135" spans="1:16" x14ac:dyDescent="0.35">
      <c r="A135" s="5" t="s">
        <v>304</v>
      </c>
      <c r="B135" t="s">
        <v>407</v>
      </c>
      <c r="C135" s="6">
        <v>18660</v>
      </c>
      <c r="D135" s="12">
        <v>1465880</v>
      </c>
      <c r="E135" s="6">
        <v>500</v>
      </c>
      <c r="F135" s="12">
        <v>283281</v>
      </c>
      <c r="G135" s="6">
        <v>600</v>
      </c>
      <c r="H135" s="12">
        <v>195482</v>
      </c>
      <c r="I135" s="6">
        <v>1330</v>
      </c>
      <c r="J135" s="12">
        <v>431335</v>
      </c>
      <c r="K135" s="6">
        <v>16225</v>
      </c>
      <c r="L135" s="12">
        <v>555782</v>
      </c>
      <c r="M135" s="7">
        <v>0.19</v>
      </c>
      <c r="N135" s="7">
        <v>0.13</v>
      </c>
      <c r="O135" s="7">
        <v>0.28999999999999998</v>
      </c>
      <c r="P135" s="61">
        <v>0.38</v>
      </c>
    </row>
    <row r="136" spans="1:16" x14ac:dyDescent="0.35">
      <c r="A136" s="5" t="s">
        <v>304</v>
      </c>
      <c r="B136" t="s">
        <v>408</v>
      </c>
      <c r="C136" s="6">
        <v>216315</v>
      </c>
      <c r="D136" s="12">
        <v>15449681</v>
      </c>
      <c r="E136" s="6">
        <v>8250</v>
      </c>
      <c r="F136" s="12">
        <v>3712119</v>
      </c>
      <c r="G136" s="6">
        <v>10575</v>
      </c>
      <c r="H136" s="12">
        <v>2926236</v>
      </c>
      <c r="I136" s="6">
        <v>10315</v>
      </c>
      <c r="J136" s="12">
        <v>2911299</v>
      </c>
      <c r="K136" s="6">
        <v>187180</v>
      </c>
      <c r="L136" s="12">
        <v>5900026</v>
      </c>
      <c r="M136" s="7">
        <v>0.24</v>
      </c>
      <c r="N136" s="7">
        <v>0.19</v>
      </c>
      <c r="O136" s="7">
        <v>0.19</v>
      </c>
      <c r="P136" s="61">
        <v>0.38</v>
      </c>
    </row>
    <row r="137" spans="1:16" x14ac:dyDescent="0.35">
      <c r="A137" s="5" t="s">
        <v>305</v>
      </c>
      <c r="B137" t="s">
        <v>400</v>
      </c>
      <c r="C137" s="6">
        <v>1610</v>
      </c>
      <c r="D137" s="12">
        <v>620700</v>
      </c>
      <c r="E137" s="6">
        <v>1610</v>
      </c>
      <c r="F137" s="12">
        <v>620700</v>
      </c>
      <c r="G137" s="6">
        <v>0</v>
      </c>
      <c r="H137" s="12">
        <v>0</v>
      </c>
      <c r="I137" s="6">
        <v>0</v>
      </c>
      <c r="J137" s="12">
        <v>0</v>
      </c>
      <c r="K137" s="6">
        <v>0</v>
      </c>
      <c r="L137" s="12">
        <v>0</v>
      </c>
      <c r="M137" s="7">
        <v>1</v>
      </c>
      <c r="N137" s="7">
        <v>0</v>
      </c>
      <c r="O137" s="7">
        <v>0</v>
      </c>
      <c r="P137" s="61">
        <v>0</v>
      </c>
    </row>
    <row r="138" spans="1:16" x14ac:dyDescent="0.35">
      <c r="A138" s="5" t="s">
        <v>305</v>
      </c>
      <c r="B138" t="s">
        <v>401</v>
      </c>
      <c r="C138" s="6">
        <v>25785</v>
      </c>
      <c r="D138" s="12">
        <v>3711455</v>
      </c>
      <c r="E138" s="6">
        <v>2695</v>
      </c>
      <c r="F138" s="12">
        <v>1121400</v>
      </c>
      <c r="G138" s="6">
        <v>5115</v>
      </c>
      <c r="H138" s="12">
        <v>1316000</v>
      </c>
      <c r="I138" s="6">
        <v>3010</v>
      </c>
      <c r="J138" s="12">
        <v>762750</v>
      </c>
      <c r="K138" s="6">
        <v>14965</v>
      </c>
      <c r="L138" s="12">
        <v>511305</v>
      </c>
      <c r="M138" s="7">
        <v>0.3</v>
      </c>
      <c r="N138" s="7">
        <v>0.35</v>
      </c>
      <c r="O138" s="7">
        <v>0.21</v>
      </c>
      <c r="P138" s="61">
        <v>0.14000000000000001</v>
      </c>
    </row>
    <row r="139" spans="1:16" x14ac:dyDescent="0.35">
      <c r="A139" s="5" t="s">
        <v>305</v>
      </c>
      <c r="B139" t="s">
        <v>402</v>
      </c>
      <c r="C139" s="6">
        <v>68465</v>
      </c>
      <c r="D139" s="12">
        <v>4536047</v>
      </c>
      <c r="E139" s="6">
        <v>2580</v>
      </c>
      <c r="F139" s="12">
        <v>1085400</v>
      </c>
      <c r="G139" s="6">
        <v>3095</v>
      </c>
      <c r="H139" s="12">
        <v>790000</v>
      </c>
      <c r="I139" s="6">
        <v>3405</v>
      </c>
      <c r="J139" s="12">
        <v>867500</v>
      </c>
      <c r="K139" s="6">
        <v>59385</v>
      </c>
      <c r="L139" s="12">
        <v>1793147</v>
      </c>
      <c r="M139" s="7">
        <v>0.24</v>
      </c>
      <c r="N139" s="7">
        <v>0.17</v>
      </c>
      <c r="O139" s="7">
        <v>0.19</v>
      </c>
      <c r="P139" s="61">
        <v>0.4</v>
      </c>
    </row>
    <row r="140" spans="1:16" x14ac:dyDescent="0.35">
      <c r="A140" s="5" t="s">
        <v>305</v>
      </c>
      <c r="B140" t="s">
        <v>403</v>
      </c>
      <c r="C140" s="6">
        <v>80780</v>
      </c>
      <c r="D140" s="12">
        <v>4505388</v>
      </c>
      <c r="E140" s="6">
        <v>2385</v>
      </c>
      <c r="F140" s="12">
        <v>1000773</v>
      </c>
      <c r="G140" s="6">
        <v>2400</v>
      </c>
      <c r="H140" s="12">
        <v>613488</v>
      </c>
      <c r="I140" s="6">
        <v>2730</v>
      </c>
      <c r="J140" s="12">
        <v>697348</v>
      </c>
      <c r="K140" s="6">
        <v>73270</v>
      </c>
      <c r="L140" s="12">
        <v>2193780</v>
      </c>
      <c r="M140" s="7">
        <v>0.22</v>
      </c>
      <c r="N140" s="7">
        <v>0.14000000000000001</v>
      </c>
      <c r="O140" s="7">
        <v>0.15</v>
      </c>
      <c r="P140" s="61">
        <v>0.49</v>
      </c>
    </row>
    <row r="141" spans="1:16" x14ac:dyDescent="0.35">
      <c r="A141" s="5" t="s">
        <v>305</v>
      </c>
      <c r="B141" t="s">
        <v>404</v>
      </c>
      <c r="C141" s="6">
        <v>78400</v>
      </c>
      <c r="D141" s="12">
        <v>5073844</v>
      </c>
      <c r="E141" s="6">
        <v>2505</v>
      </c>
      <c r="F141" s="12">
        <v>1112954</v>
      </c>
      <c r="G141" s="6">
        <v>3835</v>
      </c>
      <c r="H141" s="12">
        <v>1040080</v>
      </c>
      <c r="I141" s="6">
        <v>3165</v>
      </c>
      <c r="J141" s="12">
        <v>858020</v>
      </c>
      <c r="K141" s="6">
        <v>68890</v>
      </c>
      <c r="L141" s="12">
        <v>2062789</v>
      </c>
      <c r="M141" s="7">
        <v>0.22</v>
      </c>
      <c r="N141" s="7">
        <v>0.2</v>
      </c>
      <c r="O141" s="7">
        <v>0.17</v>
      </c>
      <c r="P141" s="61">
        <v>0.41</v>
      </c>
    </row>
    <row r="142" spans="1:16" x14ac:dyDescent="0.35">
      <c r="A142" s="5" t="s">
        <v>305</v>
      </c>
      <c r="B142" t="s">
        <v>405</v>
      </c>
      <c r="C142" s="6">
        <v>76920</v>
      </c>
      <c r="D142" s="12">
        <v>5652251</v>
      </c>
      <c r="E142" s="6">
        <v>2920</v>
      </c>
      <c r="F142" s="12">
        <v>1414352</v>
      </c>
      <c r="G142" s="6">
        <v>3670</v>
      </c>
      <c r="H142" s="12">
        <v>1090621</v>
      </c>
      <c r="I142" s="6">
        <v>3360</v>
      </c>
      <c r="J142" s="12">
        <v>999066</v>
      </c>
      <c r="K142" s="6">
        <v>66970</v>
      </c>
      <c r="L142" s="12">
        <v>2148213</v>
      </c>
      <c r="M142" s="7">
        <v>0.25</v>
      </c>
      <c r="N142" s="7">
        <v>0.19</v>
      </c>
      <c r="O142" s="7">
        <v>0.18</v>
      </c>
      <c r="P142" s="61">
        <v>0.38</v>
      </c>
    </row>
    <row r="143" spans="1:16" x14ac:dyDescent="0.35">
      <c r="A143" s="5" t="s">
        <v>305</v>
      </c>
      <c r="B143" t="s">
        <v>406</v>
      </c>
      <c r="C143" s="6">
        <v>87165</v>
      </c>
      <c r="D143" s="12">
        <v>5978089</v>
      </c>
      <c r="E143" s="6">
        <v>2435</v>
      </c>
      <c r="F143" s="12">
        <v>1290773</v>
      </c>
      <c r="G143" s="6">
        <v>2945</v>
      </c>
      <c r="H143" s="12">
        <v>937465</v>
      </c>
      <c r="I143" s="6">
        <v>3190</v>
      </c>
      <c r="J143" s="12">
        <v>1016813</v>
      </c>
      <c r="K143" s="6">
        <v>78595</v>
      </c>
      <c r="L143" s="12">
        <v>2733039</v>
      </c>
      <c r="M143" s="7">
        <v>0.22</v>
      </c>
      <c r="N143" s="7">
        <v>0.16</v>
      </c>
      <c r="O143" s="7">
        <v>0.17</v>
      </c>
      <c r="P143" s="61">
        <v>0.46</v>
      </c>
    </row>
    <row r="144" spans="1:16" x14ac:dyDescent="0.35">
      <c r="A144" s="5" t="s">
        <v>305</v>
      </c>
      <c r="B144" t="s">
        <v>407</v>
      </c>
      <c r="C144" s="6">
        <v>44410</v>
      </c>
      <c r="D144" s="12">
        <v>3416298</v>
      </c>
      <c r="E144" s="6">
        <v>1210</v>
      </c>
      <c r="F144" s="12">
        <v>677526</v>
      </c>
      <c r="G144" s="6">
        <v>1425</v>
      </c>
      <c r="H144" s="12">
        <v>461528</v>
      </c>
      <c r="I144" s="6">
        <v>2835</v>
      </c>
      <c r="J144" s="12">
        <v>922967</v>
      </c>
      <c r="K144" s="6">
        <v>38935</v>
      </c>
      <c r="L144" s="12">
        <v>1354276</v>
      </c>
      <c r="M144" s="7">
        <v>0.2</v>
      </c>
      <c r="N144" s="7">
        <v>0.14000000000000001</v>
      </c>
      <c r="O144" s="7">
        <v>0.27</v>
      </c>
      <c r="P144" s="61">
        <v>0.4</v>
      </c>
    </row>
    <row r="145" spans="1:16" x14ac:dyDescent="0.35">
      <c r="A145" s="5" t="s">
        <v>305</v>
      </c>
      <c r="B145" t="s">
        <v>408</v>
      </c>
      <c r="C145" s="6">
        <v>463535</v>
      </c>
      <c r="D145" s="12">
        <v>33494072</v>
      </c>
      <c r="E145" s="6">
        <v>18340</v>
      </c>
      <c r="F145" s="12">
        <v>8323877</v>
      </c>
      <c r="G145" s="6">
        <v>22485</v>
      </c>
      <c r="H145" s="12">
        <v>6249182</v>
      </c>
      <c r="I145" s="6">
        <v>21700</v>
      </c>
      <c r="J145" s="12">
        <v>6124464</v>
      </c>
      <c r="K145" s="6">
        <v>401010</v>
      </c>
      <c r="L145" s="12">
        <v>12796549</v>
      </c>
      <c r="M145" s="7">
        <v>0.25</v>
      </c>
      <c r="N145" s="7">
        <v>0.19</v>
      </c>
      <c r="O145" s="7">
        <v>0.18</v>
      </c>
      <c r="P145" s="61">
        <v>0.38</v>
      </c>
    </row>
    <row r="146" spans="1:16" x14ac:dyDescent="0.35">
      <c r="A146" s="5" t="s">
        <v>306</v>
      </c>
      <c r="B146" t="s">
        <v>400</v>
      </c>
      <c r="C146" s="6">
        <v>355</v>
      </c>
      <c r="D146" s="12">
        <v>134700</v>
      </c>
      <c r="E146" s="6">
        <v>355</v>
      </c>
      <c r="F146" s="12">
        <v>134700</v>
      </c>
      <c r="G146" s="6">
        <v>0</v>
      </c>
      <c r="H146" s="12">
        <v>0</v>
      </c>
      <c r="I146" s="6">
        <v>0</v>
      </c>
      <c r="J146" s="12">
        <v>0</v>
      </c>
      <c r="K146" s="6">
        <v>0</v>
      </c>
      <c r="L146" s="12">
        <v>0</v>
      </c>
      <c r="M146" s="7">
        <v>1</v>
      </c>
      <c r="N146" s="7">
        <v>0</v>
      </c>
      <c r="O146" s="7">
        <v>0</v>
      </c>
      <c r="P146" s="61">
        <v>0</v>
      </c>
    </row>
    <row r="147" spans="1:16" x14ac:dyDescent="0.35">
      <c r="A147" s="5" t="s">
        <v>306</v>
      </c>
      <c r="B147" t="s">
        <v>401</v>
      </c>
      <c r="C147" s="6">
        <v>4845</v>
      </c>
      <c r="D147" s="12">
        <v>719691</v>
      </c>
      <c r="E147" s="6">
        <v>525</v>
      </c>
      <c r="F147" s="12">
        <v>216300</v>
      </c>
      <c r="G147" s="6">
        <v>1000</v>
      </c>
      <c r="H147" s="12">
        <v>256250</v>
      </c>
      <c r="I147" s="6">
        <v>580</v>
      </c>
      <c r="J147" s="12">
        <v>147750</v>
      </c>
      <c r="K147" s="6">
        <v>2740</v>
      </c>
      <c r="L147" s="12">
        <v>99391</v>
      </c>
      <c r="M147" s="7">
        <v>0.3</v>
      </c>
      <c r="N147" s="7">
        <v>0.36</v>
      </c>
      <c r="O147" s="7">
        <v>0.21</v>
      </c>
      <c r="P147" s="61">
        <v>0.14000000000000001</v>
      </c>
    </row>
    <row r="148" spans="1:16" x14ac:dyDescent="0.35">
      <c r="A148" s="5" t="s">
        <v>306</v>
      </c>
      <c r="B148" t="s">
        <v>402</v>
      </c>
      <c r="C148" s="6">
        <v>14335</v>
      </c>
      <c r="D148" s="12">
        <v>1011694</v>
      </c>
      <c r="E148" s="6">
        <v>565</v>
      </c>
      <c r="F148" s="12">
        <v>237900</v>
      </c>
      <c r="G148" s="6">
        <v>785</v>
      </c>
      <c r="H148" s="12">
        <v>199250</v>
      </c>
      <c r="I148" s="6">
        <v>780</v>
      </c>
      <c r="J148" s="12">
        <v>198750</v>
      </c>
      <c r="K148" s="6">
        <v>12205</v>
      </c>
      <c r="L148" s="12">
        <v>375794</v>
      </c>
      <c r="M148" s="7">
        <v>0.24</v>
      </c>
      <c r="N148" s="7">
        <v>0.2</v>
      </c>
      <c r="O148" s="7">
        <v>0.2</v>
      </c>
      <c r="P148" s="61">
        <v>0.37</v>
      </c>
    </row>
    <row r="149" spans="1:16" x14ac:dyDescent="0.35">
      <c r="A149" s="5" t="s">
        <v>306</v>
      </c>
      <c r="B149" t="s">
        <v>403</v>
      </c>
      <c r="C149" s="6">
        <v>17575</v>
      </c>
      <c r="D149" s="12">
        <v>979848</v>
      </c>
      <c r="E149" s="6">
        <v>510</v>
      </c>
      <c r="F149" s="12">
        <v>208587</v>
      </c>
      <c r="G149" s="6">
        <v>560</v>
      </c>
      <c r="H149" s="12">
        <v>142833</v>
      </c>
      <c r="I149" s="6">
        <v>625</v>
      </c>
      <c r="J149" s="12">
        <v>160233</v>
      </c>
      <c r="K149" s="6">
        <v>15875</v>
      </c>
      <c r="L149" s="12">
        <v>468196</v>
      </c>
      <c r="M149" s="7">
        <v>0.21</v>
      </c>
      <c r="N149" s="7">
        <v>0.15</v>
      </c>
      <c r="O149" s="7">
        <v>0.16</v>
      </c>
      <c r="P149" s="61">
        <v>0.48</v>
      </c>
    </row>
    <row r="150" spans="1:16" x14ac:dyDescent="0.35">
      <c r="A150" s="5" t="s">
        <v>306</v>
      </c>
      <c r="B150" t="s">
        <v>404</v>
      </c>
      <c r="C150" s="6">
        <v>16215</v>
      </c>
      <c r="D150" s="12">
        <v>1094734</v>
      </c>
      <c r="E150" s="6">
        <v>550</v>
      </c>
      <c r="F150" s="12">
        <v>244177</v>
      </c>
      <c r="G150" s="6">
        <v>885</v>
      </c>
      <c r="H150" s="12">
        <v>237868</v>
      </c>
      <c r="I150" s="6">
        <v>720</v>
      </c>
      <c r="J150" s="12">
        <v>194117</v>
      </c>
      <c r="K150" s="6">
        <v>14060</v>
      </c>
      <c r="L150" s="12">
        <v>418572</v>
      </c>
      <c r="M150" s="7">
        <v>0.22</v>
      </c>
      <c r="N150" s="7">
        <v>0.22</v>
      </c>
      <c r="O150" s="7">
        <v>0.18</v>
      </c>
      <c r="P150" s="61">
        <v>0.38</v>
      </c>
    </row>
    <row r="151" spans="1:16" x14ac:dyDescent="0.35">
      <c r="A151" s="5" t="s">
        <v>306</v>
      </c>
      <c r="B151" t="s">
        <v>405</v>
      </c>
      <c r="C151" s="6">
        <v>15055</v>
      </c>
      <c r="D151" s="12">
        <v>1148406</v>
      </c>
      <c r="E151" s="6">
        <v>580</v>
      </c>
      <c r="F151" s="12">
        <v>288713</v>
      </c>
      <c r="G151" s="6">
        <v>790</v>
      </c>
      <c r="H151" s="12">
        <v>233004</v>
      </c>
      <c r="I151" s="6">
        <v>760</v>
      </c>
      <c r="J151" s="12">
        <v>223762</v>
      </c>
      <c r="K151" s="6">
        <v>12925</v>
      </c>
      <c r="L151" s="12">
        <v>402927</v>
      </c>
      <c r="M151" s="7">
        <v>0.25</v>
      </c>
      <c r="N151" s="7">
        <v>0.2</v>
      </c>
      <c r="O151" s="7">
        <v>0.19</v>
      </c>
      <c r="P151" s="61">
        <v>0.35</v>
      </c>
    </row>
    <row r="152" spans="1:16" x14ac:dyDescent="0.35">
      <c r="A152" s="5" t="s">
        <v>306</v>
      </c>
      <c r="B152" t="s">
        <v>406</v>
      </c>
      <c r="C152" s="6">
        <v>16700</v>
      </c>
      <c r="D152" s="12">
        <v>1233329</v>
      </c>
      <c r="E152" s="6">
        <v>505</v>
      </c>
      <c r="F152" s="12">
        <v>256506</v>
      </c>
      <c r="G152" s="6">
        <v>640</v>
      </c>
      <c r="H152" s="12">
        <v>204980</v>
      </c>
      <c r="I152" s="6">
        <v>745</v>
      </c>
      <c r="J152" s="12">
        <v>238982</v>
      </c>
      <c r="K152" s="6">
        <v>14810</v>
      </c>
      <c r="L152" s="12">
        <v>532861</v>
      </c>
      <c r="M152" s="7">
        <v>0.21</v>
      </c>
      <c r="N152" s="7">
        <v>0.17</v>
      </c>
      <c r="O152" s="7">
        <v>0.19</v>
      </c>
      <c r="P152" s="61">
        <v>0.43</v>
      </c>
    </row>
    <row r="153" spans="1:16" x14ac:dyDescent="0.35">
      <c r="A153" s="5" t="s">
        <v>306</v>
      </c>
      <c r="B153" t="s">
        <v>407</v>
      </c>
      <c r="C153" s="6">
        <v>8650</v>
      </c>
      <c r="D153" s="12">
        <v>683893</v>
      </c>
      <c r="E153" s="6">
        <v>225</v>
      </c>
      <c r="F153" s="12">
        <v>123918</v>
      </c>
      <c r="G153" s="6">
        <v>290</v>
      </c>
      <c r="H153" s="12">
        <v>94559</v>
      </c>
      <c r="I153" s="6">
        <v>615</v>
      </c>
      <c r="J153" s="12">
        <v>198056</v>
      </c>
      <c r="K153" s="6">
        <v>7520</v>
      </c>
      <c r="L153" s="12">
        <v>267360</v>
      </c>
      <c r="M153" s="7">
        <v>0.18</v>
      </c>
      <c r="N153" s="7">
        <v>0.14000000000000001</v>
      </c>
      <c r="O153" s="7">
        <v>0.28999999999999998</v>
      </c>
      <c r="P153" s="61">
        <v>0.39</v>
      </c>
    </row>
    <row r="154" spans="1:16" x14ac:dyDescent="0.35">
      <c r="A154" s="5" t="s">
        <v>306</v>
      </c>
      <c r="B154" t="s">
        <v>408</v>
      </c>
      <c r="C154" s="6">
        <v>93725</v>
      </c>
      <c r="D154" s="12">
        <v>7006293</v>
      </c>
      <c r="E154" s="6">
        <v>3815</v>
      </c>
      <c r="F154" s="12">
        <v>1710801</v>
      </c>
      <c r="G154" s="6">
        <v>4950</v>
      </c>
      <c r="H154" s="12">
        <v>1368743</v>
      </c>
      <c r="I154" s="6">
        <v>4825</v>
      </c>
      <c r="J154" s="12">
        <v>1361650</v>
      </c>
      <c r="K154" s="6">
        <v>80140</v>
      </c>
      <c r="L154" s="12">
        <v>2565099</v>
      </c>
      <c r="M154" s="7">
        <v>0.24</v>
      </c>
      <c r="N154" s="7">
        <v>0.2</v>
      </c>
      <c r="O154" s="7">
        <v>0.19</v>
      </c>
      <c r="P154" s="61">
        <v>0.37</v>
      </c>
    </row>
    <row r="155" spans="1:16" x14ac:dyDescent="0.35">
      <c r="A155" s="5" t="s">
        <v>307</v>
      </c>
      <c r="B155" t="s">
        <v>400</v>
      </c>
      <c r="C155" s="6">
        <v>225</v>
      </c>
      <c r="D155" s="12">
        <v>87300</v>
      </c>
      <c r="E155" s="6">
        <v>225</v>
      </c>
      <c r="F155" s="12">
        <v>87300</v>
      </c>
      <c r="G155" s="6">
        <v>0</v>
      </c>
      <c r="H155" s="12">
        <v>0</v>
      </c>
      <c r="I155" s="6">
        <v>0</v>
      </c>
      <c r="J155" s="12">
        <v>0</v>
      </c>
      <c r="K155" s="6">
        <v>0</v>
      </c>
      <c r="L155" s="12">
        <v>0</v>
      </c>
      <c r="M155" s="7">
        <v>1</v>
      </c>
      <c r="N155" s="7">
        <v>0</v>
      </c>
      <c r="O155" s="7">
        <v>0</v>
      </c>
      <c r="P155" s="61">
        <v>0</v>
      </c>
    </row>
    <row r="156" spans="1:16" x14ac:dyDescent="0.35">
      <c r="A156" s="5" t="s">
        <v>307</v>
      </c>
      <c r="B156" t="s">
        <v>401</v>
      </c>
      <c r="C156" s="6">
        <v>3630</v>
      </c>
      <c r="D156" s="12">
        <v>405224</v>
      </c>
      <c r="E156" s="6">
        <v>235</v>
      </c>
      <c r="F156" s="12">
        <v>99000</v>
      </c>
      <c r="G156" s="6">
        <v>570</v>
      </c>
      <c r="H156" s="12">
        <v>146000</v>
      </c>
      <c r="I156" s="6">
        <v>325</v>
      </c>
      <c r="J156" s="12">
        <v>84000</v>
      </c>
      <c r="K156" s="6">
        <v>2500</v>
      </c>
      <c r="L156" s="12">
        <v>76224</v>
      </c>
      <c r="M156" s="7">
        <v>0.24</v>
      </c>
      <c r="N156" s="7">
        <v>0.36</v>
      </c>
      <c r="O156" s="7">
        <v>0.21</v>
      </c>
      <c r="P156" s="61">
        <v>0.19</v>
      </c>
    </row>
    <row r="157" spans="1:16" x14ac:dyDescent="0.35">
      <c r="A157" s="5" t="s">
        <v>307</v>
      </c>
      <c r="B157" t="s">
        <v>402</v>
      </c>
      <c r="C157" s="6">
        <v>7855</v>
      </c>
      <c r="D157" s="12">
        <v>506595</v>
      </c>
      <c r="E157" s="6">
        <v>285</v>
      </c>
      <c r="F157" s="12">
        <v>126600</v>
      </c>
      <c r="G157" s="6">
        <v>330</v>
      </c>
      <c r="H157" s="12">
        <v>85500</v>
      </c>
      <c r="I157" s="6">
        <v>340</v>
      </c>
      <c r="J157" s="12">
        <v>86500</v>
      </c>
      <c r="K157" s="6">
        <v>6895</v>
      </c>
      <c r="L157" s="12">
        <v>207995</v>
      </c>
      <c r="M157" s="7">
        <v>0.25</v>
      </c>
      <c r="N157" s="7">
        <v>0.17</v>
      </c>
      <c r="O157" s="7">
        <v>0.17</v>
      </c>
      <c r="P157" s="61">
        <v>0.41</v>
      </c>
    </row>
    <row r="158" spans="1:16" x14ac:dyDescent="0.35">
      <c r="A158" s="5" t="s">
        <v>307</v>
      </c>
      <c r="B158" t="s">
        <v>403</v>
      </c>
      <c r="C158" s="6">
        <v>8490</v>
      </c>
      <c r="D158" s="12">
        <v>458647</v>
      </c>
      <c r="E158" s="6">
        <v>235</v>
      </c>
      <c r="F158" s="12">
        <v>98946</v>
      </c>
      <c r="G158" s="6">
        <v>215</v>
      </c>
      <c r="H158" s="12">
        <v>55168</v>
      </c>
      <c r="I158" s="6">
        <v>280</v>
      </c>
      <c r="J158" s="12">
        <v>72445</v>
      </c>
      <c r="K158" s="6">
        <v>7760</v>
      </c>
      <c r="L158" s="12">
        <v>232088</v>
      </c>
      <c r="M158" s="7">
        <v>0.22</v>
      </c>
      <c r="N158" s="7">
        <v>0.12</v>
      </c>
      <c r="O158" s="7">
        <v>0.16</v>
      </c>
      <c r="P158" s="61">
        <v>0.51</v>
      </c>
    </row>
    <row r="159" spans="1:16" x14ac:dyDescent="0.35">
      <c r="A159" s="5" t="s">
        <v>307</v>
      </c>
      <c r="B159" t="s">
        <v>404</v>
      </c>
      <c r="C159" s="6">
        <v>8380</v>
      </c>
      <c r="D159" s="12">
        <v>541245</v>
      </c>
      <c r="E159" s="6">
        <v>285</v>
      </c>
      <c r="F159" s="12">
        <v>129341</v>
      </c>
      <c r="G159" s="6">
        <v>400</v>
      </c>
      <c r="H159" s="12">
        <v>109378</v>
      </c>
      <c r="I159" s="6">
        <v>300</v>
      </c>
      <c r="J159" s="12">
        <v>81260</v>
      </c>
      <c r="K159" s="6">
        <v>7395</v>
      </c>
      <c r="L159" s="12">
        <v>221267</v>
      </c>
      <c r="M159" s="7">
        <v>0.24</v>
      </c>
      <c r="N159" s="7">
        <v>0.2</v>
      </c>
      <c r="O159" s="7">
        <v>0.15</v>
      </c>
      <c r="P159" s="61">
        <v>0.41</v>
      </c>
    </row>
    <row r="160" spans="1:16" x14ac:dyDescent="0.35">
      <c r="A160" s="5" t="s">
        <v>307</v>
      </c>
      <c r="B160" t="s">
        <v>405</v>
      </c>
      <c r="C160" s="6">
        <v>8100</v>
      </c>
      <c r="D160" s="12">
        <v>588859</v>
      </c>
      <c r="E160" s="6">
        <v>295</v>
      </c>
      <c r="F160" s="12">
        <v>144990</v>
      </c>
      <c r="G160" s="6">
        <v>360</v>
      </c>
      <c r="H160" s="12">
        <v>107259</v>
      </c>
      <c r="I160" s="6">
        <v>385</v>
      </c>
      <c r="J160" s="12">
        <v>115556</v>
      </c>
      <c r="K160" s="6">
        <v>7055</v>
      </c>
      <c r="L160" s="12">
        <v>221054</v>
      </c>
      <c r="M160" s="7">
        <v>0.25</v>
      </c>
      <c r="N160" s="7">
        <v>0.18</v>
      </c>
      <c r="O160" s="7">
        <v>0.2</v>
      </c>
      <c r="P160" s="61">
        <v>0.38</v>
      </c>
    </row>
    <row r="161" spans="1:16" x14ac:dyDescent="0.35">
      <c r="A161" s="5" t="s">
        <v>307</v>
      </c>
      <c r="B161" t="s">
        <v>406</v>
      </c>
      <c r="C161" s="6">
        <v>8515</v>
      </c>
      <c r="D161" s="12">
        <v>559676</v>
      </c>
      <c r="E161" s="6">
        <v>220</v>
      </c>
      <c r="F161" s="12">
        <v>119448</v>
      </c>
      <c r="G161" s="6">
        <v>290</v>
      </c>
      <c r="H161" s="12">
        <v>92939</v>
      </c>
      <c r="I161" s="6">
        <v>275</v>
      </c>
      <c r="J161" s="12">
        <v>87083</v>
      </c>
      <c r="K161" s="6">
        <v>7730</v>
      </c>
      <c r="L161" s="12">
        <v>260206</v>
      </c>
      <c r="M161" s="7">
        <v>0.21</v>
      </c>
      <c r="N161" s="7">
        <v>0.17</v>
      </c>
      <c r="O161" s="7">
        <v>0.16</v>
      </c>
      <c r="P161" s="61">
        <v>0.46</v>
      </c>
    </row>
    <row r="162" spans="1:16" x14ac:dyDescent="0.35">
      <c r="A162" s="5" t="s">
        <v>307</v>
      </c>
      <c r="B162" t="s">
        <v>407</v>
      </c>
      <c r="C162" s="6">
        <v>4350</v>
      </c>
      <c r="D162" s="12">
        <v>334120</v>
      </c>
      <c r="E162" s="6">
        <v>120</v>
      </c>
      <c r="F162" s="12">
        <v>65454</v>
      </c>
      <c r="G162" s="6">
        <v>140</v>
      </c>
      <c r="H162" s="12">
        <v>45923</v>
      </c>
      <c r="I162" s="6">
        <v>290</v>
      </c>
      <c r="J162" s="12">
        <v>94981</v>
      </c>
      <c r="K162" s="6">
        <v>3800</v>
      </c>
      <c r="L162" s="12">
        <v>127762</v>
      </c>
      <c r="M162" s="7">
        <v>0.2</v>
      </c>
      <c r="N162" s="7">
        <v>0.14000000000000001</v>
      </c>
      <c r="O162" s="7">
        <v>0.28000000000000003</v>
      </c>
      <c r="P162" s="61">
        <v>0.38</v>
      </c>
    </row>
    <row r="163" spans="1:16" x14ac:dyDescent="0.35">
      <c r="A163" s="5" t="s">
        <v>307</v>
      </c>
      <c r="B163" t="s">
        <v>408</v>
      </c>
      <c r="C163" s="6">
        <v>49545</v>
      </c>
      <c r="D163" s="12">
        <v>3481666</v>
      </c>
      <c r="E163" s="6">
        <v>1900</v>
      </c>
      <c r="F163" s="12">
        <v>871079</v>
      </c>
      <c r="G163" s="6">
        <v>2310</v>
      </c>
      <c r="H163" s="12">
        <v>642166</v>
      </c>
      <c r="I163" s="6">
        <v>2195</v>
      </c>
      <c r="J163" s="12">
        <v>621824</v>
      </c>
      <c r="K163" s="6">
        <v>43135</v>
      </c>
      <c r="L163" s="12">
        <v>1346596</v>
      </c>
      <c r="M163" s="7">
        <v>0.25</v>
      </c>
      <c r="N163" s="7">
        <v>0.18</v>
      </c>
      <c r="O163" s="7">
        <v>0.18</v>
      </c>
      <c r="P163" s="61">
        <v>0.39</v>
      </c>
    </row>
    <row r="164" spans="1:16" x14ac:dyDescent="0.35">
      <c r="A164" s="5" t="s">
        <v>308</v>
      </c>
      <c r="B164" t="s">
        <v>400</v>
      </c>
      <c r="C164" s="6">
        <v>215</v>
      </c>
      <c r="D164" s="12">
        <v>80400</v>
      </c>
      <c r="E164" s="6">
        <v>215</v>
      </c>
      <c r="F164" s="12">
        <v>80400</v>
      </c>
      <c r="G164" s="6">
        <v>0</v>
      </c>
      <c r="H164" s="12">
        <v>0</v>
      </c>
      <c r="I164" s="6">
        <v>0</v>
      </c>
      <c r="J164" s="12">
        <v>0</v>
      </c>
      <c r="K164" s="6">
        <v>0</v>
      </c>
      <c r="L164" s="12">
        <v>0</v>
      </c>
      <c r="M164" s="7">
        <v>1</v>
      </c>
      <c r="N164" s="7">
        <v>0</v>
      </c>
      <c r="O164" s="7">
        <v>0</v>
      </c>
      <c r="P164" s="61">
        <v>0</v>
      </c>
    </row>
    <row r="165" spans="1:16" x14ac:dyDescent="0.35">
      <c r="A165" s="5" t="s">
        <v>308</v>
      </c>
      <c r="B165" t="s">
        <v>401</v>
      </c>
      <c r="C165" s="6">
        <v>3110</v>
      </c>
      <c r="D165" s="12">
        <v>419647</v>
      </c>
      <c r="E165" s="6">
        <v>290</v>
      </c>
      <c r="F165" s="12">
        <v>120900</v>
      </c>
      <c r="G165" s="6">
        <v>620</v>
      </c>
      <c r="H165" s="12">
        <v>156750</v>
      </c>
      <c r="I165" s="6">
        <v>310</v>
      </c>
      <c r="J165" s="12">
        <v>79250</v>
      </c>
      <c r="K165" s="6">
        <v>1890</v>
      </c>
      <c r="L165" s="12">
        <v>62747</v>
      </c>
      <c r="M165" s="7">
        <v>0.28999999999999998</v>
      </c>
      <c r="N165" s="7">
        <v>0.37</v>
      </c>
      <c r="O165" s="7">
        <v>0.19</v>
      </c>
      <c r="P165" s="61">
        <v>0.15</v>
      </c>
    </row>
    <row r="166" spans="1:16" x14ac:dyDescent="0.35">
      <c r="A166" s="5" t="s">
        <v>308</v>
      </c>
      <c r="B166" t="s">
        <v>402</v>
      </c>
      <c r="C166" s="6">
        <v>8390</v>
      </c>
      <c r="D166" s="12">
        <v>558295</v>
      </c>
      <c r="E166" s="6">
        <v>295</v>
      </c>
      <c r="F166" s="12">
        <v>120300</v>
      </c>
      <c r="G166" s="6">
        <v>410</v>
      </c>
      <c r="H166" s="12">
        <v>104000</v>
      </c>
      <c r="I166" s="6">
        <v>460</v>
      </c>
      <c r="J166" s="12">
        <v>116000</v>
      </c>
      <c r="K166" s="6">
        <v>7225</v>
      </c>
      <c r="L166" s="12">
        <v>217995</v>
      </c>
      <c r="M166" s="7">
        <v>0.22</v>
      </c>
      <c r="N166" s="7">
        <v>0.19</v>
      </c>
      <c r="O166" s="7">
        <v>0.21</v>
      </c>
      <c r="P166" s="61">
        <v>0.39</v>
      </c>
    </row>
    <row r="167" spans="1:16" x14ac:dyDescent="0.35">
      <c r="A167" s="5" t="s">
        <v>308</v>
      </c>
      <c r="B167" t="s">
        <v>403</v>
      </c>
      <c r="C167" s="6">
        <v>10100</v>
      </c>
      <c r="D167" s="12">
        <v>581085</v>
      </c>
      <c r="E167" s="6">
        <v>305</v>
      </c>
      <c r="F167" s="12">
        <v>129168</v>
      </c>
      <c r="G167" s="6">
        <v>300</v>
      </c>
      <c r="H167" s="12">
        <v>76848</v>
      </c>
      <c r="I167" s="6">
        <v>385</v>
      </c>
      <c r="J167" s="12">
        <v>98173</v>
      </c>
      <c r="K167" s="6">
        <v>9105</v>
      </c>
      <c r="L167" s="12">
        <v>276897</v>
      </c>
      <c r="M167" s="7">
        <v>0.22</v>
      </c>
      <c r="N167" s="7">
        <v>0.13</v>
      </c>
      <c r="O167" s="7">
        <v>0.17</v>
      </c>
      <c r="P167" s="61">
        <v>0.48</v>
      </c>
    </row>
    <row r="168" spans="1:16" x14ac:dyDescent="0.35">
      <c r="A168" s="5" t="s">
        <v>308</v>
      </c>
      <c r="B168" t="s">
        <v>404</v>
      </c>
      <c r="C168" s="6">
        <v>9440</v>
      </c>
      <c r="D168" s="12">
        <v>593967</v>
      </c>
      <c r="E168" s="6">
        <v>270</v>
      </c>
      <c r="F168" s="12">
        <v>117633</v>
      </c>
      <c r="G168" s="6">
        <v>470</v>
      </c>
      <c r="H168" s="12">
        <v>127487</v>
      </c>
      <c r="I168" s="6">
        <v>390</v>
      </c>
      <c r="J168" s="12">
        <v>105510</v>
      </c>
      <c r="K168" s="6">
        <v>8310</v>
      </c>
      <c r="L168" s="12">
        <v>243337</v>
      </c>
      <c r="M168" s="7">
        <v>0.2</v>
      </c>
      <c r="N168" s="7">
        <v>0.21</v>
      </c>
      <c r="O168" s="7">
        <v>0.18</v>
      </c>
      <c r="P168" s="61">
        <v>0.41</v>
      </c>
    </row>
    <row r="169" spans="1:16" x14ac:dyDescent="0.35">
      <c r="A169" s="5" t="s">
        <v>308</v>
      </c>
      <c r="B169" t="s">
        <v>405</v>
      </c>
      <c r="C169" s="6">
        <v>8840</v>
      </c>
      <c r="D169" s="12">
        <v>668609</v>
      </c>
      <c r="E169" s="6">
        <v>340</v>
      </c>
      <c r="F169" s="12">
        <v>173562</v>
      </c>
      <c r="G169" s="6">
        <v>435</v>
      </c>
      <c r="H169" s="12">
        <v>129882</v>
      </c>
      <c r="I169" s="6">
        <v>400</v>
      </c>
      <c r="J169" s="12">
        <v>120030</v>
      </c>
      <c r="K169" s="6">
        <v>7665</v>
      </c>
      <c r="L169" s="12">
        <v>245135</v>
      </c>
      <c r="M169" s="7">
        <v>0.26</v>
      </c>
      <c r="N169" s="7">
        <v>0.19</v>
      </c>
      <c r="O169" s="7">
        <v>0.18</v>
      </c>
      <c r="P169" s="61">
        <v>0.37</v>
      </c>
    </row>
    <row r="170" spans="1:16" x14ac:dyDescent="0.35">
      <c r="A170" s="5" t="s">
        <v>308</v>
      </c>
      <c r="B170" t="s">
        <v>406</v>
      </c>
      <c r="C170" s="6">
        <v>10005</v>
      </c>
      <c r="D170" s="12">
        <v>658221</v>
      </c>
      <c r="E170" s="6">
        <v>240</v>
      </c>
      <c r="F170" s="12">
        <v>126264</v>
      </c>
      <c r="G170" s="6">
        <v>320</v>
      </c>
      <c r="H170" s="12">
        <v>102313</v>
      </c>
      <c r="I170" s="6">
        <v>375</v>
      </c>
      <c r="J170" s="12">
        <v>120434</v>
      </c>
      <c r="K170" s="6">
        <v>9070</v>
      </c>
      <c r="L170" s="12">
        <v>309210</v>
      </c>
      <c r="M170" s="7">
        <v>0.19</v>
      </c>
      <c r="N170" s="7">
        <v>0.16</v>
      </c>
      <c r="O170" s="7">
        <v>0.18</v>
      </c>
      <c r="P170" s="61">
        <v>0.47</v>
      </c>
    </row>
    <row r="171" spans="1:16" x14ac:dyDescent="0.35">
      <c r="A171" s="5" t="s">
        <v>308</v>
      </c>
      <c r="B171" t="s">
        <v>407</v>
      </c>
      <c r="C171" s="6">
        <v>4930</v>
      </c>
      <c r="D171" s="12">
        <v>368943</v>
      </c>
      <c r="E171" s="6">
        <v>110</v>
      </c>
      <c r="F171" s="12">
        <v>61113</v>
      </c>
      <c r="G171" s="6">
        <v>175</v>
      </c>
      <c r="H171" s="12">
        <v>56395</v>
      </c>
      <c r="I171" s="6">
        <v>330</v>
      </c>
      <c r="J171" s="12">
        <v>107447</v>
      </c>
      <c r="K171" s="6">
        <v>4320</v>
      </c>
      <c r="L171" s="12">
        <v>143987</v>
      </c>
      <c r="M171" s="7">
        <v>0.17</v>
      </c>
      <c r="N171" s="7">
        <v>0.15</v>
      </c>
      <c r="O171" s="7">
        <v>0.28999999999999998</v>
      </c>
      <c r="P171" s="61">
        <v>0.39</v>
      </c>
    </row>
    <row r="172" spans="1:16" x14ac:dyDescent="0.35">
      <c r="A172" s="5" t="s">
        <v>308</v>
      </c>
      <c r="B172" t="s">
        <v>408</v>
      </c>
      <c r="C172" s="6">
        <v>55025</v>
      </c>
      <c r="D172" s="12">
        <v>3929167</v>
      </c>
      <c r="E172" s="6">
        <v>2065</v>
      </c>
      <c r="F172" s="12">
        <v>929339</v>
      </c>
      <c r="G172" s="6">
        <v>2730</v>
      </c>
      <c r="H172" s="12">
        <v>753675</v>
      </c>
      <c r="I172" s="6">
        <v>2650</v>
      </c>
      <c r="J172" s="12">
        <v>746844</v>
      </c>
      <c r="K172" s="6">
        <v>47585</v>
      </c>
      <c r="L172" s="12">
        <v>1499308</v>
      </c>
      <c r="M172" s="7">
        <v>0.24</v>
      </c>
      <c r="N172" s="7">
        <v>0.19</v>
      </c>
      <c r="O172" s="7">
        <v>0.19</v>
      </c>
      <c r="P172" s="61">
        <v>0.38</v>
      </c>
    </row>
    <row r="173" spans="1:16" x14ac:dyDescent="0.35">
      <c r="A173" s="5" t="s">
        <v>309</v>
      </c>
      <c r="B173" t="s">
        <v>400</v>
      </c>
      <c r="C173" s="6">
        <v>150</v>
      </c>
      <c r="D173" s="12">
        <v>57300</v>
      </c>
      <c r="E173" s="6">
        <v>150</v>
      </c>
      <c r="F173" s="12">
        <v>57300</v>
      </c>
      <c r="G173" s="6">
        <v>0</v>
      </c>
      <c r="H173" s="12">
        <v>0</v>
      </c>
      <c r="I173" s="6">
        <v>0</v>
      </c>
      <c r="J173" s="12">
        <v>0</v>
      </c>
      <c r="K173" s="6">
        <v>0</v>
      </c>
      <c r="L173" s="12">
        <v>0</v>
      </c>
      <c r="M173" s="7">
        <v>1</v>
      </c>
      <c r="N173" s="7">
        <v>0</v>
      </c>
      <c r="O173" s="7">
        <v>0</v>
      </c>
      <c r="P173" s="61">
        <v>0</v>
      </c>
    </row>
    <row r="174" spans="1:16" x14ac:dyDescent="0.35">
      <c r="A174" s="5" t="s">
        <v>309</v>
      </c>
      <c r="B174" t="s">
        <v>401</v>
      </c>
      <c r="C174" s="6">
        <v>2005</v>
      </c>
      <c r="D174" s="12">
        <v>299681</v>
      </c>
      <c r="E174" s="6">
        <v>215</v>
      </c>
      <c r="F174" s="12">
        <v>85500</v>
      </c>
      <c r="G174" s="6">
        <v>430</v>
      </c>
      <c r="H174" s="12">
        <v>113000</v>
      </c>
      <c r="I174" s="6">
        <v>245</v>
      </c>
      <c r="J174" s="12">
        <v>62000</v>
      </c>
      <c r="K174" s="6">
        <v>1115</v>
      </c>
      <c r="L174" s="12">
        <v>39181</v>
      </c>
      <c r="M174" s="7">
        <v>0.28999999999999998</v>
      </c>
      <c r="N174" s="7">
        <v>0.38</v>
      </c>
      <c r="O174" s="7">
        <v>0.21</v>
      </c>
      <c r="P174" s="61">
        <v>0.13</v>
      </c>
    </row>
    <row r="175" spans="1:16" x14ac:dyDescent="0.35">
      <c r="A175" s="5" t="s">
        <v>309</v>
      </c>
      <c r="B175" t="s">
        <v>402</v>
      </c>
      <c r="C175" s="6">
        <v>6005</v>
      </c>
      <c r="D175" s="12">
        <v>423797</v>
      </c>
      <c r="E175" s="6">
        <v>240</v>
      </c>
      <c r="F175" s="12">
        <v>102000</v>
      </c>
      <c r="G175" s="6">
        <v>295</v>
      </c>
      <c r="H175" s="12">
        <v>75500</v>
      </c>
      <c r="I175" s="6">
        <v>355</v>
      </c>
      <c r="J175" s="12">
        <v>90250</v>
      </c>
      <c r="K175" s="6">
        <v>5115</v>
      </c>
      <c r="L175" s="12">
        <v>156047</v>
      </c>
      <c r="M175" s="7">
        <v>0.24</v>
      </c>
      <c r="N175" s="7">
        <v>0.18</v>
      </c>
      <c r="O175" s="7">
        <v>0.21</v>
      </c>
      <c r="P175" s="61">
        <v>0.37</v>
      </c>
    </row>
    <row r="176" spans="1:16" x14ac:dyDescent="0.35">
      <c r="A176" s="5" t="s">
        <v>309</v>
      </c>
      <c r="B176" t="s">
        <v>403</v>
      </c>
      <c r="C176" s="6">
        <v>6925</v>
      </c>
      <c r="D176" s="12">
        <v>398925</v>
      </c>
      <c r="E176" s="6">
        <v>220</v>
      </c>
      <c r="F176" s="12">
        <v>91917</v>
      </c>
      <c r="G176" s="6">
        <v>215</v>
      </c>
      <c r="H176" s="12">
        <v>55465</v>
      </c>
      <c r="I176" s="6">
        <v>250</v>
      </c>
      <c r="J176" s="12">
        <v>64355</v>
      </c>
      <c r="K176" s="6">
        <v>6240</v>
      </c>
      <c r="L176" s="12">
        <v>187188</v>
      </c>
      <c r="M176" s="7">
        <v>0.23</v>
      </c>
      <c r="N176" s="7">
        <v>0.14000000000000001</v>
      </c>
      <c r="O176" s="7">
        <v>0.16</v>
      </c>
      <c r="P176" s="61">
        <v>0.47</v>
      </c>
    </row>
    <row r="177" spans="1:16" x14ac:dyDescent="0.35">
      <c r="A177" s="5" t="s">
        <v>309</v>
      </c>
      <c r="B177" t="s">
        <v>404</v>
      </c>
      <c r="C177" s="6">
        <v>6730</v>
      </c>
      <c r="D177" s="12">
        <v>451712</v>
      </c>
      <c r="E177" s="6">
        <v>205</v>
      </c>
      <c r="F177" s="12">
        <v>85575</v>
      </c>
      <c r="G177" s="6">
        <v>400</v>
      </c>
      <c r="H177" s="12">
        <v>111226</v>
      </c>
      <c r="I177" s="6">
        <v>285</v>
      </c>
      <c r="J177" s="12">
        <v>76081</v>
      </c>
      <c r="K177" s="6">
        <v>5840</v>
      </c>
      <c r="L177" s="12">
        <v>178830</v>
      </c>
      <c r="M177" s="7">
        <v>0.19</v>
      </c>
      <c r="N177" s="7">
        <v>0.25</v>
      </c>
      <c r="O177" s="7">
        <v>0.17</v>
      </c>
      <c r="P177" s="61">
        <v>0.4</v>
      </c>
    </row>
    <row r="178" spans="1:16" x14ac:dyDescent="0.35">
      <c r="A178" s="5" t="s">
        <v>309</v>
      </c>
      <c r="B178" t="s">
        <v>405</v>
      </c>
      <c r="C178" s="6">
        <v>5910</v>
      </c>
      <c r="D178" s="12">
        <v>461164</v>
      </c>
      <c r="E178" s="6">
        <v>235</v>
      </c>
      <c r="F178" s="12">
        <v>114158</v>
      </c>
      <c r="G178" s="6">
        <v>320</v>
      </c>
      <c r="H178" s="12">
        <v>95191</v>
      </c>
      <c r="I178" s="6">
        <v>295</v>
      </c>
      <c r="J178" s="12">
        <v>88485</v>
      </c>
      <c r="K178" s="6">
        <v>5060</v>
      </c>
      <c r="L178" s="12">
        <v>163330</v>
      </c>
      <c r="M178" s="7">
        <v>0.25</v>
      </c>
      <c r="N178" s="7">
        <v>0.21</v>
      </c>
      <c r="O178" s="7">
        <v>0.19</v>
      </c>
      <c r="P178" s="61">
        <v>0.35</v>
      </c>
    </row>
    <row r="179" spans="1:16" x14ac:dyDescent="0.35">
      <c r="A179" s="5" t="s">
        <v>309</v>
      </c>
      <c r="B179" t="s">
        <v>406</v>
      </c>
      <c r="C179" s="6">
        <v>6520</v>
      </c>
      <c r="D179" s="12">
        <v>469167</v>
      </c>
      <c r="E179" s="6">
        <v>175</v>
      </c>
      <c r="F179" s="12">
        <v>87282</v>
      </c>
      <c r="G179" s="6">
        <v>260</v>
      </c>
      <c r="H179" s="12">
        <v>82562</v>
      </c>
      <c r="I179" s="6">
        <v>295</v>
      </c>
      <c r="J179" s="12">
        <v>94649</v>
      </c>
      <c r="K179" s="6">
        <v>5790</v>
      </c>
      <c r="L179" s="12">
        <v>204673</v>
      </c>
      <c r="M179" s="7">
        <v>0.19</v>
      </c>
      <c r="N179" s="7">
        <v>0.18</v>
      </c>
      <c r="O179" s="7">
        <v>0.2</v>
      </c>
      <c r="P179" s="61">
        <v>0.44</v>
      </c>
    </row>
    <row r="180" spans="1:16" x14ac:dyDescent="0.35">
      <c r="A180" s="5" t="s">
        <v>309</v>
      </c>
      <c r="B180" t="s">
        <v>407</v>
      </c>
      <c r="C180" s="6">
        <v>3635</v>
      </c>
      <c r="D180" s="12">
        <v>305974</v>
      </c>
      <c r="E180" s="6">
        <v>105</v>
      </c>
      <c r="F180" s="12">
        <v>56025</v>
      </c>
      <c r="G180" s="6">
        <v>150</v>
      </c>
      <c r="H180" s="12">
        <v>48769</v>
      </c>
      <c r="I180" s="6">
        <v>290</v>
      </c>
      <c r="J180" s="12">
        <v>95290</v>
      </c>
      <c r="K180" s="6">
        <v>3090</v>
      </c>
      <c r="L180" s="12">
        <v>105890</v>
      </c>
      <c r="M180" s="7">
        <v>0.18</v>
      </c>
      <c r="N180" s="7">
        <v>0.16</v>
      </c>
      <c r="O180" s="7">
        <v>0.31</v>
      </c>
      <c r="P180" s="61">
        <v>0.35</v>
      </c>
    </row>
    <row r="181" spans="1:16" x14ac:dyDescent="0.35">
      <c r="A181" s="5" t="s">
        <v>309</v>
      </c>
      <c r="B181" t="s">
        <v>408</v>
      </c>
      <c r="C181" s="6">
        <v>37880</v>
      </c>
      <c r="D181" s="12">
        <v>2867719</v>
      </c>
      <c r="E181" s="6">
        <v>1540</v>
      </c>
      <c r="F181" s="12">
        <v>679757</v>
      </c>
      <c r="G181" s="6">
        <v>2070</v>
      </c>
      <c r="H181" s="12">
        <v>581713</v>
      </c>
      <c r="I181" s="6">
        <v>2015</v>
      </c>
      <c r="J181" s="12">
        <v>571110</v>
      </c>
      <c r="K181" s="6">
        <v>32255</v>
      </c>
      <c r="L181" s="12">
        <v>1035138</v>
      </c>
      <c r="M181" s="7">
        <v>0.24</v>
      </c>
      <c r="N181" s="7">
        <v>0.2</v>
      </c>
      <c r="O181" s="7">
        <v>0.2</v>
      </c>
      <c r="P181" s="61">
        <v>0.36</v>
      </c>
    </row>
    <row r="182" spans="1:16" x14ac:dyDescent="0.35">
      <c r="A182" s="5" t="s">
        <v>310</v>
      </c>
      <c r="B182" t="s">
        <v>400</v>
      </c>
      <c r="C182" s="6">
        <v>35</v>
      </c>
      <c r="D182" s="12">
        <v>12600</v>
      </c>
      <c r="E182" s="6">
        <v>35</v>
      </c>
      <c r="F182" s="12">
        <v>12600</v>
      </c>
      <c r="G182" s="6">
        <v>0</v>
      </c>
      <c r="H182" s="12">
        <v>0</v>
      </c>
      <c r="I182" s="6">
        <v>0</v>
      </c>
      <c r="J182" s="12">
        <v>0</v>
      </c>
      <c r="K182" s="6">
        <v>0</v>
      </c>
      <c r="L182" s="12">
        <v>0</v>
      </c>
      <c r="M182" s="7">
        <v>1</v>
      </c>
      <c r="N182" s="7">
        <v>0</v>
      </c>
      <c r="O182" s="7">
        <v>0</v>
      </c>
      <c r="P182" s="61">
        <v>0</v>
      </c>
    </row>
    <row r="183" spans="1:16" x14ac:dyDescent="0.35">
      <c r="A183" s="5" t="s">
        <v>310</v>
      </c>
      <c r="B183" t="s">
        <v>401</v>
      </c>
      <c r="C183" s="6">
        <v>395</v>
      </c>
      <c r="D183" s="12">
        <v>65923</v>
      </c>
      <c r="E183" s="6">
        <v>45</v>
      </c>
      <c r="F183" s="12">
        <v>19800</v>
      </c>
      <c r="G183" s="6">
        <v>95</v>
      </c>
      <c r="H183" s="12">
        <v>24500</v>
      </c>
      <c r="I183" s="6">
        <v>55</v>
      </c>
      <c r="J183" s="12">
        <v>14500</v>
      </c>
      <c r="K183" s="6">
        <v>195</v>
      </c>
      <c r="L183" s="12">
        <v>7123</v>
      </c>
      <c r="M183" s="7">
        <v>0.3</v>
      </c>
      <c r="N183" s="7">
        <v>0.37</v>
      </c>
      <c r="O183" s="7">
        <v>0.22</v>
      </c>
      <c r="P183" s="61">
        <v>0.11</v>
      </c>
    </row>
    <row r="184" spans="1:16" x14ac:dyDescent="0.35">
      <c r="A184" s="5" t="s">
        <v>310</v>
      </c>
      <c r="B184" t="s">
        <v>402</v>
      </c>
      <c r="C184" s="6">
        <v>1040</v>
      </c>
      <c r="D184" s="12">
        <v>86832</v>
      </c>
      <c r="E184" s="6">
        <v>55</v>
      </c>
      <c r="F184" s="12">
        <v>24600</v>
      </c>
      <c r="G184" s="6">
        <v>75</v>
      </c>
      <c r="H184" s="12">
        <v>19000</v>
      </c>
      <c r="I184" s="6">
        <v>65</v>
      </c>
      <c r="J184" s="12">
        <v>16750</v>
      </c>
      <c r="K184" s="6">
        <v>845</v>
      </c>
      <c r="L184" s="12">
        <v>26482</v>
      </c>
      <c r="M184" s="7">
        <v>0.28000000000000003</v>
      </c>
      <c r="N184" s="7">
        <v>0.22</v>
      </c>
      <c r="O184" s="7">
        <v>0.19</v>
      </c>
      <c r="P184" s="61">
        <v>0.3</v>
      </c>
    </row>
    <row r="185" spans="1:16" x14ac:dyDescent="0.35">
      <c r="A185" s="5" t="s">
        <v>310</v>
      </c>
      <c r="B185" t="s">
        <v>403</v>
      </c>
      <c r="C185" s="6">
        <v>1335</v>
      </c>
      <c r="D185" s="12">
        <v>73034</v>
      </c>
      <c r="E185" s="6">
        <v>30</v>
      </c>
      <c r="F185" s="12">
        <v>12087</v>
      </c>
      <c r="G185" s="6">
        <v>35</v>
      </c>
      <c r="H185" s="12">
        <v>9330</v>
      </c>
      <c r="I185" s="6">
        <v>55</v>
      </c>
      <c r="J185" s="12">
        <v>14380</v>
      </c>
      <c r="K185" s="6">
        <v>1215</v>
      </c>
      <c r="L185" s="12">
        <v>37237</v>
      </c>
      <c r="M185" s="7">
        <v>0.17</v>
      </c>
      <c r="N185" s="7">
        <v>0.13</v>
      </c>
      <c r="O185" s="7">
        <v>0.2</v>
      </c>
      <c r="P185" s="61">
        <v>0.51</v>
      </c>
    </row>
    <row r="186" spans="1:16" x14ac:dyDescent="0.35">
      <c r="A186" s="5" t="s">
        <v>310</v>
      </c>
      <c r="B186" t="s">
        <v>404</v>
      </c>
      <c r="C186" s="6">
        <v>1175</v>
      </c>
      <c r="D186" s="12">
        <v>79592</v>
      </c>
      <c r="E186" s="6">
        <v>40</v>
      </c>
      <c r="F186" s="12">
        <v>17538</v>
      </c>
      <c r="G186" s="6">
        <v>75</v>
      </c>
      <c r="H186" s="12">
        <v>20740</v>
      </c>
      <c r="I186" s="6">
        <v>55</v>
      </c>
      <c r="J186" s="12">
        <v>14393</v>
      </c>
      <c r="K186" s="6">
        <v>1005</v>
      </c>
      <c r="L186" s="12">
        <v>26921</v>
      </c>
      <c r="M186" s="7">
        <v>0.22</v>
      </c>
      <c r="N186" s="7">
        <v>0.26</v>
      </c>
      <c r="O186" s="7">
        <v>0.18</v>
      </c>
      <c r="P186" s="61">
        <v>0.34</v>
      </c>
    </row>
    <row r="187" spans="1:16" x14ac:dyDescent="0.35">
      <c r="A187" s="5" t="s">
        <v>310</v>
      </c>
      <c r="B187" t="s">
        <v>405</v>
      </c>
      <c r="C187" s="6">
        <v>1000</v>
      </c>
      <c r="D187" s="12">
        <v>86445</v>
      </c>
      <c r="E187" s="6">
        <v>50</v>
      </c>
      <c r="F187" s="12">
        <v>23561</v>
      </c>
      <c r="G187" s="6">
        <v>65</v>
      </c>
      <c r="H187" s="12">
        <v>19952</v>
      </c>
      <c r="I187" s="6">
        <v>60</v>
      </c>
      <c r="J187" s="12">
        <v>17559</v>
      </c>
      <c r="K187" s="6">
        <v>825</v>
      </c>
      <c r="L187" s="12">
        <v>25374</v>
      </c>
      <c r="M187" s="7">
        <v>0.27</v>
      </c>
      <c r="N187" s="7">
        <v>0.23</v>
      </c>
      <c r="O187" s="7">
        <v>0.2</v>
      </c>
      <c r="P187" s="61">
        <v>0.28999999999999998</v>
      </c>
    </row>
    <row r="188" spans="1:16" x14ac:dyDescent="0.35">
      <c r="A188" s="5" t="s">
        <v>310</v>
      </c>
      <c r="B188" t="s">
        <v>406</v>
      </c>
      <c r="C188" s="6">
        <v>1045</v>
      </c>
      <c r="D188" s="12">
        <v>85746</v>
      </c>
      <c r="E188" s="6">
        <v>30</v>
      </c>
      <c r="F188" s="12">
        <v>16202</v>
      </c>
      <c r="G188" s="6">
        <v>50</v>
      </c>
      <c r="H188" s="12">
        <v>16332</v>
      </c>
      <c r="I188" s="6">
        <v>65</v>
      </c>
      <c r="J188" s="12">
        <v>21068</v>
      </c>
      <c r="K188" s="6">
        <v>895</v>
      </c>
      <c r="L188" s="12">
        <v>32144</v>
      </c>
      <c r="M188" s="7">
        <v>0.19</v>
      </c>
      <c r="N188" s="7">
        <v>0.19</v>
      </c>
      <c r="O188" s="7">
        <v>0.25</v>
      </c>
      <c r="P188" s="61">
        <v>0.37</v>
      </c>
    </row>
    <row r="189" spans="1:16" x14ac:dyDescent="0.35">
      <c r="A189" s="5" t="s">
        <v>310</v>
      </c>
      <c r="B189" t="s">
        <v>407</v>
      </c>
      <c r="C189" s="6">
        <v>595</v>
      </c>
      <c r="D189" s="12">
        <v>56062</v>
      </c>
      <c r="E189" s="6">
        <v>20</v>
      </c>
      <c r="F189" s="12">
        <v>13028</v>
      </c>
      <c r="G189" s="6">
        <v>25</v>
      </c>
      <c r="H189" s="12">
        <v>7350</v>
      </c>
      <c r="I189" s="6">
        <v>50</v>
      </c>
      <c r="J189" s="12">
        <v>16630</v>
      </c>
      <c r="K189" s="6">
        <v>500</v>
      </c>
      <c r="L189" s="12">
        <v>19054</v>
      </c>
      <c r="M189" s="7">
        <v>0.23</v>
      </c>
      <c r="N189" s="7">
        <v>0.13</v>
      </c>
      <c r="O189" s="7">
        <v>0.3</v>
      </c>
      <c r="P189" s="61">
        <v>0.34</v>
      </c>
    </row>
    <row r="190" spans="1:16" x14ac:dyDescent="0.35">
      <c r="A190" s="5" t="s">
        <v>310</v>
      </c>
      <c r="B190" t="s">
        <v>408</v>
      </c>
      <c r="C190" s="6">
        <v>6625</v>
      </c>
      <c r="D190" s="12">
        <v>546233</v>
      </c>
      <c r="E190" s="6">
        <v>310</v>
      </c>
      <c r="F190" s="12">
        <v>139416</v>
      </c>
      <c r="G190" s="6">
        <v>425</v>
      </c>
      <c r="H190" s="12">
        <v>117204</v>
      </c>
      <c r="I190" s="6">
        <v>410</v>
      </c>
      <c r="J190" s="12">
        <v>115279</v>
      </c>
      <c r="K190" s="6">
        <v>5485</v>
      </c>
      <c r="L190" s="12">
        <v>174335</v>
      </c>
      <c r="M190" s="7">
        <v>0.26</v>
      </c>
      <c r="N190" s="7">
        <v>0.21</v>
      </c>
      <c r="O190" s="7">
        <v>0.21</v>
      </c>
      <c r="P190" s="61">
        <v>0.32</v>
      </c>
    </row>
    <row r="191" spans="1:16" x14ac:dyDescent="0.35">
      <c r="A191" s="5" t="s">
        <v>311</v>
      </c>
      <c r="B191" t="s">
        <v>400</v>
      </c>
      <c r="C191" s="6">
        <v>350</v>
      </c>
      <c r="D191" s="12">
        <v>137400</v>
      </c>
      <c r="E191" s="6">
        <v>350</v>
      </c>
      <c r="F191" s="12">
        <v>137400</v>
      </c>
      <c r="G191" s="6">
        <v>0</v>
      </c>
      <c r="H191" s="12">
        <v>0</v>
      </c>
      <c r="I191" s="6">
        <v>0</v>
      </c>
      <c r="J191" s="12">
        <v>0</v>
      </c>
      <c r="K191" s="6">
        <v>0</v>
      </c>
      <c r="L191" s="12">
        <v>0</v>
      </c>
      <c r="M191" s="7">
        <v>1</v>
      </c>
      <c r="N191" s="7">
        <v>0</v>
      </c>
      <c r="O191" s="7">
        <v>0</v>
      </c>
      <c r="P191" s="61">
        <v>0</v>
      </c>
    </row>
    <row r="192" spans="1:16" x14ac:dyDescent="0.35">
      <c r="A192" s="5" t="s">
        <v>311</v>
      </c>
      <c r="B192" t="s">
        <v>401</v>
      </c>
      <c r="C192" s="6">
        <v>6145</v>
      </c>
      <c r="D192" s="12">
        <v>817110</v>
      </c>
      <c r="E192" s="6">
        <v>560</v>
      </c>
      <c r="F192" s="12">
        <v>236700</v>
      </c>
      <c r="G192" s="6">
        <v>1155</v>
      </c>
      <c r="H192" s="12">
        <v>299000</v>
      </c>
      <c r="I192" s="6">
        <v>620</v>
      </c>
      <c r="J192" s="12">
        <v>157250</v>
      </c>
      <c r="K192" s="6">
        <v>3810</v>
      </c>
      <c r="L192" s="12">
        <v>124160</v>
      </c>
      <c r="M192" s="7">
        <v>0.28999999999999998</v>
      </c>
      <c r="N192" s="7">
        <v>0.37</v>
      </c>
      <c r="O192" s="7">
        <v>0.19</v>
      </c>
      <c r="P192" s="61">
        <v>0.15</v>
      </c>
    </row>
    <row r="193" spans="1:16" x14ac:dyDescent="0.35">
      <c r="A193" s="5" t="s">
        <v>311</v>
      </c>
      <c r="B193" t="s">
        <v>402</v>
      </c>
      <c r="C193" s="6">
        <v>15500</v>
      </c>
      <c r="D193" s="12">
        <v>982286</v>
      </c>
      <c r="E193" s="6">
        <v>530</v>
      </c>
      <c r="F193" s="12">
        <v>228300</v>
      </c>
      <c r="G193" s="6">
        <v>645</v>
      </c>
      <c r="H193" s="12">
        <v>164750</v>
      </c>
      <c r="I193" s="6">
        <v>695</v>
      </c>
      <c r="J193" s="12">
        <v>177500</v>
      </c>
      <c r="K193" s="6">
        <v>13635</v>
      </c>
      <c r="L193" s="12">
        <v>411736</v>
      </c>
      <c r="M193" s="7">
        <v>0.23</v>
      </c>
      <c r="N193" s="7">
        <v>0.17</v>
      </c>
      <c r="O193" s="7">
        <v>0.18</v>
      </c>
      <c r="P193" s="61">
        <v>0.42</v>
      </c>
    </row>
    <row r="194" spans="1:16" x14ac:dyDescent="0.35">
      <c r="A194" s="5" t="s">
        <v>311</v>
      </c>
      <c r="B194" t="s">
        <v>403</v>
      </c>
      <c r="C194" s="6">
        <v>17865</v>
      </c>
      <c r="D194" s="12">
        <v>983613</v>
      </c>
      <c r="E194" s="6">
        <v>495</v>
      </c>
      <c r="F194" s="12">
        <v>214134</v>
      </c>
      <c r="G194" s="6">
        <v>475</v>
      </c>
      <c r="H194" s="12">
        <v>123253</v>
      </c>
      <c r="I194" s="6">
        <v>585</v>
      </c>
      <c r="J194" s="12">
        <v>151708</v>
      </c>
      <c r="K194" s="6">
        <v>16310</v>
      </c>
      <c r="L194" s="12">
        <v>494519</v>
      </c>
      <c r="M194" s="7">
        <v>0.22</v>
      </c>
      <c r="N194" s="7">
        <v>0.13</v>
      </c>
      <c r="O194" s="7">
        <v>0.15</v>
      </c>
      <c r="P194" s="61">
        <v>0.5</v>
      </c>
    </row>
    <row r="195" spans="1:16" x14ac:dyDescent="0.35">
      <c r="A195" s="5" t="s">
        <v>311</v>
      </c>
      <c r="B195" t="s">
        <v>404</v>
      </c>
      <c r="C195" s="6">
        <v>17530</v>
      </c>
      <c r="D195" s="12">
        <v>1090095</v>
      </c>
      <c r="E195" s="6">
        <v>510</v>
      </c>
      <c r="F195" s="12">
        <v>230684</v>
      </c>
      <c r="G195" s="6">
        <v>835</v>
      </c>
      <c r="H195" s="12">
        <v>228682</v>
      </c>
      <c r="I195" s="6">
        <v>650</v>
      </c>
      <c r="J195" s="12">
        <v>175099</v>
      </c>
      <c r="K195" s="6">
        <v>15535</v>
      </c>
      <c r="L195" s="12">
        <v>455631</v>
      </c>
      <c r="M195" s="7">
        <v>0.21</v>
      </c>
      <c r="N195" s="7">
        <v>0.21</v>
      </c>
      <c r="O195" s="7">
        <v>0.16</v>
      </c>
      <c r="P195" s="61">
        <v>0.42</v>
      </c>
    </row>
    <row r="196" spans="1:16" x14ac:dyDescent="0.35">
      <c r="A196" s="5" t="s">
        <v>311</v>
      </c>
      <c r="B196" t="s">
        <v>405</v>
      </c>
      <c r="C196" s="6">
        <v>16170</v>
      </c>
      <c r="D196" s="12">
        <v>1098724</v>
      </c>
      <c r="E196" s="6">
        <v>515</v>
      </c>
      <c r="F196" s="12">
        <v>260575</v>
      </c>
      <c r="G196" s="6">
        <v>695</v>
      </c>
      <c r="H196" s="12">
        <v>208889</v>
      </c>
      <c r="I196" s="6">
        <v>640</v>
      </c>
      <c r="J196" s="12">
        <v>190858</v>
      </c>
      <c r="K196" s="6">
        <v>14320</v>
      </c>
      <c r="L196" s="12">
        <v>438402</v>
      </c>
      <c r="M196" s="7">
        <v>0.24</v>
      </c>
      <c r="N196" s="7">
        <v>0.19</v>
      </c>
      <c r="O196" s="7">
        <v>0.17</v>
      </c>
      <c r="P196" s="61">
        <v>0.4</v>
      </c>
    </row>
    <row r="197" spans="1:16" x14ac:dyDescent="0.35">
      <c r="A197" s="5" t="s">
        <v>311</v>
      </c>
      <c r="B197" t="s">
        <v>406</v>
      </c>
      <c r="C197" s="6">
        <v>16565</v>
      </c>
      <c r="D197" s="12">
        <v>1107358</v>
      </c>
      <c r="E197" s="6">
        <v>440</v>
      </c>
      <c r="F197" s="12">
        <v>230385</v>
      </c>
      <c r="G197" s="6">
        <v>565</v>
      </c>
      <c r="H197" s="12">
        <v>179609</v>
      </c>
      <c r="I197" s="6">
        <v>630</v>
      </c>
      <c r="J197" s="12">
        <v>202486</v>
      </c>
      <c r="K197" s="6">
        <v>14930</v>
      </c>
      <c r="L197" s="12">
        <v>494879</v>
      </c>
      <c r="M197" s="7">
        <v>0.21</v>
      </c>
      <c r="N197" s="7">
        <v>0.16</v>
      </c>
      <c r="O197" s="7">
        <v>0.18</v>
      </c>
      <c r="P197" s="61">
        <v>0.45</v>
      </c>
    </row>
    <row r="198" spans="1:16" x14ac:dyDescent="0.35">
      <c r="A198" s="5" t="s">
        <v>311</v>
      </c>
      <c r="B198" t="s">
        <v>407</v>
      </c>
      <c r="C198" s="6">
        <v>8135</v>
      </c>
      <c r="D198" s="12">
        <v>628163</v>
      </c>
      <c r="E198" s="6">
        <v>220</v>
      </c>
      <c r="F198" s="12">
        <v>118942</v>
      </c>
      <c r="G198" s="6">
        <v>255</v>
      </c>
      <c r="H198" s="12">
        <v>83345</v>
      </c>
      <c r="I198" s="6">
        <v>555</v>
      </c>
      <c r="J198" s="12">
        <v>181961</v>
      </c>
      <c r="K198" s="6">
        <v>7110</v>
      </c>
      <c r="L198" s="12">
        <v>243916</v>
      </c>
      <c r="M198" s="7">
        <v>0.19</v>
      </c>
      <c r="N198" s="7">
        <v>0.13</v>
      </c>
      <c r="O198" s="7">
        <v>0.28999999999999998</v>
      </c>
      <c r="P198" s="61">
        <v>0.39</v>
      </c>
    </row>
    <row r="199" spans="1:16" x14ac:dyDescent="0.35">
      <c r="A199" s="5" t="s">
        <v>311</v>
      </c>
      <c r="B199" t="s">
        <v>408</v>
      </c>
      <c r="C199" s="6">
        <v>98265</v>
      </c>
      <c r="D199" s="12">
        <v>6844750</v>
      </c>
      <c r="E199" s="6">
        <v>3620</v>
      </c>
      <c r="F199" s="12">
        <v>1657120</v>
      </c>
      <c r="G199" s="6">
        <v>4630</v>
      </c>
      <c r="H199" s="12">
        <v>1287527</v>
      </c>
      <c r="I199" s="6">
        <v>4370</v>
      </c>
      <c r="J199" s="12">
        <v>1236861</v>
      </c>
      <c r="K199" s="6">
        <v>85645</v>
      </c>
      <c r="L199" s="12">
        <v>2663242</v>
      </c>
      <c r="M199" s="7">
        <v>0.24</v>
      </c>
      <c r="N199" s="7">
        <v>0.19</v>
      </c>
      <c r="O199" s="7">
        <v>0.18</v>
      </c>
      <c r="P199" s="61">
        <v>0.39</v>
      </c>
    </row>
    <row r="200" spans="1:16" x14ac:dyDescent="0.35">
      <c r="A200" s="5" t="s">
        <v>312</v>
      </c>
      <c r="B200" t="s">
        <v>400</v>
      </c>
      <c r="C200" s="6">
        <v>900</v>
      </c>
      <c r="D200" s="12">
        <v>346800</v>
      </c>
      <c r="E200" s="6">
        <v>900</v>
      </c>
      <c r="F200" s="12">
        <v>346800</v>
      </c>
      <c r="G200" s="6">
        <v>0</v>
      </c>
      <c r="H200" s="12">
        <v>0</v>
      </c>
      <c r="I200" s="6">
        <v>0</v>
      </c>
      <c r="J200" s="12">
        <v>0</v>
      </c>
      <c r="K200" s="6">
        <v>0</v>
      </c>
      <c r="L200" s="12">
        <v>0</v>
      </c>
      <c r="M200" s="7">
        <v>1</v>
      </c>
      <c r="N200" s="7">
        <v>0</v>
      </c>
      <c r="O200" s="7">
        <v>0</v>
      </c>
      <c r="P200" s="61">
        <v>0</v>
      </c>
    </row>
    <row r="201" spans="1:16" x14ac:dyDescent="0.35">
      <c r="A201" s="5" t="s">
        <v>312</v>
      </c>
      <c r="B201" t="s">
        <v>401</v>
      </c>
      <c r="C201" s="6">
        <v>13375</v>
      </c>
      <c r="D201" s="12">
        <v>1848389</v>
      </c>
      <c r="E201" s="6">
        <v>1295</v>
      </c>
      <c r="F201" s="12">
        <v>542400</v>
      </c>
      <c r="G201" s="6">
        <v>2500</v>
      </c>
      <c r="H201" s="12">
        <v>647000</v>
      </c>
      <c r="I201" s="6">
        <v>1490</v>
      </c>
      <c r="J201" s="12">
        <v>379500</v>
      </c>
      <c r="K201" s="6">
        <v>8090</v>
      </c>
      <c r="L201" s="12">
        <v>279489</v>
      </c>
      <c r="M201" s="7">
        <v>0.28999999999999998</v>
      </c>
      <c r="N201" s="7">
        <v>0.35</v>
      </c>
      <c r="O201" s="7">
        <v>0.21</v>
      </c>
      <c r="P201" s="61">
        <v>0.15</v>
      </c>
    </row>
    <row r="202" spans="1:16" x14ac:dyDescent="0.35">
      <c r="A202" s="5" t="s">
        <v>312</v>
      </c>
      <c r="B202" t="s">
        <v>402</v>
      </c>
      <c r="C202" s="6">
        <v>36395</v>
      </c>
      <c r="D202" s="12">
        <v>2393326</v>
      </c>
      <c r="E202" s="6">
        <v>1330</v>
      </c>
      <c r="F202" s="12">
        <v>561900</v>
      </c>
      <c r="G202" s="6">
        <v>1685</v>
      </c>
      <c r="H202" s="12">
        <v>430000</v>
      </c>
      <c r="I202" s="6">
        <v>1785</v>
      </c>
      <c r="J202" s="12">
        <v>454500</v>
      </c>
      <c r="K202" s="6">
        <v>31595</v>
      </c>
      <c r="L202" s="12">
        <v>946926</v>
      </c>
      <c r="M202" s="7">
        <v>0.23</v>
      </c>
      <c r="N202" s="7">
        <v>0.18</v>
      </c>
      <c r="O202" s="7">
        <v>0.19</v>
      </c>
      <c r="P202" s="61">
        <v>0.4</v>
      </c>
    </row>
    <row r="203" spans="1:16" x14ac:dyDescent="0.35">
      <c r="A203" s="5" t="s">
        <v>312</v>
      </c>
      <c r="B203" t="s">
        <v>403</v>
      </c>
      <c r="C203" s="6">
        <v>42170</v>
      </c>
      <c r="D203" s="12">
        <v>2293106</v>
      </c>
      <c r="E203" s="6">
        <v>1170</v>
      </c>
      <c r="F203" s="12">
        <v>488391</v>
      </c>
      <c r="G203" s="6">
        <v>1210</v>
      </c>
      <c r="H203" s="12">
        <v>311663</v>
      </c>
      <c r="I203" s="6">
        <v>1370</v>
      </c>
      <c r="J203" s="12">
        <v>351365</v>
      </c>
      <c r="K203" s="6">
        <v>38420</v>
      </c>
      <c r="L203" s="12">
        <v>1141687</v>
      </c>
      <c r="M203" s="7">
        <v>0.21</v>
      </c>
      <c r="N203" s="7">
        <v>0.14000000000000001</v>
      </c>
      <c r="O203" s="7">
        <v>0.15</v>
      </c>
      <c r="P203" s="61">
        <v>0.5</v>
      </c>
    </row>
    <row r="204" spans="1:16" x14ac:dyDescent="0.35">
      <c r="A204" s="5" t="s">
        <v>312</v>
      </c>
      <c r="B204" t="s">
        <v>404</v>
      </c>
      <c r="C204" s="6">
        <v>39770</v>
      </c>
      <c r="D204" s="12">
        <v>2499857</v>
      </c>
      <c r="E204" s="6">
        <v>1175</v>
      </c>
      <c r="F204" s="12">
        <v>511322</v>
      </c>
      <c r="G204" s="6">
        <v>2010</v>
      </c>
      <c r="H204" s="12">
        <v>541506</v>
      </c>
      <c r="I204" s="6">
        <v>1595</v>
      </c>
      <c r="J204" s="12">
        <v>435785</v>
      </c>
      <c r="K204" s="6">
        <v>34995</v>
      </c>
      <c r="L204" s="12">
        <v>1011244</v>
      </c>
      <c r="M204" s="7">
        <v>0.2</v>
      </c>
      <c r="N204" s="7">
        <v>0.22</v>
      </c>
      <c r="O204" s="7">
        <v>0.17</v>
      </c>
      <c r="P204" s="61">
        <v>0.4</v>
      </c>
    </row>
    <row r="205" spans="1:16" x14ac:dyDescent="0.35">
      <c r="A205" s="5" t="s">
        <v>312</v>
      </c>
      <c r="B205" t="s">
        <v>405</v>
      </c>
      <c r="C205" s="6">
        <v>37030</v>
      </c>
      <c r="D205" s="12">
        <v>2709465</v>
      </c>
      <c r="E205" s="6">
        <v>1375</v>
      </c>
      <c r="F205" s="12">
        <v>682611</v>
      </c>
      <c r="G205" s="6">
        <v>1755</v>
      </c>
      <c r="H205" s="12">
        <v>520070</v>
      </c>
      <c r="I205" s="6">
        <v>1640</v>
      </c>
      <c r="J205" s="12">
        <v>489955</v>
      </c>
      <c r="K205" s="6">
        <v>32260</v>
      </c>
      <c r="L205" s="12">
        <v>1016828</v>
      </c>
      <c r="M205" s="7">
        <v>0.25</v>
      </c>
      <c r="N205" s="7">
        <v>0.19</v>
      </c>
      <c r="O205" s="7">
        <v>0.18</v>
      </c>
      <c r="P205" s="61">
        <v>0.38</v>
      </c>
    </row>
    <row r="206" spans="1:16" x14ac:dyDescent="0.35">
      <c r="A206" s="5" t="s">
        <v>312</v>
      </c>
      <c r="B206" t="s">
        <v>406</v>
      </c>
      <c r="C206" s="6">
        <v>40620</v>
      </c>
      <c r="D206" s="12">
        <v>2794546</v>
      </c>
      <c r="E206" s="6">
        <v>1075</v>
      </c>
      <c r="F206" s="12">
        <v>577447</v>
      </c>
      <c r="G206" s="6">
        <v>1395</v>
      </c>
      <c r="H206" s="12">
        <v>440653</v>
      </c>
      <c r="I206" s="6">
        <v>1590</v>
      </c>
      <c r="J206" s="12">
        <v>507436</v>
      </c>
      <c r="K206" s="6">
        <v>36565</v>
      </c>
      <c r="L206" s="12">
        <v>1269010</v>
      </c>
      <c r="M206" s="7">
        <v>0.21</v>
      </c>
      <c r="N206" s="7">
        <v>0.16</v>
      </c>
      <c r="O206" s="7">
        <v>0.18</v>
      </c>
      <c r="P206" s="61">
        <v>0.45</v>
      </c>
    </row>
    <row r="207" spans="1:16" x14ac:dyDescent="0.35">
      <c r="A207" s="5" t="s">
        <v>312</v>
      </c>
      <c r="B207" t="s">
        <v>407</v>
      </c>
      <c r="C207" s="6">
        <v>20755</v>
      </c>
      <c r="D207" s="12">
        <v>1626227</v>
      </c>
      <c r="E207" s="6">
        <v>580</v>
      </c>
      <c r="F207" s="12">
        <v>311001</v>
      </c>
      <c r="G207" s="6">
        <v>680</v>
      </c>
      <c r="H207" s="12">
        <v>219940</v>
      </c>
      <c r="I207" s="6">
        <v>1430</v>
      </c>
      <c r="J207" s="12">
        <v>463320</v>
      </c>
      <c r="K207" s="6">
        <v>18065</v>
      </c>
      <c r="L207" s="12">
        <v>631965</v>
      </c>
      <c r="M207" s="7">
        <v>0.19</v>
      </c>
      <c r="N207" s="7">
        <v>0.14000000000000001</v>
      </c>
      <c r="O207" s="7">
        <v>0.28000000000000003</v>
      </c>
      <c r="P207" s="61">
        <v>0.39</v>
      </c>
    </row>
    <row r="208" spans="1:16" x14ac:dyDescent="0.35">
      <c r="A208" s="5" t="s">
        <v>312</v>
      </c>
      <c r="B208" t="s">
        <v>408</v>
      </c>
      <c r="C208" s="6">
        <v>231015</v>
      </c>
      <c r="D208" s="12">
        <v>16511714</v>
      </c>
      <c r="E208" s="6">
        <v>8900</v>
      </c>
      <c r="F208" s="12">
        <v>4021872</v>
      </c>
      <c r="G208" s="6">
        <v>11230</v>
      </c>
      <c r="H208" s="12">
        <v>3110833</v>
      </c>
      <c r="I208" s="6">
        <v>10900</v>
      </c>
      <c r="J208" s="12">
        <v>3081861</v>
      </c>
      <c r="K208" s="6">
        <v>199985</v>
      </c>
      <c r="L208" s="12">
        <v>6297149</v>
      </c>
      <c r="M208" s="7">
        <v>0.24</v>
      </c>
      <c r="N208" s="7">
        <v>0.19</v>
      </c>
      <c r="O208" s="7">
        <v>0.19</v>
      </c>
      <c r="P208" s="61">
        <v>0.38</v>
      </c>
    </row>
    <row r="209" spans="1:16" x14ac:dyDescent="0.35">
      <c r="A209" s="5" t="s">
        <v>313</v>
      </c>
      <c r="B209" t="s">
        <v>400</v>
      </c>
      <c r="C209" s="6">
        <v>25</v>
      </c>
      <c r="D209" s="12">
        <v>8400</v>
      </c>
      <c r="E209" s="6">
        <v>25</v>
      </c>
      <c r="F209" s="12">
        <v>8400</v>
      </c>
      <c r="G209" s="6">
        <v>0</v>
      </c>
      <c r="H209" s="12">
        <v>0</v>
      </c>
      <c r="I209" s="6">
        <v>0</v>
      </c>
      <c r="J209" s="12">
        <v>0</v>
      </c>
      <c r="K209" s="6">
        <v>0</v>
      </c>
      <c r="L209" s="12">
        <v>0</v>
      </c>
      <c r="M209" s="7">
        <v>1</v>
      </c>
      <c r="N209" s="7">
        <v>0</v>
      </c>
      <c r="O209" s="7">
        <v>0</v>
      </c>
      <c r="P209" s="61">
        <v>0</v>
      </c>
    </row>
    <row r="210" spans="1:16" x14ac:dyDescent="0.35">
      <c r="A210" s="5" t="s">
        <v>313</v>
      </c>
      <c r="B210" t="s">
        <v>401</v>
      </c>
      <c r="C210" s="6">
        <v>230</v>
      </c>
      <c r="D210" s="12">
        <v>41084</v>
      </c>
      <c r="E210" s="6">
        <v>30</v>
      </c>
      <c r="F210" s="12">
        <v>12600</v>
      </c>
      <c r="G210" s="6">
        <v>60</v>
      </c>
      <c r="H210" s="12">
        <v>15250</v>
      </c>
      <c r="I210" s="6">
        <v>40</v>
      </c>
      <c r="J210" s="12">
        <v>10000</v>
      </c>
      <c r="K210" s="6">
        <v>100</v>
      </c>
      <c r="L210" s="12">
        <v>3234</v>
      </c>
      <c r="M210" s="7">
        <v>0.31</v>
      </c>
      <c r="N210" s="7">
        <v>0.37</v>
      </c>
      <c r="O210" s="7">
        <v>0.24</v>
      </c>
      <c r="P210" s="61">
        <v>0.08</v>
      </c>
    </row>
    <row r="211" spans="1:16" x14ac:dyDescent="0.35">
      <c r="A211" s="5" t="s">
        <v>313</v>
      </c>
      <c r="B211" t="s">
        <v>402</v>
      </c>
      <c r="C211" s="6">
        <v>615</v>
      </c>
      <c r="D211" s="12">
        <v>57403</v>
      </c>
      <c r="E211" s="6">
        <v>35</v>
      </c>
      <c r="F211" s="12">
        <v>13500</v>
      </c>
      <c r="G211" s="6">
        <v>50</v>
      </c>
      <c r="H211" s="12">
        <v>13250</v>
      </c>
      <c r="I211" s="6">
        <v>65</v>
      </c>
      <c r="J211" s="12">
        <v>16250</v>
      </c>
      <c r="K211" s="6">
        <v>465</v>
      </c>
      <c r="L211" s="12">
        <v>14403</v>
      </c>
      <c r="M211" s="7">
        <v>0.24</v>
      </c>
      <c r="N211" s="7">
        <v>0.23</v>
      </c>
      <c r="O211" s="7">
        <v>0.28000000000000003</v>
      </c>
      <c r="P211" s="61">
        <v>0.25</v>
      </c>
    </row>
    <row r="212" spans="1:16" x14ac:dyDescent="0.35">
      <c r="A212" s="5" t="s">
        <v>313</v>
      </c>
      <c r="B212" t="s">
        <v>403</v>
      </c>
      <c r="C212" s="6">
        <v>735</v>
      </c>
      <c r="D212" s="12">
        <v>45439</v>
      </c>
      <c r="E212" s="6">
        <v>25</v>
      </c>
      <c r="F212" s="12">
        <v>9951</v>
      </c>
      <c r="G212" s="6">
        <v>30</v>
      </c>
      <c r="H212" s="12">
        <v>8055</v>
      </c>
      <c r="I212" s="6">
        <v>35</v>
      </c>
      <c r="J212" s="12">
        <v>8585</v>
      </c>
      <c r="K212" s="6">
        <v>645</v>
      </c>
      <c r="L212" s="12">
        <v>18848</v>
      </c>
      <c r="M212" s="7">
        <v>0.22</v>
      </c>
      <c r="N212" s="7">
        <v>0.18</v>
      </c>
      <c r="O212" s="7">
        <v>0.19</v>
      </c>
      <c r="P212" s="61">
        <v>0.41</v>
      </c>
    </row>
    <row r="213" spans="1:16" x14ac:dyDescent="0.35">
      <c r="A213" s="5" t="s">
        <v>313</v>
      </c>
      <c r="B213" t="s">
        <v>404</v>
      </c>
      <c r="C213" s="6">
        <v>795</v>
      </c>
      <c r="D213" s="12">
        <v>62008</v>
      </c>
      <c r="E213" s="6">
        <v>35</v>
      </c>
      <c r="F213" s="12">
        <v>14399</v>
      </c>
      <c r="G213" s="6">
        <v>60</v>
      </c>
      <c r="H213" s="12">
        <v>16205</v>
      </c>
      <c r="I213" s="6">
        <v>45</v>
      </c>
      <c r="J213" s="12">
        <v>12236</v>
      </c>
      <c r="K213" s="6">
        <v>655</v>
      </c>
      <c r="L213" s="12">
        <v>19167</v>
      </c>
      <c r="M213" s="7">
        <v>0.23</v>
      </c>
      <c r="N213" s="7">
        <v>0.26</v>
      </c>
      <c r="O213" s="7">
        <v>0.2</v>
      </c>
      <c r="P213" s="61">
        <v>0.31</v>
      </c>
    </row>
    <row r="214" spans="1:16" x14ac:dyDescent="0.35">
      <c r="A214" s="5" t="s">
        <v>313</v>
      </c>
      <c r="B214" t="s">
        <v>405</v>
      </c>
      <c r="C214" s="6">
        <v>655</v>
      </c>
      <c r="D214" s="12">
        <v>63607</v>
      </c>
      <c r="E214" s="6">
        <v>40</v>
      </c>
      <c r="F214" s="12">
        <v>19126</v>
      </c>
      <c r="G214" s="6">
        <v>40</v>
      </c>
      <c r="H214" s="12">
        <v>12161</v>
      </c>
      <c r="I214" s="6">
        <v>55</v>
      </c>
      <c r="J214" s="12">
        <v>17225</v>
      </c>
      <c r="K214" s="6">
        <v>520</v>
      </c>
      <c r="L214" s="12">
        <v>15096</v>
      </c>
      <c r="M214" s="7">
        <v>0.3</v>
      </c>
      <c r="N214" s="7">
        <v>0.19</v>
      </c>
      <c r="O214" s="7">
        <v>0.27</v>
      </c>
      <c r="P214" s="61">
        <v>0.24</v>
      </c>
    </row>
    <row r="215" spans="1:16" x14ac:dyDescent="0.35">
      <c r="A215" s="5" t="s">
        <v>313</v>
      </c>
      <c r="B215" t="s">
        <v>406</v>
      </c>
      <c r="C215" s="6">
        <v>675</v>
      </c>
      <c r="D215" s="12">
        <v>54588</v>
      </c>
      <c r="E215" s="6">
        <v>20</v>
      </c>
      <c r="F215" s="12">
        <v>10093</v>
      </c>
      <c r="G215" s="6">
        <v>35</v>
      </c>
      <c r="H215" s="12">
        <v>11615</v>
      </c>
      <c r="I215" s="6">
        <v>40</v>
      </c>
      <c r="J215" s="12">
        <v>11949</v>
      </c>
      <c r="K215" s="6">
        <v>585</v>
      </c>
      <c r="L215" s="12">
        <v>20930</v>
      </c>
      <c r="M215" s="7">
        <v>0.18</v>
      </c>
      <c r="N215" s="7">
        <v>0.21</v>
      </c>
      <c r="O215" s="7">
        <v>0.22</v>
      </c>
      <c r="P215" s="61">
        <v>0.38</v>
      </c>
    </row>
    <row r="216" spans="1:16" x14ac:dyDescent="0.35">
      <c r="A216" s="5" t="s">
        <v>313</v>
      </c>
      <c r="B216" t="s">
        <v>407</v>
      </c>
      <c r="C216" s="6">
        <v>405</v>
      </c>
      <c r="D216" s="12">
        <v>39720</v>
      </c>
      <c r="E216" s="6">
        <v>15</v>
      </c>
      <c r="F216" s="12">
        <v>7662</v>
      </c>
      <c r="G216" s="6">
        <v>20</v>
      </c>
      <c r="H216" s="12">
        <v>7259</v>
      </c>
      <c r="I216" s="6">
        <v>40</v>
      </c>
      <c r="J216" s="12">
        <v>12472</v>
      </c>
      <c r="K216" s="6">
        <v>330</v>
      </c>
      <c r="L216" s="12">
        <v>12327</v>
      </c>
      <c r="M216" s="7">
        <v>0.19</v>
      </c>
      <c r="N216" s="7">
        <v>0.18</v>
      </c>
      <c r="O216" s="7">
        <v>0.31</v>
      </c>
      <c r="P216" s="61">
        <v>0.31</v>
      </c>
    </row>
    <row r="217" spans="1:16" x14ac:dyDescent="0.35">
      <c r="A217" s="5" t="s">
        <v>313</v>
      </c>
      <c r="B217" t="s">
        <v>408</v>
      </c>
      <c r="C217" s="6">
        <v>4130</v>
      </c>
      <c r="D217" s="12">
        <v>372249</v>
      </c>
      <c r="E217" s="6">
        <v>220</v>
      </c>
      <c r="F217" s="12">
        <v>95731</v>
      </c>
      <c r="G217" s="6">
        <v>300</v>
      </c>
      <c r="H217" s="12">
        <v>83795</v>
      </c>
      <c r="I217" s="6">
        <v>315</v>
      </c>
      <c r="J217" s="12">
        <v>88717</v>
      </c>
      <c r="K217" s="6">
        <v>3295</v>
      </c>
      <c r="L217" s="12">
        <v>104006</v>
      </c>
      <c r="M217" s="7">
        <v>0.26</v>
      </c>
      <c r="N217" s="7">
        <v>0.23</v>
      </c>
      <c r="O217" s="7">
        <v>0.24</v>
      </c>
      <c r="P217" s="61">
        <v>0.28000000000000003</v>
      </c>
    </row>
    <row r="218" spans="1:16" x14ac:dyDescent="0.35">
      <c r="A218" s="5" t="s">
        <v>314</v>
      </c>
      <c r="B218" t="s">
        <v>400</v>
      </c>
      <c r="C218" s="6">
        <v>220</v>
      </c>
      <c r="D218" s="12">
        <v>84900</v>
      </c>
      <c r="E218" s="6">
        <v>220</v>
      </c>
      <c r="F218" s="12">
        <v>84900</v>
      </c>
      <c r="G218" s="6">
        <v>0</v>
      </c>
      <c r="H218" s="12">
        <v>0</v>
      </c>
      <c r="I218" s="6">
        <v>0</v>
      </c>
      <c r="J218" s="12">
        <v>0</v>
      </c>
      <c r="K218" s="6">
        <v>0</v>
      </c>
      <c r="L218" s="12">
        <v>0</v>
      </c>
      <c r="M218" s="7">
        <v>1</v>
      </c>
      <c r="N218" s="7">
        <v>0</v>
      </c>
      <c r="O218" s="7">
        <v>0</v>
      </c>
      <c r="P218" s="61">
        <v>0</v>
      </c>
    </row>
    <row r="219" spans="1:16" x14ac:dyDescent="0.35">
      <c r="A219" s="5" t="s">
        <v>314</v>
      </c>
      <c r="B219" t="s">
        <v>401</v>
      </c>
      <c r="C219" s="6">
        <v>3125</v>
      </c>
      <c r="D219" s="12">
        <v>438535</v>
      </c>
      <c r="E219" s="6">
        <v>325</v>
      </c>
      <c r="F219" s="12">
        <v>134700</v>
      </c>
      <c r="G219" s="6">
        <v>615</v>
      </c>
      <c r="H219" s="12">
        <v>160000</v>
      </c>
      <c r="I219" s="6">
        <v>315</v>
      </c>
      <c r="J219" s="12">
        <v>80000</v>
      </c>
      <c r="K219" s="6">
        <v>1870</v>
      </c>
      <c r="L219" s="12">
        <v>63835</v>
      </c>
      <c r="M219" s="7">
        <v>0.31</v>
      </c>
      <c r="N219" s="7">
        <v>0.36</v>
      </c>
      <c r="O219" s="7">
        <v>0.18</v>
      </c>
      <c r="P219" s="61">
        <v>0.15</v>
      </c>
    </row>
    <row r="220" spans="1:16" x14ac:dyDescent="0.35">
      <c r="A220" s="5" t="s">
        <v>314</v>
      </c>
      <c r="B220" t="s">
        <v>402</v>
      </c>
      <c r="C220" s="6">
        <v>8290</v>
      </c>
      <c r="D220" s="12">
        <v>630366</v>
      </c>
      <c r="E220" s="6">
        <v>365</v>
      </c>
      <c r="F220" s="12">
        <v>156000</v>
      </c>
      <c r="G220" s="6">
        <v>490</v>
      </c>
      <c r="H220" s="12">
        <v>125750</v>
      </c>
      <c r="I220" s="6">
        <v>525</v>
      </c>
      <c r="J220" s="12">
        <v>135500</v>
      </c>
      <c r="K220" s="6">
        <v>6910</v>
      </c>
      <c r="L220" s="12">
        <v>213116</v>
      </c>
      <c r="M220" s="7">
        <v>0.25</v>
      </c>
      <c r="N220" s="7">
        <v>0.2</v>
      </c>
      <c r="O220" s="7">
        <v>0.21</v>
      </c>
      <c r="P220" s="61">
        <v>0.34</v>
      </c>
    </row>
    <row r="221" spans="1:16" x14ac:dyDescent="0.35">
      <c r="A221" s="5" t="s">
        <v>314</v>
      </c>
      <c r="B221" t="s">
        <v>403</v>
      </c>
      <c r="C221" s="6">
        <v>10115</v>
      </c>
      <c r="D221" s="12">
        <v>602534</v>
      </c>
      <c r="E221" s="6">
        <v>335</v>
      </c>
      <c r="F221" s="12">
        <v>140265</v>
      </c>
      <c r="G221" s="6">
        <v>355</v>
      </c>
      <c r="H221" s="12">
        <v>90190</v>
      </c>
      <c r="I221" s="6">
        <v>395</v>
      </c>
      <c r="J221" s="12">
        <v>100925</v>
      </c>
      <c r="K221" s="6">
        <v>9030</v>
      </c>
      <c r="L221" s="12">
        <v>271154</v>
      </c>
      <c r="M221" s="7">
        <v>0.23</v>
      </c>
      <c r="N221" s="7">
        <v>0.15</v>
      </c>
      <c r="O221" s="7">
        <v>0.17</v>
      </c>
      <c r="P221" s="61">
        <v>0.45</v>
      </c>
    </row>
    <row r="222" spans="1:16" x14ac:dyDescent="0.35">
      <c r="A222" s="5" t="s">
        <v>314</v>
      </c>
      <c r="B222" t="s">
        <v>404</v>
      </c>
      <c r="C222" s="6">
        <v>9995</v>
      </c>
      <c r="D222" s="12">
        <v>681805</v>
      </c>
      <c r="E222" s="6">
        <v>320</v>
      </c>
      <c r="F222" s="12">
        <v>142195</v>
      </c>
      <c r="G222" s="6">
        <v>585</v>
      </c>
      <c r="H222" s="12">
        <v>160136</v>
      </c>
      <c r="I222" s="6">
        <v>455</v>
      </c>
      <c r="J222" s="12">
        <v>124253</v>
      </c>
      <c r="K222" s="6">
        <v>8635</v>
      </c>
      <c r="L222" s="12">
        <v>255222</v>
      </c>
      <c r="M222" s="7">
        <v>0.21</v>
      </c>
      <c r="N222" s="7">
        <v>0.23</v>
      </c>
      <c r="O222" s="7">
        <v>0.18</v>
      </c>
      <c r="P222" s="61">
        <v>0.37</v>
      </c>
    </row>
    <row r="223" spans="1:16" x14ac:dyDescent="0.35">
      <c r="A223" s="5" t="s">
        <v>314</v>
      </c>
      <c r="B223" t="s">
        <v>405</v>
      </c>
      <c r="C223" s="6">
        <v>9445</v>
      </c>
      <c r="D223" s="12">
        <v>751267</v>
      </c>
      <c r="E223" s="6">
        <v>410</v>
      </c>
      <c r="F223" s="12">
        <v>205195</v>
      </c>
      <c r="G223" s="6">
        <v>500</v>
      </c>
      <c r="H223" s="12">
        <v>149345</v>
      </c>
      <c r="I223" s="6">
        <v>455</v>
      </c>
      <c r="J223" s="12">
        <v>135767</v>
      </c>
      <c r="K223" s="6">
        <v>8080</v>
      </c>
      <c r="L223" s="12">
        <v>260960</v>
      </c>
      <c r="M223" s="7">
        <v>0.27</v>
      </c>
      <c r="N223" s="7">
        <v>0.2</v>
      </c>
      <c r="O223" s="7">
        <v>0.18</v>
      </c>
      <c r="P223" s="61">
        <v>0.35</v>
      </c>
    </row>
    <row r="224" spans="1:16" x14ac:dyDescent="0.35">
      <c r="A224" s="5" t="s">
        <v>314</v>
      </c>
      <c r="B224" t="s">
        <v>406</v>
      </c>
      <c r="C224" s="6">
        <v>10940</v>
      </c>
      <c r="D224" s="12">
        <v>769988</v>
      </c>
      <c r="E224" s="6">
        <v>305</v>
      </c>
      <c r="F224" s="12">
        <v>158893</v>
      </c>
      <c r="G224" s="6">
        <v>390</v>
      </c>
      <c r="H224" s="12">
        <v>123931</v>
      </c>
      <c r="I224" s="6">
        <v>450</v>
      </c>
      <c r="J224" s="12">
        <v>144942</v>
      </c>
      <c r="K224" s="6">
        <v>9795</v>
      </c>
      <c r="L224" s="12">
        <v>342222</v>
      </c>
      <c r="M224" s="7">
        <v>0.21</v>
      </c>
      <c r="N224" s="7">
        <v>0.16</v>
      </c>
      <c r="O224" s="7">
        <v>0.19</v>
      </c>
      <c r="P224" s="61">
        <v>0.44</v>
      </c>
    </row>
    <row r="225" spans="1:16" x14ac:dyDescent="0.35">
      <c r="A225" s="5" t="s">
        <v>314</v>
      </c>
      <c r="B225" t="s">
        <v>407</v>
      </c>
      <c r="C225" s="6">
        <v>5765</v>
      </c>
      <c r="D225" s="12">
        <v>461941</v>
      </c>
      <c r="E225" s="6">
        <v>155</v>
      </c>
      <c r="F225" s="12">
        <v>87232</v>
      </c>
      <c r="G225" s="6">
        <v>215</v>
      </c>
      <c r="H225" s="12">
        <v>68997</v>
      </c>
      <c r="I225" s="6">
        <v>400</v>
      </c>
      <c r="J225" s="12">
        <v>131055</v>
      </c>
      <c r="K225" s="6">
        <v>4990</v>
      </c>
      <c r="L225" s="12">
        <v>174657</v>
      </c>
      <c r="M225" s="7">
        <v>0.19</v>
      </c>
      <c r="N225" s="7">
        <v>0.15</v>
      </c>
      <c r="O225" s="7">
        <v>0.28000000000000003</v>
      </c>
      <c r="P225" s="61">
        <v>0.38</v>
      </c>
    </row>
    <row r="226" spans="1:16" x14ac:dyDescent="0.35">
      <c r="A226" s="5" t="s">
        <v>314</v>
      </c>
      <c r="B226" t="s">
        <v>408</v>
      </c>
      <c r="C226" s="6">
        <v>57895</v>
      </c>
      <c r="D226" s="12">
        <v>4421336</v>
      </c>
      <c r="E226" s="6">
        <v>2435</v>
      </c>
      <c r="F226" s="12">
        <v>1109380</v>
      </c>
      <c r="G226" s="6">
        <v>3150</v>
      </c>
      <c r="H226" s="12">
        <v>878348</v>
      </c>
      <c r="I226" s="6">
        <v>3000</v>
      </c>
      <c r="J226" s="12">
        <v>852442</v>
      </c>
      <c r="K226" s="6">
        <v>49310</v>
      </c>
      <c r="L226" s="12">
        <v>1581166</v>
      </c>
      <c r="M226" s="7">
        <v>0.25</v>
      </c>
      <c r="N226" s="7">
        <v>0.2</v>
      </c>
      <c r="O226" s="7">
        <v>0.19</v>
      </c>
      <c r="P226" s="61">
        <v>0.36</v>
      </c>
    </row>
    <row r="227" spans="1:16" x14ac:dyDescent="0.35">
      <c r="A227" s="5" t="s">
        <v>315</v>
      </c>
      <c r="B227" t="s">
        <v>400</v>
      </c>
      <c r="C227" s="6">
        <v>405</v>
      </c>
      <c r="D227" s="12">
        <v>157500</v>
      </c>
      <c r="E227" s="6">
        <v>405</v>
      </c>
      <c r="F227" s="12">
        <v>157500</v>
      </c>
      <c r="G227" s="6">
        <v>0</v>
      </c>
      <c r="H227" s="12">
        <v>0</v>
      </c>
      <c r="I227" s="6">
        <v>0</v>
      </c>
      <c r="J227" s="12">
        <v>0</v>
      </c>
      <c r="K227" s="6">
        <v>0</v>
      </c>
      <c r="L227" s="12">
        <v>0</v>
      </c>
      <c r="M227" s="7">
        <v>1</v>
      </c>
      <c r="N227" s="7">
        <v>0</v>
      </c>
      <c r="O227" s="7">
        <v>0</v>
      </c>
      <c r="P227" s="61">
        <v>0</v>
      </c>
    </row>
    <row r="228" spans="1:16" x14ac:dyDescent="0.35">
      <c r="A228" s="5" t="s">
        <v>315</v>
      </c>
      <c r="B228" t="s">
        <v>401</v>
      </c>
      <c r="C228" s="6">
        <v>5340</v>
      </c>
      <c r="D228" s="12">
        <v>747941</v>
      </c>
      <c r="E228" s="6">
        <v>500</v>
      </c>
      <c r="F228" s="12">
        <v>209700</v>
      </c>
      <c r="G228" s="6">
        <v>1095</v>
      </c>
      <c r="H228" s="12">
        <v>281750</v>
      </c>
      <c r="I228" s="6">
        <v>600</v>
      </c>
      <c r="J228" s="12">
        <v>152000</v>
      </c>
      <c r="K228" s="6">
        <v>3150</v>
      </c>
      <c r="L228" s="12">
        <v>104491</v>
      </c>
      <c r="M228" s="7">
        <v>0.28000000000000003</v>
      </c>
      <c r="N228" s="7">
        <v>0.38</v>
      </c>
      <c r="O228" s="7">
        <v>0.2</v>
      </c>
      <c r="P228" s="61">
        <v>0.14000000000000001</v>
      </c>
    </row>
    <row r="229" spans="1:16" x14ac:dyDescent="0.35">
      <c r="A229" s="5" t="s">
        <v>315</v>
      </c>
      <c r="B229" t="s">
        <v>402</v>
      </c>
      <c r="C229" s="6">
        <v>13880</v>
      </c>
      <c r="D229" s="12">
        <v>954908</v>
      </c>
      <c r="E229" s="6">
        <v>515</v>
      </c>
      <c r="F229" s="12">
        <v>223800</v>
      </c>
      <c r="G229" s="6">
        <v>715</v>
      </c>
      <c r="H229" s="12">
        <v>182750</v>
      </c>
      <c r="I229" s="6">
        <v>750</v>
      </c>
      <c r="J229" s="12">
        <v>190750</v>
      </c>
      <c r="K229" s="6">
        <v>11900</v>
      </c>
      <c r="L229" s="12">
        <v>357608</v>
      </c>
      <c r="M229" s="7">
        <v>0.23</v>
      </c>
      <c r="N229" s="7">
        <v>0.19</v>
      </c>
      <c r="O229" s="7">
        <v>0.2</v>
      </c>
      <c r="P229" s="61">
        <v>0.37</v>
      </c>
    </row>
    <row r="230" spans="1:16" x14ac:dyDescent="0.35">
      <c r="A230" s="5" t="s">
        <v>315</v>
      </c>
      <c r="B230" t="s">
        <v>403</v>
      </c>
      <c r="C230" s="6">
        <v>16100</v>
      </c>
      <c r="D230" s="12">
        <v>896434</v>
      </c>
      <c r="E230" s="6">
        <v>500</v>
      </c>
      <c r="F230" s="12">
        <v>209523</v>
      </c>
      <c r="G230" s="6">
        <v>480</v>
      </c>
      <c r="H230" s="12">
        <v>123905</v>
      </c>
      <c r="I230" s="6">
        <v>530</v>
      </c>
      <c r="J230" s="12">
        <v>136775</v>
      </c>
      <c r="K230" s="6">
        <v>14590</v>
      </c>
      <c r="L230" s="12">
        <v>426231</v>
      </c>
      <c r="M230" s="7">
        <v>0.23</v>
      </c>
      <c r="N230" s="7">
        <v>0.14000000000000001</v>
      </c>
      <c r="O230" s="7">
        <v>0.15</v>
      </c>
      <c r="P230" s="61">
        <v>0.48</v>
      </c>
    </row>
    <row r="231" spans="1:16" x14ac:dyDescent="0.35">
      <c r="A231" s="5" t="s">
        <v>315</v>
      </c>
      <c r="B231" t="s">
        <v>404</v>
      </c>
      <c r="C231" s="6">
        <v>15320</v>
      </c>
      <c r="D231" s="12">
        <v>1021283</v>
      </c>
      <c r="E231" s="6">
        <v>495</v>
      </c>
      <c r="F231" s="12">
        <v>227520</v>
      </c>
      <c r="G231" s="6">
        <v>805</v>
      </c>
      <c r="H231" s="12">
        <v>217786</v>
      </c>
      <c r="I231" s="6">
        <v>690</v>
      </c>
      <c r="J231" s="12">
        <v>187956</v>
      </c>
      <c r="K231" s="6">
        <v>13330</v>
      </c>
      <c r="L231" s="12">
        <v>388021</v>
      </c>
      <c r="M231" s="7">
        <v>0.22</v>
      </c>
      <c r="N231" s="7">
        <v>0.21</v>
      </c>
      <c r="O231" s="7">
        <v>0.18</v>
      </c>
      <c r="P231" s="61">
        <v>0.38</v>
      </c>
    </row>
    <row r="232" spans="1:16" x14ac:dyDescent="0.35">
      <c r="A232" s="5" t="s">
        <v>315</v>
      </c>
      <c r="B232" t="s">
        <v>405</v>
      </c>
      <c r="C232" s="6">
        <v>14630</v>
      </c>
      <c r="D232" s="12">
        <v>1099120</v>
      </c>
      <c r="E232" s="6">
        <v>580</v>
      </c>
      <c r="F232" s="12">
        <v>289568</v>
      </c>
      <c r="G232" s="6">
        <v>660</v>
      </c>
      <c r="H232" s="12">
        <v>195537</v>
      </c>
      <c r="I232" s="6">
        <v>720</v>
      </c>
      <c r="J232" s="12">
        <v>214852</v>
      </c>
      <c r="K232" s="6">
        <v>12670</v>
      </c>
      <c r="L232" s="12">
        <v>399163</v>
      </c>
      <c r="M232" s="7">
        <v>0.26</v>
      </c>
      <c r="N232" s="7">
        <v>0.18</v>
      </c>
      <c r="O232" s="7">
        <v>0.2</v>
      </c>
      <c r="P232" s="61">
        <v>0.36</v>
      </c>
    </row>
    <row r="233" spans="1:16" x14ac:dyDescent="0.35">
      <c r="A233" s="5" t="s">
        <v>315</v>
      </c>
      <c r="B233" t="s">
        <v>406</v>
      </c>
      <c r="C233" s="6">
        <v>16670</v>
      </c>
      <c r="D233" s="12">
        <v>1137467</v>
      </c>
      <c r="E233" s="6">
        <v>470</v>
      </c>
      <c r="F233" s="12">
        <v>244863</v>
      </c>
      <c r="G233" s="6">
        <v>555</v>
      </c>
      <c r="H233" s="12">
        <v>176543</v>
      </c>
      <c r="I233" s="6">
        <v>615</v>
      </c>
      <c r="J233" s="12">
        <v>194645</v>
      </c>
      <c r="K233" s="6">
        <v>15030</v>
      </c>
      <c r="L233" s="12">
        <v>521417</v>
      </c>
      <c r="M233" s="7">
        <v>0.22</v>
      </c>
      <c r="N233" s="7">
        <v>0.16</v>
      </c>
      <c r="O233" s="7">
        <v>0.17</v>
      </c>
      <c r="P233" s="61">
        <v>0.46</v>
      </c>
    </row>
    <row r="234" spans="1:16" x14ac:dyDescent="0.35">
      <c r="A234" s="5" t="s">
        <v>315</v>
      </c>
      <c r="B234" t="s">
        <v>407</v>
      </c>
      <c r="C234" s="6">
        <v>8480</v>
      </c>
      <c r="D234" s="12">
        <v>651468</v>
      </c>
      <c r="E234" s="6">
        <v>240</v>
      </c>
      <c r="F234" s="12">
        <v>129438</v>
      </c>
      <c r="G234" s="6">
        <v>290</v>
      </c>
      <c r="H234" s="12">
        <v>95524</v>
      </c>
      <c r="I234" s="6">
        <v>520</v>
      </c>
      <c r="J234" s="12">
        <v>169424</v>
      </c>
      <c r="K234" s="6">
        <v>7430</v>
      </c>
      <c r="L234" s="12">
        <v>257081</v>
      </c>
      <c r="M234" s="7">
        <v>0.2</v>
      </c>
      <c r="N234" s="7">
        <v>0.15</v>
      </c>
      <c r="O234" s="7">
        <v>0.26</v>
      </c>
      <c r="P234" s="61">
        <v>0.39</v>
      </c>
    </row>
    <row r="235" spans="1:16" x14ac:dyDescent="0.35">
      <c r="A235" s="5" t="s">
        <v>315</v>
      </c>
      <c r="B235" t="s">
        <v>408</v>
      </c>
      <c r="C235" s="6">
        <v>90825</v>
      </c>
      <c r="D235" s="12">
        <v>6666120</v>
      </c>
      <c r="E235" s="6">
        <v>3705</v>
      </c>
      <c r="F235" s="12">
        <v>1691912</v>
      </c>
      <c r="G235" s="6">
        <v>4600</v>
      </c>
      <c r="H235" s="12">
        <v>1273795</v>
      </c>
      <c r="I235" s="6">
        <v>4425</v>
      </c>
      <c r="J235" s="12">
        <v>1246402</v>
      </c>
      <c r="K235" s="6">
        <v>78095</v>
      </c>
      <c r="L235" s="12">
        <v>2454011</v>
      </c>
      <c r="M235" s="7">
        <v>0.25</v>
      </c>
      <c r="N235" s="7">
        <v>0.19</v>
      </c>
      <c r="O235" s="7">
        <v>0.19</v>
      </c>
      <c r="P235" s="61">
        <v>0.37</v>
      </c>
    </row>
    <row r="236" spans="1:16" x14ac:dyDescent="0.35">
      <c r="A236" s="5" t="s">
        <v>316</v>
      </c>
      <c r="B236" t="s">
        <v>400</v>
      </c>
      <c r="C236" s="6">
        <v>195</v>
      </c>
      <c r="D236" s="12">
        <v>74100</v>
      </c>
      <c r="E236" s="6">
        <v>195</v>
      </c>
      <c r="F236" s="12">
        <v>74100</v>
      </c>
      <c r="G236" s="6">
        <v>0</v>
      </c>
      <c r="H236" s="12">
        <v>0</v>
      </c>
      <c r="I236" s="6">
        <v>0</v>
      </c>
      <c r="J236" s="12">
        <v>0</v>
      </c>
      <c r="K236" s="6">
        <v>0</v>
      </c>
      <c r="L236" s="12">
        <v>0</v>
      </c>
      <c r="M236" s="7">
        <v>1</v>
      </c>
      <c r="N236" s="7">
        <v>0</v>
      </c>
      <c r="O236" s="7">
        <v>0</v>
      </c>
      <c r="P236" s="61">
        <v>0</v>
      </c>
    </row>
    <row r="237" spans="1:16" x14ac:dyDescent="0.35">
      <c r="A237" s="5" t="s">
        <v>316</v>
      </c>
      <c r="B237" t="s">
        <v>401</v>
      </c>
      <c r="C237" s="6">
        <v>2350</v>
      </c>
      <c r="D237" s="12">
        <v>366727</v>
      </c>
      <c r="E237" s="6">
        <v>275</v>
      </c>
      <c r="F237" s="12">
        <v>114900</v>
      </c>
      <c r="G237" s="6">
        <v>525</v>
      </c>
      <c r="H237" s="12">
        <v>135500</v>
      </c>
      <c r="I237" s="6">
        <v>275</v>
      </c>
      <c r="J237" s="12">
        <v>69500</v>
      </c>
      <c r="K237" s="6">
        <v>1275</v>
      </c>
      <c r="L237" s="12">
        <v>46827</v>
      </c>
      <c r="M237" s="7">
        <v>0.31</v>
      </c>
      <c r="N237" s="7">
        <v>0.37</v>
      </c>
      <c r="O237" s="7">
        <v>0.19</v>
      </c>
      <c r="P237" s="61">
        <v>0.13</v>
      </c>
    </row>
    <row r="238" spans="1:16" x14ac:dyDescent="0.35">
      <c r="A238" s="5" t="s">
        <v>316</v>
      </c>
      <c r="B238" t="s">
        <v>402</v>
      </c>
      <c r="C238" s="6">
        <v>6750</v>
      </c>
      <c r="D238" s="12">
        <v>496513</v>
      </c>
      <c r="E238" s="6">
        <v>265</v>
      </c>
      <c r="F238" s="12">
        <v>107400</v>
      </c>
      <c r="G238" s="6">
        <v>395</v>
      </c>
      <c r="H238" s="12">
        <v>101750</v>
      </c>
      <c r="I238" s="6">
        <v>460</v>
      </c>
      <c r="J238" s="12">
        <v>117750</v>
      </c>
      <c r="K238" s="6">
        <v>5635</v>
      </c>
      <c r="L238" s="12">
        <v>169613</v>
      </c>
      <c r="M238" s="7">
        <v>0.22</v>
      </c>
      <c r="N238" s="7">
        <v>0.2</v>
      </c>
      <c r="O238" s="7">
        <v>0.24</v>
      </c>
      <c r="P238" s="61">
        <v>0.34</v>
      </c>
    </row>
    <row r="239" spans="1:16" x14ac:dyDescent="0.35">
      <c r="A239" s="5" t="s">
        <v>316</v>
      </c>
      <c r="B239" t="s">
        <v>403</v>
      </c>
      <c r="C239" s="6">
        <v>7975</v>
      </c>
      <c r="D239" s="12">
        <v>475636</v>
      </c>
      <c r="E239" s="6">
        <v>250</v>
      </c>
      <c r="F239" s="12">
        <v>106788</v>
      </c>
      <c r="G239" s="6">
        <v>270</v>
      </c>
      <c r="H239" s="12">
        <v>68783</v>
      </c>
      <c r="I239" s="6">
        <v>340</v>
      </c>
      <c r="J239" s="12">
        <v>87825</v>
      </c>
      <c r="K239" s="6">
        <v>7110</v>
      </c>
      <c r="L239" s="12">
        <v>212241</v>
      </c>
      <c r="M239" s="7">
        <v>0.22</v>
      </c>
      <c r="N239" s="7">
        <v>0.14000000000000001</v>
      </c>
      <c r="O239" s="7">
        <v>0.18</v>
      </c>
      <c r="P239" s="61">
        <v>0.45</v>
      </c>
    </row>
    <row r="240" spans="1:16" x14ac:dyDescent="0.35">
      <c r="A240" s="5" t="s">
        <v>316</v>
      </c>
      <c r="B240" t="s">
        <v>404</v>
      </c>
      <c r="C240" s="6">
        <v>7900</v>
      </c>
      <c r="D240" s="12">
        <v>535434</v>
      </c>
      <c r="E240" s="6">
        <v>270</v>
      </c>
      <c r="F240" s="12">
        <v>121923</v>
      </c>
      <c r="G240" s="6">
        <v>430</v>
      </c>
      <c r="H240" s="12">
        <v>114431</v>
      </c>
      <c r="I240" s="6">
        <v>360</v>
      </c>
      <c r="J240" s="12">
        <v>97104</v>
      </c>
      <c r="K240" s="6">
        <v>6840</v>
      </c>
      <c r="L240" s="12">
        <v>201976</v>
      </c>
      <c r="M240" s="7">
        <v>0.23</v>
      </c>
      <c r="N240" s="7">
        <v>0.21</v>
      </c>
      <c r="O240" s="7">
        <v>0.18</v>
      </c>
      <c r="P240" s="61">
        <v>0.38</v>
      </c>
    </row>
    <row r="241" spans="1:16" x14ac:dyDescent="0.35">
      <c r="A241" s="5" t="s">
        <v>316</v>
      </c>
      <c r="B241" t="s">
        <v>405</v>
      </c>
      <c r="C241" s="6">
        <v>7640</v>
      </c>
      <c r="D241" s="12">
        <v>590822</v>
      </c>
      <c r="E241" s="6">
        <v>315</v>
      </c>
      <c r="F241" s="12">
        <v>144301</v>
      </c>
      <c r="G241" s="6">
        <v>370</v>
      </c>
      <c r="H241" s="12">
        <v>110113</v>
      </c>
      <c r="I241" s="6">
        <v>420</v>
      </c>
      <c r="J241" s="12">
        <v>124716</v>
      </c>
      <c r="K241" s="6">
        <v>6535</v>
      </c>
      <c r="L241" s="12">
        <v>211692</v>
      </c>
      <c r="M241" s="7">
        <v>0.24</v>
      </c>
      <c r="N241" s="7">
        <v>0.19</v>
      </c>
      <c r="O241" s="7">
        <v>0.21</v>
      </c>
      <c r="P241" s="61">
        <v>0.36</v>
      </c>
    </row>
    <row r="242" spans="1:16" x14ac:dyDescent="0.35">
      <c r="A242" s="5" t="s">
        <v>316</v>
      </c>
      <c r="B242" t="s">
        <v>406</v>
      </c>
      <c r="C242" s="6">
        <v>8660</v>
      </c>
      <c r="D242" s="12">
        <v>595152</v>
      </c>
      <c r="E242" s="6">
        <v>230</v>
      </c>
      <c r="F242" s="12">
        <v>116714</v>
      </c>
      <c r="G242" s="6">
        <v>310</v>
      </c>
      <c r="H242" s="12">
        <v>98894</v>
      </c>
      <c r="I242" s="6">
        <v>315</v>
      </c>
      <c r="J242" s="12">
        <v>100310</v>
      </c>
      <c r="K242" s="6">
        <v>7800</v>
      </c>
      <c r="L242" s="12">
        <v>279234</v>
      </c>
      <c r="M242" s="7">
        <v>0.2</v>
      </c>
      <c r="N242" s="7">
        <v>0.17</v>
      </c>
      <c r="O242" s="7">
        <v>0.17</v>
      </c>
      <c r="P242" s="61">
        <v>0.47</v>
      </c>
    </row>
    <row r="243" spans="1:16" x14ac:dyDescent="0.35">
      <c r="A243" s="5" t="s">
        <v>316</v>
      </c>
      <c r="B243" t="s">
        <v>407</v>
      </c>
      <c r="C243" s="6">
        <v>4455</v>
      </c>
      <c r="D243" s="12">
        <v>331177</v>
      </c>
      <c r="E243" s="6">
        <v>120</v>
      </c>
      <c r="F243" s="12">
        <v>62661</v>
      </c>
      <c r="G243" s="6">
        <v>145</v>
      </c>
      <c r="H243" s="12">
        <v>47468</v>
      </c>
      <c r="I243" s="6">
        <v>275</v>
      </c>
      <c r="J243" s="12">
        <v>88585</v>
      </c>
      <c r="K243" s="6">
        <v>3915</v>
      </c>
      <c r="L243" s="12">
        <v>132463</v>
      </c>
      <c r="M243" s="7">
        <v>0.19</v>
      </c>
      <c r="N243" s="7">
        <v>0.14000000000000001</v>
      </c>
      <c r="O243" s="7">
        <v>0.27</v>
      </c>
      <c r="P243" s="61">
        <v>0.4</v>
      </c>
    </row>
    <row r="244" spans="1:16" x14ac:dyDescent="0.35">
      <c r="A244" s="5" t="s">
        <v>316</v>
      </c>
      <c r="B244" t="s">
        <v>408</v>
      </c>
      <c r="C244" s="6">
        <v>45920</v>
      </c>
      <c r="D244" s="12">
        <v>3465560</v>
      </c>
      <c r="E244" s="6">
        <v>1920</v>
      </c>
      <c r="F244" s="12">
        <v>848788</v>
      </c>
      <c r="G244" s="6">
        <v>2445</v>
      </c>
      <c r="H244" s="12">
        <v>676938</v>
      </c>
      <c r="I244" s="6">
        <v>2445</v>
      </c>
      <c r="J244" s="12">
        <v>685789</v>
      </c>
      <c r="K244" s="6">
        <v>39110</v>
      </c>
      <c r="L244" s="12">
        <v>1254046</v>
      </c>
      <c r="M244" s="7">
        <v>0.24</v>
      </c>
      <c r="N244" s="7">
        <v>0.2</v>
      </c>
      <c r="O244" s="7">
        <v>0.2</v>
      </c>
      <c r="P244" s="61">
        <v>0.36</v>
      </c>
    </row>
    <row r="245" spans="1:16" x14ac:dyDescent="0.35">
      <c r="A245" s="5" t="s">
        <v>317</v>
      </c>
      <c r="B245" t="s">
        <v>400</v>
      </c>
      <c r="C245" s="6">
        <v>25</v>
      </c>
      <c r="D245" s="12">
        <v>8700</v>
      </c>
      <c r="E245" s="6">
        <v>25</v>
      </c>
      <c r="F245" s="12">
        <v>8700</v>
      </c>
      <c r="G245" s="6">
        <v>0</v>
      </c>
      <c r="H245" s="12">
        <v>0</v>
      </c>
      <c r="I245" s="6">
        <v>0</v>
      </c>
      <c r="J245" s="12">
        <v>0</v>
      </c>
      <c r="K245" s="6">
        <v>0</v>
      </c>
      <c r="L245" s="12">
        <v>0</v>
      </c>
      <c r="M245" s="7">
        <v>1</v>
      </c>
      <c r="N245" s="7">
        <v>0</v>
      </c>
      <c r="O245" s="7">
        <v>0</v>
      </c>
      <c r="P245" s="61">
        <v>0</v>
      </c>
    </row>
    <row r="246" spans="1:16" x14ac:dyDescent="0.35">
      <c r="A246" s="5" t="s">
        <v>317</v>
      </c>
      <c r="B246" t="s">
        <v>401</v>
      </c>
      <c r="C246" s="6">
        <v>305</v>
      </c>
      <c r="D246" s="12">
        <v>44949</v>
      </c>
      <c r="E246" s="6">
        <v>30</v>
      </c>
      <c r="F246" s="12">
        <v>12000</v>
      </c>
      <c r="G246" s="6">
        <v>70</v>
      </c>
      <c r="H246" s="12">
        <v>17500</v>
      </c>
      <c r="I246" s="6">
        <v>40</v>
      </c>
      <c r="J246" s="12">
        <v>10000</v>
      </c>
      <c r="K246" s="6">
        <v>170</v>
      </c>
      <c r="L246" s="12">
        <v>5449</v>
      </c>
      <c r="M246" s="7">
        <v>0.27</v>
      </c>
      <c r="N246" s="7">
        <v>0.39</v>
      </c>
      <c r="O246" s="7">
        <v>0.22</v>
      </c>
      <c r="P246" s="61">
        <v>0.12</v>
      </c>
    </row>
    <row r="247" spans="1:16" x14ac:dyDescent="0.35">
      <c r="A247" s="5" t="s">
        <v>317</v>
      </c>
      <c r="B247" t="s">
        <v>402</v>
      </c>
      <c r="C247" s="6">
        <v>755</v>
      </c>
      <c r="D247" s="12">
        <v>56476</v>
      </c>
      <c r="E247" s="6">
        <v>25</v>
      </c>
      <c r="F247" s="12">
        <v>12000</v>
      </c>
      <c r="G247" s="6">
        <v>55</v>
      </c>
      <c r="H247" s="12">
        <v>14000</v>
      </c>
      <c r="I247" s="6">
        <v>45</v>
      </c>
      <c r="J247" s="12">
        <v>11750</v>
      </c>
      <c r="K247" s="6">
        <v>630</v>
      </c>
      <c r="L247" s="12">
        <v>18726</v>
      </c>
      <c r="M247" s="7">
        <v>0.21</v>
      </c>
      <c r="N247" s="7">
        <v>0.25</v>
      </c>
      <c r="O247" s="7">
        <v>0.21</v>
      </c>
      <c r="P247" s="61">
        <v>0.33</v>
      </c>
    </row>
    <row r="248" spans="1:16" x14ac:dyDescent="0.35">
      <c r="A248" s="5" t="s">
        <v>317</v>
      </c>
      <c r="B248" t="s">
        <v>403</v>
      </c>
      <c r="C248" s="6">
        <v>865</v>
      </c>
      <c r="D248" s="12">
        <v>49401</v>
      </c>
      <c r="E248" s="6">
        <v>25</v>
      </c>
      <c r="F248" s="12">
        <v>10587</v>
      </c>
      <c r="G248" s="6">
        <v>30</v>
      </c>
      <c r="H248" s="12">
        <v>7818</v>
      </c>
      <c r="I248" s="6">
        <v>40</v>
      </c>
      <c r="J248" s="12">
        <v>10095</v>
      </c>
      <c r="K248" s="6">
        <v>770</v>
      </c>
      <c r="L248" s="12">
        <v>20902</v>
      </c>
      <c r="M248" s="7">
        <v>0.21</v>
      </c>
      <c r="N248" s="7">
        <v>0.16</v>
      </c>
      <c r="O248" s="7">
        <v>0.2</v>
      </c>
      <c r="P248" s="61">
        <v>0.42</v>
      </c>
    </row>
    <row r="249" spans="1:16" x14ac:dyDescent="0.35">
      <c r="A249" s="5" t="s">
        <v>317</v>
      </c>
      <c r="B249" t="s">
        <v>404</v>
      </c>
      <c r="C249" s="6">
        <v>870</v>
      </c>
      <c r="D249" s="12">
        <v>67508</v>
      </c>
      <c r="E249" s="6">
        <v>35</v>
      </c>
      <c r="F249" s="12">
        <v>15199</v>
      </c>
      <c r="G249" s="6">
        <v>50</v>
      </c>
      <c r="H249" s="12">
        <v>13216</v>
      </c>
      <c r="I249" s="6">
        <v>55</v>
      </c>
      <c r="J249" s="12">
        <v>14630</v>
      </c>
      <c r="K249" s="6">
        <v>725</v>
      </c>
      <c r="L249" s="12">
        <v>24464</v>
      </c>
      <c r="M249" s="7">
        <v>0.23</v>
      </c>
      <c r="N249" s="7">
        <v>0.2</v>
      </c>
      <c r="O249" s="7">
        <v>0.22</v>
      </c>
      <c r="P249" s="61">
        <v>0.36</v>
      </c>
    </row>
    <row r="250" spans="1:16" x14ac:dyDescent="0.35">
      <c r="A250" s="5" t="s">
        <v>317</v>
      </c>
      <c r="B250" t="s">
        <v>405</v>
      </c>
      <c r="C250" s="6">
        <v>845</v>
      </c>
      <c r="D250" s="12">
        <v>71277</v>
      </c>
      <c r="E250" s="6">
        <v>35</v>
      </c>
      <c r="F250" s="12">
        <v>16845</v>
      </c>
      <c r="G250" s="6">
        <v>50</v>
      </c>
      <c r="H250" s="12">
        <v>15081</v>
      </c>
      <c r="I250" s="6">
        <v>60</v>
      </c>
      <c r="J250" s="12">
        <v>18055</v>
      </c>
      <c r="K250" s="6">
        <v>695</v>
      </c>
      <c r="L250" s="12">
        <v>21296</v>
      </c>
      <c r="M250" s="7">
        <v>0.24</v>
      </c>
      <c r="N250" s="7">
        <v>0.21</v>
      </c>
      <c r="O250" s="7">
        <v>0.25</v>
      </c>
      <c r="P250" s="61">
        <v>0.3</v>
      </c>
    </row>
    <row r="251" spans="1:16" x14ac:dyDescent="0.35">
      <c r="A251" s="5" t="s">
        <v>317</v>
      </c>
      <c r="B251" t="s">
        <v>406</v>
      </c>
      <c r="C251" s="6">
        <v>1030</v>
      </c>
      <c r="D251" s="12">
        <v>74976</v>
      </c>
      <c r="E251" s="6">
        <v>30</v>
      </c>
      <c r="F251" s="12">
        <v>14315</v>
      </c>
      <c r="G251" s="6">
        <v>45</v>
      </c>
      <c r="H251" s="12">
        <v>15349</v>
      </c>
      <c r="I251" s="6">
        <v>45</v>
      </c>
      <c r="J251" s="12">
        <v>14131</v>
      </c>
      <c r="K251" s="6">
        <v>905</v>
      </c>
      <c r="L251" s="12">
        <v>31182</v>
      </c>
      <c r="M251" s="7">
        <v>0.19</v>
      </c>
      <c r="N251" s="7">
        <v>0.2</v>
      </c>
      <c r="O251" s="7">
        <v>0.19</v>
      </c>
      <c r="P251" s="61">
        <v>0.42</v>
      </c>
    </row>
    <row r="252" spans="1:16" x14ac:dyDescent="0.35">
      <c r="A252" s="5" t="s">
        <v>317</v>
      </c>
      <c r="B252" t="s">
        <v>407</v>
      </c>
      <c r="C252" s="6">
        <v>565</v>
      </c>
      <c r="D252" s="12">
        <v>43631</v>
      </c>
      <c r="E252" s="6">
        <v>15</v>
      </c>
      <c r="F252" s="12">
        <v>7649</v>
      </c>
      <c r="G252" s="6">
        <v>25</v>
      </c>
      <c r="H252" s="12">
        <v>8299</v>
      </c>
      <c r="I252" s="6">
        <v>30</v>
      </c>
      <c r="J252" s="12">
        <v>9914</v>
      </c>
      <c r="K252" s="6">
        <v>495</v>
      </c>
      <c r="L252" s="12">
        <v>17769</v>
      </c>
      <c r="M252" s="7">
        <v>0.18</v>
      </c>
      <c r="N252" s="7">
        <v>0.19</v>
      </c>
      <c r="O252" s="7">
        <v>0.23</v>
      </c>
      <c r="P252" s="61">
        <v>0.41</v>
      </c>
    </row>
    <row r="253" spans="1:16" x14ac:dyDescent="0.35">
      <c r="A253" s="5" t="s">
        <v>317</v>
      </c>
      <c r="B253" t="s">
        <v>408</v>
      </c>
      <c r="C253" s="6">
        <v>5255</v>
      </c>
      <c r="D253" s="12">
        <v>416918</v>
      </c>
      <c r="E253" s="6">
        <v>220</v>
      </c>
      <c r="F253" s="12">
        <v>97295</v>
      </c>
      <c r="G253" s="6">
        <v>330</v>
      </c>
      <c r="H253" s="12">
        <v>91262</v>
      </c>
      <c r="I253" s="6">
        <v>315</v>
      </c>
      <c r="J253" s="12">
        <v>88574</v>
      </c>
      <c r="K253" s="6">
        <v>4390</v>
      </c>
      <c r="L253" s="12">
        <v>139786</v>
      </c>
      <c r="M253" s="7">
        <v>0.23</v>
      </c>
      <c r="N253" s="7">
        <v>0.22</v>
      </c>
      <c r="O253" s="7">
        <v>0.21</v>
      </c>
      <c r="P253" s="61">
        <v>0.34</v>
      </c>
    </row>
    <row r="254" spans="1:16" x14ac:dyDescent="0.35">
      <c r="A254" s="5" t="s">
        <v>318</v>
      </c>
      <c r="B254" t="s">
        <v>400</v>
      </c>
      <c r="C254" s="6">
        <v>205</v>
      </c>
      <c r="D254" s="12">
        <v>75300</v>
      </c>
      <c r="E254" s="6">
        <v>205</v>
      </c>
      <c r="F254" s="12">
        <v>75300</v>
      </c>
      <c r="G254" s="6">
        <v>0</v>
      </c>
      <c r="H254" s="12">
        <v>0</v>
      </c>
      <c r="I254" s="6">
        <v>0</v>
      </c>
      <c r="J254" s="12">
        <v>0</v>
      </c>
      <c r="K254" s="6">
        <v>0</v>
      </c>
      <c r="L254" s="12">
        <v>0</v>
      </c>
      <c r="M254" s="7">
        <v>1</v>
      </c>
      <c r="N254" s="7">
        <v>0</v>
      </c>
      <c r="O254" s="7">
        <v>0</v>
      </c>
      <c r="P254" s="61">
        <v>0</v>
      </c>
    </row>
    <row r="255" spans="1:16" x14ac:dyDescent="0.35">
      <c r="A255" s="5" t="s">
        <v>318</v>
      </c>
      <c r="B255" t="s">
        <v>401</v>
      </c>
      <c r="C255" s="6">
        <v>3270</v>
      </c>
      <c r="D255" s="12">
        <v>468640</v>
      </c>
      <c r="E255" s="6">
        <v>340</v>
      </c>
      <c r="F255" s="12">
        <v>144900</v>
      </c>
      <c r="G255" s="6">
        <v>630</v>
      </c>
      <c r="H255" s="12">
        <v>161500</v>
      </c>
      <c r="I255" s="6">
        <v>390</v>
      </c>
      <c r="J255" s="12">
        <v>99000</v>
      </c>
      <c r="K255" s="6">
        <v>1910</v>
      </c>
      <c r="L255" s="12">
        <v>63240</v>
      </c>
      <c r="M255" s="7">
        <v>0.31</v>
      </c>
      <c r="N255" s="7">
        <v>0.34</v>
      </c>
      <c r="O255" s="7">
        <v>0.21</v>
      </c>
      <c r="P255" s="61">
        <v>0.13</v>
      </c>
    </row>
    <row r="256" spans="1:16" x14ac:dyDescent="0.35">
      <c r="A256" s="5" t="s">
        <v>318</v>
      </c>
      <c r="B256" t="s">
        <v>402</v>
      </c>
      <c r="C256" s="6">
        <v>9040</v>
      </c>
      <c r="D256" s="12">
        <v>614659</v>
      </c>
      <c r="E256" s="6">
        <v>335</v>
      </c>
      <c r="F256" s="12">
        <v>142800</v>
      </c>
      <c r="G256" s="6">
        <v>450</v>
      </c>
      <c r="H256" s="12">
        <v>115500</v>
      </c>
      <c r="I256" s="6">
        <v>460</v>
      </c>
      <c r="J256" s="12">
        <v>117250</v>
      </c>
      <c r="K256" s="6">
        <v>7795</v>
      </c>
      <c r="L256" s="12">
        <v>239109</v>
      </c>
      <c r="M256" s="7">
        <v>0.23</v>
      </c>
      <c r="N256" s="7">
        <v>0.19</v>
      </c>
      <c r="O256" s="7">
        <v>0.19</v>
      </c>
      <c r="P256" s="61">
        <v>0.39</v>
      </c>
    </row>
    <row r="257" spans="1:16" x14ac:dyDescent="0.35">
      <c r="A257" s="5" t="s">
        <v>318</v>
      </c>
      <c r="B257" t="s">
        <v>403</v>
      </c>
      <c r="C257" s="6">
        <v>10190</v>
      </c>
      <c r="D257" s="12">
        <v>563042</v>
      </c>
      <c r="E257" s="6">
        <v>275</v>
      </c>
      <c r="F257" s="12">
        <v>114033</v>
      </c>
      <c r="G257" s="6">
        <v>295</v>
      </c>
      <c r="H257" s="12">
        <v>75840</v>
      </c>
      <c r="I257" s="6">
        <v>375</v>
      </c>
      <c r="J257" s="12">
        <v>94895</v>
      </c>
      <c r="K257" s="6">
        <v>9245</v>
      </c>
      <c r="L257" s="12">
        <v>278274</v>
      </c>
      <c r="M257" s="7">
        <v>0.2</v>
      </c>
      <c r="N257" s="7">
        <v>0.13</v>
      </c>
      <c r="O257" s="7">
        <v>0.17</v>
      </c>
      <c r="P257" s="61">
        <v>0.49</v>
      </c>
    </row>
    <row r="258" spans="1:16" x14ac:dyDescent="0.35">
      <c r="A258" s="5" t="s">
        <v>318</v>
      </c>
      <c r="B258" t="s">
        <v>404</v>
      </c>
      <c r="C258" s="6">
        <v>9540</v>
      </c>
      <c r="D258" s="12">
        <v>594202</v>
      </c>
      <c r="E258" s="6">
        <v>260</v>
      </c>
      <c r="F258" s="12">
        <v>115136</v>
      </c>
      <c r="G258" s="6">
        <v>460</v>
      </c>
      <c r="H258" s="12">
        <v>125255</v>
      </c>
      <c r="I258" s="6">
        <v>405</v>
      </c>
      <c r="J258" s="12">
        <v>109939</v>
      </c>
      <c r="K258" s="6">
        <v>8415</v>
      </c>
      <c r="L258" s="12">
        <v>243872</v>
      </c>
      <c r="M258" s="7">
        <v>0.19</v>
      </c>
      <c r="N258" s="7">
        <v>0.21</v>
      </c>
      <c r="O258" s="7">
        <v>0.19</v>
      </c>
      <c r="P258" s="61">
        <v>0.41</v>
      </c>
    </row>
    <row r="259" spans="1:16" x14ac:dyDescent="0.35">
      <c r="A259" s="5" t="s">
        <v>318</v>
      </c>
      <c r="B259" t="s">
        <v>405</v>
      </c>
      <c r="C259" s="6">
        <v>9030</v>
      </c>
      <c r="D259" s="12">
        <v>685404</v>
      </c>
      <c r="E259" s="6">
        <v>370</v>
      </c>
      <c r="F259" s="12">
        <v>187178</v>
      </c>
      <c r="G259" s="6">
        <v>415</v>
      </c>
      <c r="H259" s="12">
        <v>123976</v>
      </c>
      <c r="I259" s="6">
        <v>435</v>
      </c>
      <c r="J259" s="12">
        <v>129984</v>
      </c>
      <c r="K259" s="6">
        <v>7815</v>
      </c>
      <c r="L259" s="12">
        <v>244266</v>
      </c>
      <c r="M259" s="7">
        <v>0.27</v>
      </c>
      <c r="N259" s="7">
        <v>0.18</v>
      </c>
      <c r="O259" s="7">
        <v>0.19</v>
      </c>
      <c r="P259" s="61">
        <v>0.36</v>
      </c>
    </row>
    <row r="260" spans="1:16" x14ac:dyDescent="0.35">
      <c r="A260" s="5" t="s">
        <v>318</v>
      </c>
      <c r="B260" t="s">
        <v>406</v>
      </c>
      <c r="C260" s="6">
        <v>9480</v>
      </c>
      <c r="D260" s="12">
        <v>633878</v>
      </c>
      <c r="E260" s="6">
        <v>240</v>
      </c>
      <c r="F260" s="12">
        <v>129414</v>
      </c>
      <c r="G260" s="6">
        <v>295</v>
      </c>
      <c r="H260" s="12">
        <v>94687</v>
      </c>
      <c r="I260" s="6">
        <v>360</v>
      </c>
      <c r="J260" s="12">
        <v>114126</v>
      </c>
      <c r="K260" s="6">
        <v>8585</v>
      </c>
      <c r="L260" s="12">
        <v>295651</v>
      </c>
      <c r="M260" s="7">
        <v>0.2</v>
      </c>
      <c r="N260" s="7">
        <v>0.15</v>
      </c>
      <c r="O260" s="7">
        <v>0.18</v>
      </c>
      <c r="P260" s="61">
        <v>0.47</v>
      </c>
    </row>
    <row r="261" spans="1:16" x14ac:dyDescent="0.35">
      <c r="A261" s="5" t="s">
        <v>318</v>
      </c>
      <c r="B261" t="s">
        <v>407</v>
      </c>
      <c r="C261" s="6">
        <v>4795</v>
      </c>
      <c r="D261" s="12">
        <v>363856</v>
      </c>
      <c r="E261" s="6">
        <v>115</v>
      </c>
      <c r="F261" s="12">
        <v>63114</v>
      </c>
      <c r="G261" s="6">
        <v>175</v>
      </c>
      <c r="H261" s="12">
        <v>57051</v>
      </c>
      <c r="I261" s="6">
        <v>315</v>
      </c>
      <c r="J261" s="12">
        <v>101301</v>
      </c>
      <c r="K261" s="6">
        <v>4195</v>
      </c>
      <c r="L261" s="12">
        <v>142390</v>
      </c>
      <c r="M261" s="7">
        <v>0.17</v>
      </c>
      <c r="N261" s="7">
        <v>0.16</v>
      </c>
      <c r="O261" s="7">
        <v>0.28000000000000003</v>
      </c>
      <c r="P261" s="61">
        <v>0.39</v>
      </c>
    </row>
    <row r="262" spans="1:16" x14ac:dyDescent="0.35">
      <c r="A262" s="5" t="s">
        <v>318</v>
      </c>
      <c r="B262" t="s">
        <v>408</v>
      </c>
      <c r="C262" s="6">
        <v>55560</v>
      </c>
      <c r="D262" s="12">
        <v>3998981</v>
      </c>
      <c r="E262" s="6">
        <v>2140</v>
      </c>
      <c r="F262" s="12">
        <v>971874</v>
      </c>
      <c r="G262" s="6">
        <v>2725</v>
      </c>
      <c r="H262" s="12">
        <v>753810</v>
      </c>
      <c r="I262" s="6">
        <v>2735</v>
      </c>
      <c r="J262" s="12">
        <v>766495</v>
      </c>
      <c r="K262" s="6">
        <v>47960</v>
      </c>
      <c r="L262" s="12">
        <v>1506802</v>
      </c>
      <c r="M262" s="7">
        <v>0.24</v>
      </c>
      <c r="N262" s="7">
        <v>0.19</v>
      </c>
      <c r="O262" s="7">
        <v>0.19</v>
      </c>
      <c r="P262" s="61">
        <v>0.38</v>
      </c>
    </row>
    <row r="263" spans="1:16" x14ac:dyDescent="0.35">
      <c r="A263" s="5" t="s">
        <v>319</v>
      </c>
      <c r="B263" t="s">
        <v>400</v>
      </c>
      <c r="C263" s="6">
        <v>655</v>
      </c>
      <c r="D263" s="12">
        <v>244800</v>
      </c>
      <c r="E263" s="6">
        <v>655</v>
      </c>
      <c r="F263" s="12">
        <v>244800</v>
      </c>
      <c r="G263" s="6">
        <v>0</v>
      </c>
      <c r="H263" s="12">
        <v>0</v>
      </c>
      <c r="I263" s="6">
        <v>0</v>
      </c>
      <c r="J263" s="12">
        <v>0</v>
      </c>
      <c r="K263" s="6">
        <v>0</v>
      </c>
      <c r="L263" s="12">
        <v>0</v>
      </c>
      <c r="M263" s="7">
        <v>1</v>
      </c>
      <c r="N263" s="7">
        <v>0</v>
      </c>
      <c r="O263" s="7">
        <v>0</v>
      </c>
      <c r="P263" s="61">
        <v>0</v>
      </c>
    </row>
    <row r="264" spans="1:16" x14ac:dyDescent="0.35">
      <c r="A264" s="5" t="s">
        <v>319</v>
      </c>
      <c r="B264" t="s">
        <v>401</v>
      </c>
      <c r="C264" s="6">
        <v>9435</v>
      </c>
      <c r="D264" s="12">
        <v>1386899</v>
      </c>
      <c r="E264" s="6">
        <v>980</v>
      </c>
      <c r="F264" s="12">
        <v>414300</v>
      </c>
      <c r="G264" s="6">
        <v>1905</v>
      </c>
      <c r="H264" s="12">
        <v>492750</v>
      </c>
      <c r="I264" s="6">
        <v>1155</v>
      </c>
      <c r="J264" s="12">
        <v>292250</v>
      </c>
      <c r="K264" s="6">
        <v>5400</v>
      </c>
      <c r="L264" s="12">
        <v>187599</v>
      </c>
      <c r="M264" s="7">
        <v>0.3</v>
      </c>
      <c r="N264" s="7">
        <v>0.36</v>
      </c>
      <c r="O264" s="7">
        <v>0.21</v>
      </c>
      <c r="P264" s="61">
        <v>0.14000000000000001</v>
      </c>
    </row>
    <row r="265" spans="1:16" x14ac:dyDescent="0.35">
      <c r="A265" s="5" t="s">
        <v>319</v>
      </c>
      <c r="B265" t="s">
        <v>402</v>
      </c>
      <c r="C265" s="6">
        <v>26840</v>
      </c>
      <c r="D265" s="12">
        <v>1832780</v>
      </c>
      <c r="E265" s="6">
        <v>1050</v>
      </c>
      <c r="F265" s="12">
        <v>447600</v>
      </c>
      <c r="G265" s="6">
        <v>1340</v>
      </c>
      <c r="H265" s="12">
        <v>344250</v>
      </c>
      <c r="I265" s="6">
        <v>1320</v>
      </c>
      <c r="J265" s="12">
        <v>336250</v>
      </c>
      <c r="K265" s="6">
        <v>23135</v>
      </c>
      <c r="L265" s="12">
        <v>704680</v>
      </c>
      <c r="M265" s="7">
        <v>0.24</v>
      </c>
      <c r="N265" s="7">
        <v>0.19</v>
      </c>
      <c r="O265" s="7">
        <v>0.18</v>
      </c>
      <c r="P265" s="61">
        <v>0.38</v>
      </c>
    </row>
    <row r="266" spans="1:16" x14ac:dyDescent="0.35">
      <c r="A266" s="5" t="s">
        <v>319</v>
      </c>
      <c r="B266" t="s">
        <v>403</v>
      </c>
      <c r="C266" s="6">
        <v>31415</v>
      </c>
      <c r="D266" s="12">
        <v>1745993</v>
      </c>
      <c r="E266" s="6">
        <v>925</v>
      </c>
      <c r="F266" s="12">
        <v>383763</v>
      </c>
      <c r="G266" s="6">
        <v>890</v>
      </c>
      <c r="H266" s="12">
        <v>226008</v>
      </c>
      <c r="I266" s="6">
        <v>1055</v>
      </c>
      <c r="J266" s="12">
        <v>271333</v>
      </c>
      <c r="K266" s="6">
        <v>28550</v>
      </c>
      <c r="L266" s="12">
        <v>864890</v>
      </c>
      <c r="M266" s="7">
        <v>0.22</v>
      </c>
      <c r="N266" s="7">
        <v>0.13</v>
      </c>
      <c r="O266" s="7">
        <v>0.16</v>
      </c>
      <c r="P266" s="61">
        <v>0.5</v>
      </c>
    </row>
    <row r="267" spans="1:16" x14ac:dyDescent="0.35">
      <c r="A267" s="5" t="s">
        <v>319</v>
      </c>
      <c r="B267" t="s">
        <v>404</v>
      </c>
      <c r="C267" s="6">
        <v>30415</v>
      </c>
      <c r="D267" s="12">
        <v>1963518</v>
      </c>
      <c r="E267" s="6">
        <v>965</v>
      </c>
      <c r="F267" s="12">
        <v>426438</v>
      </c>
      <c r="G267" s="6">
        <v>1530</v>
      </c>
      <c r="H267" s="12">
        <v>413610</v>
      </c>
      <c r="I267" s="6">
        <v>1240</v>
      </c>
      <c r="J267" s="12">
        <v>341148</v>
      </c>
      <c r="K267" s="6">
        <v>26680</v>
      </c>
      <c r="L267" s="12">
        <v>782322</v>
      </c>
      <c r="M267" s="7">
        <v>0.22</v>
      </c>
      <c r="N267" s="7">
        <v>0.21</v>
      </c>
      <c r="O267" s="7">
        <v>0.17</v>
      </c>
      <c r="P267" s="61">
        <v>0.4</v>
      </c>
    </row>
    <row r="268" spans="1:16" x14ac:dyDescent="0.35">
      <c r="A268" s="5" t="s">
        <v>319</v>
      </c>
      <c r="B268" t="s">
        <v>405</v>
      </c>
      <c r="C268" s="6">
        <v>28080</v>
      </c>
      <c r="D268" s="12">
        <v>2066165</v>
      </c>
      <c r="E268" s="6">
        <v>1050</v>
      </c>
      <c r="F268" s="12">
        <v>510010</v>
      </c>
      <c r="G268" s="6">
        <v>1370</v>
      </c>
      <c r="H268" s="12">
        <v>405724</v>
      </c>
      <c r="I268" s="6">
        <v>1255</v>
      </c>
      <c r="J268" s="12">
        <v>375903</v>
      </c>
      <c r="K268" s="6">
        <v>24405</v>
      </c>
      <c r="L268" s="12">
        <v>774528</v>
      </c>
      <c r="M268" s="7">
        <v>0.25</v>
      </c>
      <c r="N268" s="7">
        <v>0.2</v>
      </c>
      <c r="O268" s="7">
        <v>0.18</v>
      </c>
      <c r="P268" s="61">
        <v>0.37</v>
      </c>
    </row>
    <row r="269" spans="1:16" x14ac:dyDescent="0.35">
      <c r="A269" s="5" t="s">
        <v>319</v>
      </c>
      <c r="B269" t="s">
        <v>406</v>
      </c>
      <c r="C269" s="6">
        <v>31095</v>
      </c>
      <c r="D269" s="12">
        <v>2144840</v>
      </c>
      <c r="E269" s="6">
        <v>860</v>
      </c>
      <c r="F269" s="12">
        <v>450082</v>
      </c>
      <c r="G269" s="6">
        <v>1110</v>
      </c>
      <c r="H269" s="12">
        <v>355620</v>
      </c>
      <c r="I269" s="6">
        <v>1185</v>
      </c>
      <c r="J269" s="12">
        <v>377006</v>
      </c>
      <c r="K269" s="6">
        <v>27935</v>
      </c>
      <c r="L269" s="12">
        <v>962132</v>
      </c>
      <c r="M269" s="7">
        <v>0.21</v>
      </c>
      <c r="N269" s="7">
        <v>0.17</v>
      </c>
      <c r="O269" s="7">
        <v>0.18</v>
      </c>
      <c r="P269" s="61">
        <v>0.45</v>
      </c>
    </row>
    <row r="270" spans="1:16" x14ac:dyDescent="0.35">
      <c r="A270" s="5" t="s">
        <v>319</v>
      </c>
      <c r="B270" t="s">
        <v>407</v>
      </c>
      <c r="C270" s="6">
        <v>15755</v>
      </c>
      <c r="D270" s="12">
        <v>1208233</v>
      </c>
      <c r="E270" s="6">
        <v>370</v>
      </c>
      <c r="F270" s="12">
        <v>203788</v>
      </c>
      <c r="G270" s="6">
        <v>555</v>
      </c>
      <c r="H270" s="12">
        <v>182247</v>
      </c>
      <c r="I270" s="6">
        <v>1085</v>
      </c>
      <c r="J270" s="12">
        <v>352589</v>
      </c>
      <c r="K270" s="6">
        <v>13745</v>
      </c>
      <c r="L270" s="12">
        <v>469609</v>
      </c>
      <c r="M270" s="7">
        <v>0.17</v>
      </c>
      <c r="N270" s="7">
        <v>0.15</v>
      </c>
      <c r="O270" s="7">
        <v>0.28999999999999998</v>
      </c>
      <c r="P270" s="61">
        <v>0.39</v>
      </c>
    </row>
    <row r="271" spans="1:16" x14ac:dyDescent="0.35">
      <c r="A271" s="5" t="s">
        <v>319</v>
      </c>
      <c r="B271" t="s">
        <v>408</v>
      </c>
      <c r="C271" s="6">
        <v>173690</v>
      </c>
      <c r="D271" s="12">
        <v>12593228</v>
      </c>
      <c r="E271" s="6">
        <v>6855</v>
      </c>
      <c r="F271" s="12">
        <v>3080782</v>
      </c>
      <c r="G271" s="6">
        <v>8695</v>
      </c>
      <c r="H271" s="12">
        <v>2420208</v>
      </c>
      <c r="I271" s="6">
        <v>8300</v>
      </c>
      <c r="J271" s="12">
        <v>2346478</v>
      </c>
      <c r="K271" s="6">
        <v>149845</v>
      </c>
      <c r="L271" s="12">
        <v>4745760</v>
      </c>
      <c r="M271" s="7">
        <v>0.24</v>
      </c>
      <c r="N271" s="7">
        <v>0.19</v>
      </c>
      <c r="O271" s="7">
        <v>0.19</v>
      </c>
      <c r="P271" s="61">
        <v>0.38</v>
      </c>
    </row>
    <row r="272" spans="1:16" x14ac:dyDescent="0.35">
      <c r="A272" s="5" t="s">
        <v>320</v>
      </c>
      <c r="B272" t="s">
        <v>400</v>
      </c>
      <c r="C272" s="6">
        <v>120</v>
      </c>
      <c r="D272" s="12">
        <v>45300</v>
      </c>
      <c r="E272" s="6">
        <v>120</v>
      </c>
      <c r="F272" s="12">
        <v>45300</v>
      </c>
      <c r="G272" s="6">
        <v>0</v>
      </c>
      <c r="H272" s="12">
        <v>0</v>
      </c>
      <c r="I272" s="6">
        <v>0</v>
      </c>
      <c r="J272" s="12">
        <v>0</v>
      </c>
      <c r="K272" s="6">
        <v>0</v>
      </c>
      <c r="L272" s="12">
        <v>0</v>
      </c>
      <c r="M272" s="7">
        <v>1</v>
      </c>
      <c r="N272" s="7">
        <v>0</v>
      </c>
      <c r="O272" s="7">
        <v>0</v>
      </c>
      <c r="P272" s="61">
        <v>0</v>
      </c>
    </row>
    <row r="273" spans="1:16" x14ac:dyDescent="0.35">
      <c r="A273" s="5" t="s">
        <v>320</v>
      </c>
      <c r="B273" t="s">
        <v>401</v>
      </c>
      <c r="C273" s="6">
        <v>2055</v>
      </c>
      <c r="D273" s="12">
        <v>269190</v>
      </c>
      <c r="E273" s="6">
        <v>200</v>
      </c>
      <c r="F273" s="12">
        <v>85500</v>
      </c>
      <c r="G273" s="6">
        <v>360</v>
      </c>
      <c r="H273" s="12">
        <v>92500</v>
      </c>
      <c r="I273" s="6">
        <v>180</v>
      </c>
      <c r="J273" s="12">
        <v>46250</v>
      </c>
      <c r="K273" s="6">
        <v>1315</v>
      </c>
      <c r="L273" s="12">
        <v>44940</v>
      </c>
      <c r="M273" s="7">
        <v>0.32</v>
      </c>
      <c r="N273" s="7">
        <v>0.34</v>
      </c>
      <c r="O273" s="7">
        <v>0.17</v>
      </c>
      <c r="P273" s="61">
        <v>0.17</v>
      </c>
    </row>
    <row r="274" spans="1:16" x14ac:dyDescent="0.35">
      <c r="A274" s="5" t="s">
        <v>320</v>
      </c>
      <c r="B274" t="s">
        <v>402</v>
      </c>
      <c r="C274" s="6">
        <v>5405</v>
      </c>
      <c r="D274" s="12">
        <v>357070</v>
      </c>
      <c r="E274" s="6">
        <v>200</v>
      </c>
      <c r="F274" s="12">
        <v>85200</v>
      </c>
      <c r="G274" s="6">
        <v>245</v>
      </c>
      <c r="H274" s="12">
        <v>64000</v>
      </c>
      <c r="I274" s="6">
        <v>275</v>
      </c>
      <c r="J274" s="12">
        <v>68750</v>
      </c>
      <c r="K274" s="6">
        <v>4690</v>
      </c>
      <c r="L274" s="12">
        <v>139120</v>
      </c>
      <c r="M274" s="7">
        <v>0.24</v>
      </c>
      <c r="N274" s="7">
        <v>0.18</v>
      </c>
      <c r="O274" s="7">
        <v>0.19</v>
      </c>
      <c r="P274" s="61">
        <v>0.39</v>
      </c>
    </row>
    <row r="275" spans="1:16" x14ac:dyDescent="0.35">
      <c r="A275" s="5" t="s">
        <v>320</v>
      </c>
      <c r="B275" t="s">
        <v>403</v>
      </c>
      <c r="C275" s="6">
        <v>6375</v>
      </c>
      <c r="D275" s="12">
        <v>349792</v>
      </c>
      <c r="E275" s="6">
        <v>180</v>
      </c>
      <c r="F275" s="12">
        <v>78345</v>
      </c>
      <c r="G275" s="6">
        <v>200</v>
      </c>
      <c r="H275" s="12">
        <v>50148</v>
      </c>
      <c r="I275" s="6">
        <v>205</v>
      </c>
      <c r="J275" s="12">
        <v>52505</v>
      </c>
      <c r="K275" s="6">
        <v>5785</v>
      </c>
      <c r="L275" s="12">
        <v>168795</v>
      </c>
      <c r="M275" s="7">
        <v>0.22</v>
      </c>
      <c r="N275" s="7">
        <v>0.14000000000000001</v>
      </c>
      <c r="O275" s="7">
        <v>0.15</v>
      </c>
      <c r="P275" s="61">
        <v>0.48</v>
      </c>
    </row>
    <row r="276" spans="1:16" x14ac:dyDescent="0.35">
      <c r="A276" s="5" t="s">
        <v>320</v>
      </c>
      <c r="B276" t="s">
        <v>404</v>
      </c>
      <c r="C276" s="6">
        <v>6010</v>
      </c>
      <c r="D276" s="12">
        <v>371757</v>
      </c>
      <c r="E276" s="6">
        <v>165</v>
      </c>
      <c r="F276" s="12">
        <v>71567</v>
      </c>
      <c r="G276" s="6">
        <v>290</v>
      </c>
      <c r="H276" s="12">
        <v>79121</v>
      </c>
      <c r="I276" s="6">
        <v>270</v>
      </c>
      <c r="J276" s="12">
        <v>73139</v>
      </c>
      <c r="K276" s="6">
        <v>5280</v>
      </c>
      <c r="L276" s="12">
        <v>147930</v>
      </c>
      <c r="M276" s="7">
        <v>0.19</v>
      </c>
      <c r="N276" s="7">
        <v>0.21</v>
      </c>
      <c r="O276" s="7">
        <v>0.2</v>
      </c>
      <c r="P276" s="61">
        <v>0.4</v>
      </c>
    </row>
    <row r="277" spans="1:16" x14ac:dyDescent="0.35">
      <c r="A277" s="5" t="s">
        <v>320</v>
      </c>
      <c r="B277" t="s">
        <v>405</v>
      </c>
      <c r="C277" s="6">
        <v>5560</v>
      </c>
      <c r="D277" s="12">
        <v>411648</v>
      </c>
      <c r="E277" s="6">
        <v>225</v>
      </c>
      <c r="F277" s="12">
        <v>111411</v>
      </c>
      <c r="G277" s="6">
        <v>255</v>
      </c>
      <c r="H277" s="12">
        <v>77188</v>
      </c>
      <c r="I277" s="6">
        <v>235</v>
      </c>
      <c r="J277" s="12">
        <v>70602</v>
      </c>
      <c r="K277" s="6">
        <v>4845</v>
      </c>
      <c r="L277" s="12">
        <v>152447</v>
      </c>
      <c r="M277" s="7">
        <v>0.27</v>
      </c>
      <c r="N277" s="7">
        <v>0.19</v>
      </c>
      <c r="O277" s="7">
        <v>0.17</v>
      </c>
      <c r="P277" s="61">
        <v>0.37</v>
      </c>
    </row>
    <row r="278" spans="1:16" x14ac:dyDescent="0.35">
      <c r="A278" s="5" t="s">
        <v>320</v>
      </c>
      <c r="B278" t="s">
        <v>406</v>
      </c>
      <c r="C278" s="6">
        <v>5930</v>
      </c>
      <c r="D278" s="12">
        <v>413907</v>
      </c>
      <c r="E278" s="6">
        <v>165</v>
      </c>
      <c r="F278" s="12">
        <v>85960</v>
      </c>
      <c r="G278" s="6">
        <v>200</v>
      </c>
      <c r="H278" s="12">
        <v>64953</v>
      </c>
      <c r="I278" s="6">
        <v>245</v>
      </c>
      <c r="J278" s="12">
        <v>77964</v>
      </c>
      <c r="K278" s="6">
        <v>5325</v>
      </c>
      <c r="L278" s="12">
        <v>185030</v>
      </c>
      <c r="M278" s="7">
        <v>0.21</v>
      </c>
      <c r="N278" s="7">
        <v>0.16</v>
      </c>
      <c r="O278" s="7">
        <v>0.19</v>
      </c>
      <c r="P278" s="61">
        <v>0.45</v>
      </c>
    </row>
    <row r="279" spans="1:16" x14ac:dyDescent="0.35">
      <c r="A279" s="5" t="s">
        <v>320</v>
      </c>
      <c r="B279" t="s">
        <v>407</v>
      </c>
      <c r="C279" s="6">
        <v>2985</v>
      </c>
      <c r="D279" s="12">
        <v>223983</v>
      </c>
      <c r="E279" s="6">
        <v>60</v>
      </c>
      <c r="F279" s="12">
        <v>34064</v>
      </c>
      <c r="G279" s="6">
        <v>110</v>
      </c>
      <c r="H279" s="12">
        <v>35391</v>
      </c>
      <c r="I279" s="6">
        <v>200</v>
      </c>
      <c r="J279" s="12">
        <v>64909</v>
      </c>
      <c r="K279" s="6">
        <v>2615</v>
      </c>
      <c r="L279" s="12">
        <v>89620</v>
      </c>
      <c r="M279" s="7">
        <v>0.15</v>
      </c>
      <c r="N279" s="7">
        <v>0.16</v>
      </c>
      <c r="O279" s="7">
        <v>0.28999999999999998</v>
      </c>
      <c r="P279" s="61">
        <v>0.4</v>
      </c>
    </row>
    <row r="280" spans="1:16" x14ac:dyDescent="0.35">
      <c r="A280" s="5" t="s">
        <v>320</v>
      </c>
      <c r="B280" t="s">
        <v>408</v>
      </c>
      <c r="C280" s="6">
        <v>34440</v>
      </c>
      <c r="D280" s="12">
        <v>2442647</v>
      </c>
      <c r="E280" s="6">
        <v>1310</v>
      </c>
      <c r="F280" s="12">
        <v>597347</v>
      </c>
      <c r="G280" s="6">
        <v>1665</v>
      </c>
      <c r="H280" s="12">
        <v>463300</v>
      </c>
      <c r="I280" s="6">
        <v>1610</v>
      </c>
      <c r="J280" s="12">
        <v>454119</v>
      </c>
      <c r="K280" s="6">
        <v>29855</v>
      </c>
      <c r="L280" s="12">
        <v>927881</v>
      </c>
      <c r="M280" s="7">
        <v>0.24</v>
      </c>
      <c r="N280" s="7">
        <v>0.19</v>
      </c>
      <c r="O280" s="7">
        <v>0.19</v>
      </c>
      <c r="P280" s="61">
        <v>0.38</v>
      </c>
    </row>
    <row r="281" spans="1:16" x14ac:dyDescent="0.35">
      <c r="A281" s="5" t="s">
        <v>321</v>
      </c>
      <c r="B281" t="s">
        <v>400</v>
      </c>
      <c r="C281" s="6">
        <v>300</v>
      </c>
      <c r="D281" s="12">
        <v>114900</v>
      </c>
      <c r="E281" s="6">
        <v>300</v>
      </c>
      <c r="F281" s="12">
        <v>114900</v>
      </c>
      <c r="G281" s="6">
        <v>0</v>
      </c>
      <c r="H281" s="12">
        <v>0</v>
      </c>
      <c r="I281" s="6">
        <v>0</v>
      </c>
      <c r="J281" s="12">
        <v>0</v>
      </c>
      <c r="K281" s="6">
        <v>0</v>
      </c>
      <c r="L281" s="12">
        <v>0</v>
      </c>
      <c r="M281" s="7">
        <v>1</v>
      </c>
      <c r="N281" s="7">
        <v>0</v>
      </c>
      <c r="O281" s="7">
        <v>0</v>
      </c>
      <c r="P281" s="61">
        <v>0</v>
      </c>
    </row>
    <row r="282" spans="1:16" x14ac:dyDescent="0.35">
      <c r="A282" s="5" t="s">
        <v>321</v>
      </c>
      <c r="B282" t="s">
        <v>401</v>
      </c>
      <c r="C282" s="6">
        <v>3815</v>
      </c>
      <c r="D282" s="12">
        <v>554419</v>
      </c>
      <c r="E282" s="6">
        <v>395</v>
      </c>
      <c r="F282" s="12">
        <v>167700</v>
      </c>
      <c r="G282" s="6">
        <v>780</v>
      </c>
      <c r="H282" s="12">
        <v>200500</v>
      </c>
      <c r="I282" s="6">
        <v>440</v>
      </c>
      <c r="J282" s="12">
        <v>111750</v>
      </c>
      <c r="K282" s="6">
        <v>2195</v>
      </c>
      <c r="L282" s="12">
        <v>74469</v>
      </c>
      <c r="M282" s="7">
        <v>0.3</v>
      </c>
      <c r="N282" s="7">
        <v>0.36</v>
      </c>
      <c r="O282" s="7">
        <v>0.2</v>
      </c>
      <c r="P282" s="61">
        <v>0.13</v>
      </c>
    </row>
    <row r="283" spans="1:16" x14ac:dyDescent="0.35">
      <c r="A283" s="5" t="s">
        <v>321</v>
      </c>
      <c r="B283" t="s">
        <v>402</v>
      </c>
      <c r="C283" s="6">
        <v>10510</v>
      </c>
      <c r="D283" s="12">
        <v>684175</v>
      </c>
      <c r="E283" s="6">
        <v>365</v>
      </c>
      <c r="F283" s="12">
        <v>151200</v>
      </c>
      <c r="G283" s="6">
        <v>475</v>
      </c>
      <c r="H283" s="12">
        <v>120750</v>
      </c>
      <c r="I283" s="6">
        <v>535</v>
      </c>
      <c r="J283" s="12">
        <v>135750</v>
      </c>
      <c r="K283" s="6">
        <v>9135</v>
      </c>
      <c r="L283" s="12">
        <v>276475</v>
      </c>
      <c r="M283" s="7">
        <v>0.22</v>
      </c>
      <c r="N283" s="7">
        <v>0.18</v>
      </c>
      <c r="O283" s="7">
        <v>0.2</v>
      </c>
      <c r="P283" s="61">
        <v>0.4</v>
      </c>
    </row>
    <row r="284" spans="1:16" x14ac:dyDescent="0.35">
      <c r="A284" s="5" t="s">
        <v>321</v>
      </c>
      <c r="B284" t="s">
        <v>403</v>
      </c>
      <c r="C284" s="6">
        <v>12475</v>
      </c>
      <c r="D284" s="12">
        <v>677330</v>
      </c>
      <c r="E284" s="6">
        <v>360</v>
      </c>
      <c r="F284" s="12">
        <v>152454</v>
      </c>
      <c r="G284" s="6">
        <v>335</v>
      </c>
      <c r="H284" s="12">
        <v>85438</v>
      </c>
      <c r="I284" s="6">
        <v>415</v>
      </c>
      <c r="J284" s="12">
        <v>106755</v>
      </c>
      <c r="K284" s="6">
        <v>11365</v>
      </c>
      <c r="L284" s="12">
        <v>332683</v>
      </c>
      <c r="M284" s="7">
        <v>0.23</v>
      </c>
      <c r="N284" s="7">
        <v>0.13</v>
      </c>
      <c r="O284" s="7">
        <v>0.16</v>
      </c>
      <c r="P284" s="61">
        <v>0.49</v>
      </c>
    </row>
    <row r="285" spans="1:16" x14ac:dyDescent="0.35">
      <c r="A285" s="5" t="s">
        <v>321</v>
      </c>
      <c r="B285" t="s">
        <v>404</v>
      </c>
      <c r="C285" s="6">
        <v>12115</v>
      </c>
      <c r="D285" s="12">
        <v>772352</v>
      </c>
      <c r="E285" s="6">
        <v>395</v>
      </c>
      <c r="F285" s="12">
        <v>177703</v>
      </c>
      <c r="G285" s="6">
        <v>590</v>
      </c>
      <c r="H285" s="12">
        <v>158285</v>
      </c>
      <c r="I285" s="6">
        <v>435</v>
      </c>
      <c r="J285" s="12">
        <v>118251</v>
      </c>
      <c r="K285" s="6">
        <v>10690</v>
      </c>
      <c r="L285" s="12">
        <v>318114</v>
      </c>
      <c r="M285" s="7">
        <v>0.23</v>
      </c>
      <c r="N285" s="7">
        <v>0.2</v>
      </c>
      <c r="O285" s="7">
        <v>0.15</v>
      </c>
      <c r="P285" s="61">
        <v>0.41</v>
      </c>
    </row>
    <row r="286" spans="1:16" x14ac:dyDescent="0.35">
      <c r="A286" s="5" t="s">
        <v>321</v>
      </c>
      <c r="B286" t="s">
        <v>405</v>
      </c>
      <c r="C286" s="6">
        <v>11565</v>
      </c>
      <c r="D286" s="12">
        <v>833683</v>
      </c>
      <c r="E286" s="6">
        <v>440</v>
      </c>
      <c r="F286" s="12">
        <v>229475</v>
      </c>
      <c r="G286" s="6">
        <v>490</v>
      </c>
      <c r="H286" s="12">
        <v>146025</v>
      </c>
      <c r="I286" s="6">
        <v>475</v>
      </c>
      <c r="J286" s="12">
        <v>140323</v>
      </c>
      <c r="K286" s="6">
        <v>10165</v>
      </c>
      <c r="L286" s="12">
        <v>317861</v>
      </c>
      <c r="M286" s="7">
        <v>0.28000000000000003</v>
      </c>
      <c r="N286" s="7">
        <v>0.18</v>
      </c>
      <c r="O286" s="7">
        <v>0.17</v>
      </c>
      <c r="P286" s="61">
        <v>0.38</v>
      </c>
    </row>
    <row r="287" spans="1:16" x14ac:dyDescent="0.35">
      <c r="A287" s="5" t="s">
        <v>321</v>
      </c>
      <c r="B287" t="s">
        <v>406</v>
      </c>
      <c r="C287" s="6">
        <v>12625</v>
      </c>
      <c r="D287" s="12">
        <v>839719</v>
      </c>
      <c r="E287" s="6">
        <v>330</v>
      </c>
      <c r="F287" s="12">
        <v>173289</v>
      </c>
      <c r="G287" s="6">
        <v>425</v>
      </c>
      <c r="H287" s="12">
        <v>134387</v>
      </c>
      <c r="I287" s="6">
        <v>445</v>
      </c>
      <c r="J287" s="12">
        <v>140225</v>
      </c>
      <c r="K287" s="6">
        <v>11425</v>
      </c>
      <c r="L287" s="12">
        <v>391818</v>
      </c>
      <c r="M287" s="7">
        <v>0.21</v>
      </c>
      <c r="N287" s="7">
        <v>0.16</v>
      </c>
      <c r="O287" s="7">
        <v>0.17</v>
      </c>
      <c r="P287" s="61">
        <v>0.47</v>
      </c>
    </row>
    <row r="288" spans="1:16" x14ac:dyDescent="0.35">
      <c r="A288" s="5" t="s">
        <v>321</v>
      </c>
      <c r="B288" t="s">
        <v>407</v>
      </c>
      <c r="C288" s="6">
        <v>6320</v>
      </c>
      <c r="D288" s="12">
        <v>481912</v>
      </c>
      <c r="E288" s="6">
        <v>170</v>
      </c>
      <c r="F288" s="12">
        <v>91760</v>
      </c>
      <c r="G288" s="6">
        <v>220</v>
      </c>
      <c r="H288" s="12">
        <v>72445</v>
      </c>
      <c r="I288" s="6">
        <v>385</v>
      </c>
      <c r="J288" s="12">
        <v>124722</v>
      </c>
      <c r="K288" s="6">
        <v>5545</v>
      </c>
      <c r="L288" s="12">
        <v>192985</v>
      </c>
      <c r="M288" s="7">
        <v>0.19</v>
      </c>
      <c r="N288" s="7">
        <v>0.15</v>
      </c>
      <c r="O288" s="7">
        <v>0.26</v>
      </c>
      <c r="P288" s="61">
        <v>0.4</v>
      </c>
    </row>
    <row r="289" spans="1:16" x14ac:dyDescent="0.35">
      <c r="A289" s="5" t="s">
        <v>321</v>
      </c>
      <c r="B289" t="s">
        <v>408</v>
      </c>
      <c r="C289" s="6">
        <v>69730</v>
      </c>
      <c r="D289" s="12">
        <v>4958490</v>
      </c>
      <c r="E289" s="6">
        <v>2760</v>
      </c>
      <c r="F289" s="12">
        <v>1258482</v>
      </c>
      <c r="G289" s="6">
        <v>3320</v>
      </c>
      <c r="H289" s="12">
        <v>917828</v>
      </c>
      <c r="I289" s="6">
        <v>3130</v>
      </c>
      <c r="J289" s="12">
        <v>877776</v>
      </c>
      <c r="K289" s="6">
        <v>60520</v>
      </c>
      <c r="L289" s="12">
        <v>1904404</v>
      </c>
      <c r="M289" s="7">
        <v>0.25</v>
      </c>
      <c r="N289" s="7">
        <v>0.19</v>
      </c>
      <c r="O289" s="7">
        <v>0.18</v>
      </c>
      <c r="P289" s="61">
        <v>0.38</v>
      </c>
    </row>
    <row r="290" spans="1:16" x14ac:dyDescent="0.35">
      <c r="A290" s="5" t="s">
        <v>322</v>
      </c>
      <c r="B290" t="s">
        <v>400</v>
      </c>
      <c r="C290" s="6">
        <v>415</v>
      </c>
      <c r="D290" s="12">
        <v>157800</v>
      </c>
      <c r="E290" s="6">
        <v>415</v>
      </c>
      <c r="F290" s="12">
        <v>157800</v>
      </c>
      <c r="G290" s="6">
        <v>0</v>
      </c>
      <c r="H290" s="12">
        <v>0</v>
      </c>
      <c r="I290" s="6">
        <v>0</v>
      </c>
      <c r="J290" s="12">
        <v>0</v>
      </c>
      <c r="K290" s="6">
        <v>0</v>
      </c>
      <c r="L290" s="12">
        <v>0</v>
      </c>
      <c r="M290" s="7">
        <v>1</v>
      </c>
      <c r="N290" s="7">
        <v>0</v>
      </c>
      <c r="O290" s="7">
        <v>0</v>
      </c>
      <c r="P290" s="61">
        <v>0</v>
      </c>
    </row>
    <row r="291" spans="1:16" x14ac:dyDescent="0.35">
      <c r="A291" s="5" t="s">
        <v>322</v>
      </c>
      <c r="B291" t="s">
        <v>401</v>
      </c>
      <c r="C291" s="6">
        <v>6395</v>
      </c>
      <c r="D291" s="12">
        <v>873074</v>
      </c>
      <c r="E291" s="6">
        <v>535</v>
      </c>
      <c r="F291" s="12">
        <v>231300</v>
      </c>
      <c r="G291" s="6">
        <v>1240</v>
      </c>
      <c r="H291" s="12">
        <v>319750</v>
      </c>
      <c r="I291" s="6">
        <v>760</v>
      </c>
      <c r="J291" s="12">
        <v>195000</v>
      </c>
      <c r="K291" s="6">
        <v>3855</v>
      </c>
      <c r="L291" s="12">
        <v>127024</v>
      </c>
      <c r="M291" s="7">
        <v>0.26</v>
      </c>
      <c r="N291" s="7">
        <v>0.37</v>
      </c>
      <c r="O291" s="7">
        <v>0.22</v>
      </c>
      <c r="P291" s="61">
        <v>0.15</v>
      </c>
    </row>
    <row r="292" spans="1:16" x14ac:dyDescent="0.35">
      <c r="A292" s="5" t="s">
        <v>322</v>
      </c>
      <c r="B292" t="s">
        <v>402</v>
      </c>
      <c r="C292" s="6">
        <v>16440</v>
      </c>
      <c r="D292" s="12">
        <v>1109824</v>
      </c>
      <c r="E292" s="6">
        <v>600</v>
      </c>
      <c r="F292" s="12">
        <v>258300</v>
      </c>
      <c r="G292" s="6">
        <v>800</v>
      </c>
      <c r="H292" s="12">
        <v>205250</v>
      </c>
      <c r="I292" s="6">
        <v>885</v>
      </c>
      <c r="J292" s="12">
        <v>224750</v>
      </c>
      <c r="K292" s="6">
        <v>14155</v>
      </c>
      <c r="L292" s="12">
        <v>421524</v>
      </c>
      <c r="M292" s="7">
        <v>0.23</v>
      </c>
      <c r="N292" s="7">
        <v>0.18</v>
      </c>
      <c r="O292" s="7">
        <v>0.2</v>
      </c>
      <c r="P292" s="61">
        <v>0.38</v>
      </c>
    </row>
    <row r="293" spans="1:16" x14ac:dyDescent="0.35">
      <c r="A293" s="5" t="s">
        <v>322</v>
      </c>
      <c r="B293" t="s">
        <v>403</v>
      </c>
      <c r="C293" s="6">
        <v>18505</v>
      </c>
      <c r="D293" s="12">
        <v>1037637</v>
      </c>
      <c r="E293" s="6">
        <v>535</v>
      </c>
      <c r="F293" s="12">
        <v>226251</v>
      </c>
      <c r="G293" s="6">
        <v>545</v>
      </c>
      <c r="H293" s="12">
        <v>141323</v>
      </c>
      <c r="I293" s="6">
        <v>650</v>
      </c>
      <c r="J293" s="12">
        <v>169078</v>
      </c>
      <c r="K293" s="6">
        <v>16775</v>
      </c>
      <c r="L293" s="12">
        <v>500986</v>
      </c>
      <c r="M293" s="7">
        <v>0.22</v>
      </c>
      <c r="N293" s="7">
        <v>0.14000000000000001</v>
      </c>
      <c r="O293" s="7">
        <v>0.16</v>
      </c>
      <c r="P293" s="61">
        <v>0.48</v>
      </c>
    </row>
    <row r="294" spans="1:16" x14ac:dyDescent="0.35">
      <c r="A294" s="5" t="s">
        <v>322</v>
      </c>
      <c r="B294" t="s">
        <v>404</v>
      </c>
      <c r="C294" s="6">
        <v>18115</v>
      </c>
      <c r="D294" s="12">
        <v>1181104</v>
      </c>
      <c r="E294" s="6">
        <v>590</v>
      </c>
      <c r="F294" s="12">
        <v>262197</v>
      </c>
      <c r="G294" s="6">
        <v>890</v>
      </c>
      <c r="H294" s="12">
        <v>243241</v>
      </c>
      <c r="I294" s="6">
        <v>740</v>
      </c>
      <c r="J294" s="12">
        <v>201667</v>
      </c>
      <c r="K294" s="6">
        <v>15895</v>
      </c>
      <c r="L294" s="12">
        <v>473999</v>
      </c>
      <c r="M294" s="7">
        <v>0.22</v>
      </c>
      <c r="N294" s="7">
        <v>0.21</v>
      </c>
      <c r="O294" s="7">
        <v>0.17</v>
      </c>
      <c r="P294" s="61">
        <v>0.4</v>
      </c>
    </row>
    <row r="295" spans="1:16" x14ac:dyDescent="0.35">
      <c r="A295" s="5" t="s">
        <v>322</v>
      </c>
      <c r="B295" t="s">
        <v>405</v>
      </c>
      <c r="C295" s="6">
        <v>17215</v>
      </c>
      <c r="D295" s="12">
        <v>1267511</v>
      </c>
      <c r="E295" s="6">
        <v>645</v>
      </c>
      <c r="F295" s="12">
        <v>315554</v>
      </c>
      <c r="G295" s="6">
        <v>785</v>
      </c>
      <c r="H295" s="12">
        <v>233155</v>
      </c>
      <c r="I295" s="6">
        <v>790</v>
      </c>
      <c r="J295" s="12">
        <v>234976</v>
      </c>
      <c r="K295" s="6">
        <v>14995</v>
      </c>
      <c r="L295" s="12">
        <v>483826</v>
      </c>
      <c r="M295" s="7">
        <v>0.25</v>
      </c>
      <c r="N295" s="7">
        <v>0.18</v>
      </c>
      <c r="O295" s="7">
        <v>0.19</v>
      </c>
      <c r="P295" s="61">
        <v>0.38</v>
      </c>
    </row>
    <row r="296" spans="1:16" x14ac:dyDescent="0.35">
      <c r="A296" s="5" t="s">
        <v>322</v>
      </c>
      <c r="B296" t="s">
        <v>406</v>
      </c>
      <c r="C296" s="6">
        <v>18940</v>
      </c>
      <c r="D296" s="12">
        <v>1304753</v>
      </c>
      <c r="E296" s="6">
        <v>515</v>
      </c>
      <c r="F296" s="12">
        <v>280734</v>
      </c>
      <c r="G296" s="6">
        <v>690</v>
      </c>
      <c r="H296" s="12">
        <v>221547</v>
      </c>
      <c r="I296" s="6">
        <v>675</v>
      </c>
      <c r="J296" s="12">
        <v>218791</v>
      </c>
      <c r="K296" s="6">
        <v>17060</v>
      </c>
      <c r="L296" s="12">
        <v>583681</v>
      </c>
      <c r="M296" s="7">
        <v>0.22</v>
      </c>
      <c r="N296" s="7">
        <v>0.17</v>
      </c>
      <c r="O296" s="7">
        <v>0.17</v>
      </c>
      <c r="P296" s="61">
        <v>0.45</v>
      </c>
    </row>
    <row r="297" spans="1:16" x14ac:dyDescent="0.35">
      <c r="A297" s="5" t="s">
        <v>322</v>
      </c>
      <c r="B297" t="s">
        <v>407</v>
      </c>
      <c r="C297" s="6">
        <v>9720</v>
      </c>
      <c r="D297" s="12">
        <v>731466</v>
      </c>
      <c r="E297" s="6">
        <v>220</v>
      </c>
      <c r="F297" s="12">
        <v>120445</v>
      </c>
      <c r="G297" s="6">
        <v>340</v>
      </c>
      <c r="H297" s="12">
        <v>112339</v>
      </c>
      <c r="I297" s="6">
        <v>650</v>
      </c>
      <c r="J297" s="12">
        <v>211318</v>
      </c>
      <c r="K297" s="6">
        <v>8510</v>
      </c>
      <c r="L297" s="12">
        <v>287364</v>
      </c>
      <c r="M297" s="7">
        <v>0.16</v>
      </c>
      <c r="N297" s="7">
        <v>0.15</v>
      </c>
      <c r="O297" s="7">
        <v>0.28999999999999998</v>
      </c>
      <c r="P297" s="61">
        <v>0.39</v>
      </c>
    </row>
    <row r="298" spans="1:16" x14ac:dyDescent="0.35">
      <c r="A298" s="5" t="s">
        <v>322</v>
      </c>
      <c r="B298" t="s">
        <v>408</v>
      </c>
      <c r="C298" s="6">
        <v>105750</v>
      </c>
      <c r="D298" s="12">
        <v>7663168</v>
      </c>
      <c r="E298" s="6">
        <v>4050</v>
      </c>
      <c r="F298" s="12">
        <v>1852580</v>
      </c>
      <c r="G298" s="6">
        <v>5300</v>
      </c>
      <c r="H298" s="12">
        <v>1476605</v>
      </c>
      <c r="I298" s="6">
        <v>5160</v>
      </c>
      <c r="J298" s="12">
        <v>1455579</v>
      </c>
      <c r="K298" s="6">
        <v>91240</v>
      </c>
      <c r="L298" s="12">
        <v>2878404</v>
      </c>
      <c r="M298" s="7">
        <v>0.24</v>
      </c>
      <c r="N298" s="7">
        <v>0.19</v>
      </c>
      <c r="O298" s="7">
        <v>0.19</v>
      </c>
      <c r="P298" s="61">
        <v>0.38</v>
      </c>
    </row>
    <row r="299" spans="1:16" x14ac:dyDescent="0.35">
      <c r="A299" s="5" t="s">
        <v>323</v>
      </c>
      <c r="B299" t="s">
        <v>400</v>
      </c>
      <c r="C299" s="6">
        <v>60</v>
      </c>
      <c r="D299" s="12">
        <v>22800</v>
      </c>
      <c r="E299" s="6">
        <v>60</v>
      </c>
      <c r="F299" s="12">
        <v>22800</v>
      </c>
      <c r="G299" s="6">
        <v>0</v>
      </c>
      <c r="H299" s="12">
        <v>0</v>
      </c>
      <c r="I299" s="6">
        <v>0</v>
      </c>
      <c r="J299" s="12">
        <v>0</v>
      </c>
      <c r="K299" s="6">
        <v>0</v>
      </c>
      <c r="L299" s="12">
        <v>0</v>
      </c>
      <c r="M299" s="7">
        <v>1</v>
      </c>
      <c r="N299" s="7">
        <v>0</v>
      </c>
      <c r="O299" s="7">
        <v>0</v>
      </c>
      <c r="P299" s="61">
        <v>0</v>
      </c>
    </row>
    <row r="300" spans="1:16" x14ac:dyDescent="0.35">
      <c r="A300" s="5" t="s">
        <v>323</v>
      </c>
      <c r="B300" t="s">
        <v>401</v>
      </c>
      <c r="C300" s="6">
        <v>1185</v>
      </c>
      <c r="D300" s="12">
        <v>148469</v>
      </c>
      <c r="E300" s="6">
        <v>130</v>
      </c>
      <c r="F300" s="12">
        <v>56400</v>
      </c>
      <c r="G300" s="6">
        <v>180</v>
      </c>
      <c r="H300" s="12">
        <v>45500</v>
      </c>
      <c r="I300" s="6">
        <v>70</v>
      </c>
      <c r="J300" s="12">
        <v>17750</v>
      </c>
      <c r="K300" s="6">
        <v>805</v>
      </c>
      <c r="L300" s="12">
        <v>28819</v>
      </c>
      <c r="M300" s="7">
        <v>0.38</v>
      </c>
      <c r="N300" s="7">
        <v>0.31</v>
      </c>
      <c r="O300" s="7">
        <v>0.12</v>
      </c>
      <c r="P300" s="61">
        <v>0.19</v>
      </c>
    </row>
    <row r="301" spans="1:16" x14ac:dyDescent="0.35">
      <c r="A301" s="5" t="s">
        <v>323</v>
      </c>
      <c r="B301" t="s">
        <v>402</v>
      </c>
      <c r="C301" s="6">
        <v>4135</v>
      </c>
      <c r="D301" s="12">
        <v>270493</v>
      </c>
      <c r="E301" s="6">
        <v>175</v>
      </c>
      <c r="F301" s="12">
        <v>76500</v>
      </c>
      <c r="G301" s="6">
        <v>175</v>
      </c>
      <c r="H301" s="12">
        <v>44750</v>
      </c>
      <c r="I301" s="6">
        <v>125</v>
      </c>
      <c r="J301" s="12">
        <v>31250</v>
      </c>
      <c r="K301" s="6">
        <v>3660</v>
      </c>
      <c r="L301" s="12">
        <v>117993</v>
      </c>
      <c r="M301" s="7">
        <v>0.28000000000000003</v>
      </c>
      <c r="N301" s="7">
        <v>0.17</v>
      </c>
      <c r="O301" s="7">
        <v>0.12</v>
      </c>
      <c r="P301" s="61">
        <v>0.44</v>
      </c>
    </row>
    <row r="302" spans="1:16" x14ac:dyDescent="0.35">
      <c r="A302" s="5" t="s">
        <v>323</v>
      </c>
      <c r="B302" t="s">
        <v>403</v>
      </c>
      <c r="C302" s="6">
        <v>5065</v>
      </c>
      <c r="D302" s="12">
        <v>290192</v>
      </c>
      <c r="E302" s="6">
        <v>160</v>
      </c>
      <c r="F302" s="12">
        <v>72237</v>
      </c>
      <c r="G302" s="6">
        <v>165</v>
      </c>
      <c r="H302" s="12">
        <v>44855</v>
      </c>
      <c r="I302" s="6">
        <v>125</v>
      </c>
      <c r="J302" s="12">
        <v>31535</v>
      </c>
      <c r="K302" s="6">
        <v>4610</v>
      </c>
      <c r="L302" s="12">
        <v>141565</v>
      </c>
      <c r="M302" s="7">
        <v>0.25</v>
      </c>
      <c r="N302" s="7">
        <v>0.15</v>
      </c>
      <c r="O302" s="7">
        <v>0.11</v>
      </c>
      <c r="P302" s="61">
        <v>0.49</v>
      </c>
    </row>
    <row r="303" spans="1:16" x14ac:dyDescent="0.35">
      <c r="A303" s="5" t="s">
        <v>323</v>
      </c>
      <c r="B303" t="s">
        <v>404</v>
      </c>
      <c r="C303" s="6">
        <v>4220</v>
      </c>
      <c r="D303" s="12">
        <v>272060</v>
      </c>
      <c r="E303" s="6">
        <v>135</v>
      </c>
      <c r="F303" s="12">
        <v>64037</v>
      </c>
      <c r="G303" s="6">
        <v>210</v>
      </c>
      <c r="H303" s="12">
        <v>56419</v>
      </c>
      <c r="I303" s="6">
        <v>135</v>
      </c>
      <c r="J303" s="12">
        <v>36219</v>
      </c>
      <c r="K303" s="6">
        <v>3740</v>
      </c>
      <c r="L303" s="12">
        <v>115386</v>
      </c>
      <c r="M303" s="7">
        <v>0.24</v>
      </c>
      <c r="N303" s="7">
        <v>0.21</v>
      </c>
      <c r="O303" s="7">
        <v>0.13</v>
      </c>
      <c r="P303" s="61">
        <v>0.42</v>
      </c>
    </row>
    <row r="304" spans="1:16" x14ac:dyDescent="0.35">
      <c r="A304" s="5" t="s">
        <v>323</v>
      </c>
      <c r="B304" t="s">
        <v>405</v>
      </c>
      <c r="C304" s="6">
        <v>2885</v>
      </c>
      <c r="D304" s="12">
        <v>238283</v>
      </c>
      <c r="E304" s="6">
        <v>135</v>
      </c>
      <c r="F304" s="12">
        <v>70415</v>
      </c>
      <c r="G304" s="6">
        <v>160</v>
      </c>
      <c r="H304" s="12">
        <v>47077</v>
      </c>
      <c r="I304" s="6">
        <v>120</v>
      </c>
      <c r="J304" s="12">
        <v>35169</v>
      </c>
      <c r="K304" s="6">
        <v>2475</v>
      </c>
      <c r="L304" s="12">
        <v>85623</v>
      </c>
      <c r="M304" s="7">
        <v>0.3</v>
      </c>
      <c r="N304" s="7">
        <v>0.2</v>
      </c>
      <c r="O304" s="7">
        <v>0.15</v>
      </c>
      <c r="P304" s="61">
        <v>0.36</v>
      </c>
    </row>
    <row r="305" spans="1:16" x14ac:dyDescent="0.35">
      <c r="A305" s="5" t="s">
        <v>323</v>
      </c>
      <c r="B305" t="s">
        <v>406</v>
      </c>
      <c r="C305" s="6">
        <v>2460</v>
      </c>
      <c r="D305" s="12">
        <v>183846</v>
      </c>
      <c r="E305" s="6">
        <v>80</v>
      </c>
      <c r="F305" s="12">
        <v>46449</v>
      </c>
      <c r="G305" s="6">
        <v>95</v>
      </c>
      <c r="H305" s="12">
        <v>31052</v>
      </c>
      <c r="I305" s="6">
        <v>70</v>
      </c>
      <c r="J305" s="12">
        <v>23269</v>
      </c>
      <c r="K305" s="6">
        <v>2210</v>
      </c>
      <c r="L305" s="12">
        <v>83076</v>
      </c>
      <c r="M305" s="7">
        <v>0.25</v>
      </c>
      <c r="N305" s="7">
        <v>0.17</v>
      </c>
      <c r="O305" s="7">
        <v>0.13</v>
      </c>
      <c r="P305" s="61">
        <v>0.45</v>
      </c>
    </row>
    <row r="306" spans="1:16" x14ac:dyDescent="0.35">
      <c r="A306" s="5" t="s">
        <v>323</v>
      </c>
      <c r="B306" t="s">
        <v>407</v>
      </c>
      <c r="C306" s="6">
        <v>580</v>
      </c>
      <c r="D306" s="12">
        <v>46276</v>
      </c>
      <c r="E306" s="6">
        <v>15</v>
      </c>
      <c r="F306" s="12">
        <v>10265</v>
      </c>
      <c r="G306" s="6">
        <v>25</v>
      </c>
      <c r="H306" s="12">
        <v>7958</v>
      </c>
      <c r="I306" s="6">
        <v>30</v>
      </c>
      <c r="J306" s="12">
        <v>9211</v>
      </c>
      <c r="K306" s="6">
        <v>510</v>
      </c>
      <c r="L306" s="12">
        <v>18842</v>
      </c>
      <c r="M306" s="7">
        <v>0.22</v>
      </c>
      <c r="N306" s="7">
        <v>0.17</v>
      </c>
      <c r="O306" s="7">
        <v>0.2</v>
      </c>
      <c r="P306" s="61">
        <v>0.41</v>
      </c>
    </row>
    <row r="307" spans="1:16" x14ac:dyDescent="0.35">
      <c r="A307" s="5" t="s">
        <v>323</v>
      </c>
      <c r="B307" t="s">
        <v>408</v>
      </c>
      <c r="C307" s="6">
        <v>20585</v>
      </c>
      <c r="D307" s="12">
        <v>1472419</v>
      </c>
      <c r="E307" s="6">
        <v>890</v>
      </c>
      <c r="F307" s="12">
        <v>419102</v>
      </c>
      <c r="G307" s="6">
        <v>1010</v>
      </c>
      <c r="H307" s="12">
        <v>277610</v>
      </c>
      <c r="I307" s="6">
        <v>670</v>
      </c>
      <c r="J307" s="12">
        <v>184403</v>
      </c>
      <c r="K307" s="6">
        <v>18015</v>
      </c>
      <c r="L307" s="12">
        <v>591304</v>
      </c>
      <c r="M307" s="7">
        <v>0.28000000000000003</v>
      </c>
      <c r="N307" s="7">
        <v>0.19</v>
      </c>
      <c r="O307" s="7">
        <v>0.13</v>
      </c>
      <c r="P307" s="61">
        <v>0.4</v>
      </c>
    </row>
    <row r="308" spans="1:16" x14ac:dyDescent="0.35">
      <c r="A308" s="5" t="s">
        <v>324</v>
      </c>
      <c r="B308" t="s">
        <v>400</v>
      </c>
      <c r="C308" s="6">
        <v>20</v>
      </c>
      <c r="D308" s="12">
        <v>8100</v>
      </c>
      <c r="E308" s="6">
        <v>20</v>
      </c>
      <c r="F308" s="12">
        <v>8100</v>
      </c>
      <c r="G308" s="6">
        <v>0</v>
      </c>
      <c r="H308" s="12">
        <v>0</v>
      </c>
      <c r="I308" s="6">
        <v>0</v>
      </c>
      <c r="J308" s="12">
        <v>0</v>
      </c>
      <c r="K308" s="6">
        <v>0</v>
      </c>
      <c r="L308" s="12">
        <v>0</v>
      </c>
      <c r="M308" s="7">
        <v>1</v>
      </c>
      <c r="N308" s="7">
        <v>0</v>
      </c>
      <c r="O308" s="7">
        <v>0</v>
      </c>
      <c r="P308" s="61">
        <v>0</v>
      </c>
    </row>
    <row r="309" spans="1:16" x14ac:dyDescent="0.35">
      <c r="A309" s="5" t="s">
        <v>324</v>
      </c>
      <c r="B309" t="s">
        <v>401</v>
      </c>
      <c r="C309" s="6">
        <v>140</v>
      </c>
      <c r="D309" s="12">
        <v>45793</v>
      </c>
      <c r="E309" s="6">
        <v>45</v>
      </c>
      <c r="F309" s="12">
        <v>18000</v>
      </c>
      <c r="G309" s="6">
        <v>35</v>
      </c>
      <c r="H309" s="12">
        <v>9250</v>
      </c>
      <c r="I309" s="6">
        <v>10</v>
      </c>
      <c r="J309" s="12">
        <v>2750</v>
      </c>
      <c r="K309" s="6">
        <v>45</v>
      </c>
      <c r="L309" s="12">
        <v>15793</v>
      </c>
      <c r="M309" s="7">
        <v>0.39</v>
      </c>
      <c r="N309" s="7">
        <v>0.2</v>
      </c>
      <c r="O309" s="7">
        <v>0.06</v>
      </c>
      <c r="P309" s="61">
        <v>0.34</v>
      </c>
    </row>
    <row r="310" spans="1:16" x14ac:dyDescent="0.35">
      <c r="A310" s="5" t="s">
        <v>324</v>
      </c>
      <c r="B310" t="s">
        <v>402</v>
      </c>
      <c r="C310" s="6">
        <v>465</v>
      </c>
      <c r="D310" s="12">
        <v>135789</v>
      </c>
      <c r="E310" s="6">
        <v>35</v>
      </c>
      <c r="F310" s="12">
        <v>14100</v>
      </c>
      <c r="G310" s="6">
        <v>45</v>
      </c>
      <c r="H310" s="12">
        <v>12250</v>
      </c>
      <c r="I310" s="6">
        <v>30</v>
      </c>
      <c r="J310" s="12">
        <v>8000</v>
      </c>
      <c r="K310" s="6">
        <v>350</v>
      </c>
      <c r="L310" s="12">
        <v>101439</v>
      </c>
      <c r="M310" s="7">
        <v>0.1</v>
      </c>
      <c r="N310" s="7">
        <v>0.09</v>
      </c>
      <c r="O310" s="7">
        <v>0.06</v>
      </c>
      <c r="P310" s="61">
        <v>0.75</v>
      </c>
    </row>
    <row r="311" spans="1:16" x14ac:dyDescent="0.35">
      <c r="A311" s="5" t="s">
        <v>324</v>
      </c>
      <c r="B311" t="s">
        <v>403</v>
      </c>
      <c r="C311" s="6">
        <v>610</v>
      </c>
      <c r="D311" s="12">
        <v>41701</v>
      </c>
      <c r="E311" s="6">
        <v>25</v>
      </c>
      <c r="F311" s="12">
        <v>10881</v>
      </c>
      <c r="G311" s="6">
        <v>35</v>
      </c>
      <c r="H311" s="12">
        <v>9323</v>
      </c>
      <c r="I311" s="6">
        <v>25</v>
      </c>
      <c r="J311" s="12">
        <v>5800</v>
      </c>
      <c r="K311" s="6">
        <v>530</v>
      </c>
      <c r="L311" s="12">
        <v>15697</v>
      </c>
      <c r="M311" s="7">
        <v>0.26</v>
      </c>
      <c r="N311" s="7">
        <v>0.22</v>
      </c>
      <c r="O311" s="7">
        <v>0.14000000000000001</v>
      </c>
      <c r="P311" s="61">
        <v>0.38</v>
      </c>
    </row>
    <row r="312" spans="1:16" x14ac:dyDescent="0.35">
      <c r="A312" s="5" t="s">
        <v>324</v>
      </c>
      <c r="B312" t="s">
        <v>404</v>
      </c>
      <c r="C312" s="6">
        <v>2590</v>
      </c>
      <c r="D312" s="12">
        <v>607928</v>
      </c>
      <c r="E312" s="6">
        <v>20</v>
      </c>
      <c r="F312" s="12">
        <v>10666</v>
      </c>
      <c r="G312" s="6">
        <v>1090</v>
      </c>
      <c r="H312" s="12">
        <v>298026</v>
      </c>
      <c r="I312" s="6">
        <v>1060</v>
      </c>
      <c r="J312" s="12">
        <v>286860</v>
      </c>
      <c r="K312" s="6">
        <v>420</v>
      </c>
      <c r="L312" s="12">
        <v>12377</v>
      </c>
      <c r="M312" s="7">
        <v>0.02</v>
      </c>
      <c r="N312" s="7">
        <v>0.49</v>
      </c>
      <c r="O312" s="7">
        <v>0.47</v>
      </c>
      <c r="P312" s="61">
        <v>0.02</v>
      </c>
    </row>
    <row r="313" spans="1:16" x14ac:dyDescent="0.35">
      <c r="A313" s="5" t="s">
        <v>324</v>
      </c>
      <c r="B313" t="s">
        <v>405</v>
      </c>
      <c r="C313" s="6">
        <v>3860</v>
      </c>
      <c r="D313" s="12">
        <v>1095738</v>
      </c>
      <c r="E313" s="6">
        <v>10</v>
      </c>
      <c r="F313" s="12">
        <v>5272</v>
      </c>
      <c r="G313" s="6">
        <v>1655</v>
      </c>
      <c r="H313" s="12">
        <v>495322</v>
      </c>
      <c r="I313" s="6">
        <v>1955</v>
      </c>
      <c r="J313" s="12">
        <v>587494</v>
      </c>
      <c r="K313" s="6">
        <v>240</v>
      </c>
      <c r="L313" s="12">
        <v>7649</v>
      </c>
      <c r="M313" s="7">
        <v>0</v>
      </c>
      <c r="N313" s="7">
        <v>0.45</v>
      </c>
      <c r="O313" s="7">
        <v>0.54</v>
      </c>
      <c r="P313" s="61">
        <v>0.01</v>
      </c>
    </row>
    <row r="314" spans="1:16" x14ac:dyDescent="0.35">
      <c r="A314" s="5" t="s">
        <v>324</v>
      </c>
      <c r="B314" t="s">
        <v>406</v>
      </c>
      <c r="C314" s="6">
        <v>3160</v>
      </c>
      <c r="D314" s="12">
        <v>961218</v>
      </c>
      <c r="E314" s="6">
        <v>10</v>
      </c>
      <c r="F314" s="12">
        <v>4882</v>
      </c>
      <c r="G314" s="6">
        <v>1160</v>
      </c>
      <c r="H314" s="12">
        <v>371443</v>
      </c>
      <c r="I314" s="6">
        <v>1800</v>
      </c>
      <c r="J314" s="12">
        <v>578227</v>
      </c>
      <c r="K314" s="6">
        <v>195</v>
      </c>
      <c r="L314" s="12">
        <v>6667</v>
      </c>
      <c r="M314" s="7">
        <v>0.01</v>
      </c>
      <c r="N314" s="7">
        <v>0.39</v>
      </c>
      <c r="O314" s="7">
        <v>0.6</v>
      </c>
      <c r="P314" s="61">
        <v>0.01</v>
      </c>
    </row>
    <row r="315" spans="1:16" x14ac:dyDescent="0.35">
      <c r="A315" s="5" t="s">
        <v>324</v>
      </c>
      <c r="B315" t="s">
        <v>407</v>
      </c>
      <c r="C315" s="6">
        <v>1970</v>
      </c>
      <c r="D315" s="12">
        <v>622179</v>
      </c>
      <c r="E315" s="6">
        <v>0</v>
      </c>
      <c r="F315" s="12">
        <v>0</v>
      </c>
      <c r="G315" s="6">
        <v>410</v>
      </c>
      <c r="H315" s="12">
        <v>132280</v>
      </c>
      <c r="I315" s="6">
        <v>1500</v>
      </c>
      <c r="J315" s="12">
        <v>488015</v>
      </c>
      <c r="K315" s="6">
        <v>60</v>
      </c>
      <c r="L315" s="12">
        <v>1885</v>
      </c>
      <c r="M315" s="7">
        <v>0</v>
      </c>
      <c r="N315" s="7">
        <v>0.21</v>
      </c>
      <c r="O315" s="7">
        <v>0.78</v>
      </c>
      <c r="P315" s="61">
        <v>0</v>
      </c>
    </row>
    <row r="316" spans="1:16" x14ac:dyDescent="0.35">
      <c r="A316" s="5" t="s">
        <v>324</v>
      </c>
      <c r="B316" t="s">
        <v>408</v>
      </c>
      <c r="C316" s="6">
        <v>12820</v>
      </c>
      <c r="D316" s="12">
        <v>3518446</v>
      </c>
      <c r="E316" s="6">
        <v>170</v>
      </c>
      <c r="F316" s="12">
        <v>71901</v>
      </c>
      <c r="G316" s="6">
        <v>4430</v>
      </c>
      <c r="H316" s="12">
        <v>1327893</v>
      </c>
      <c r="I316" s="6">
        <v>6380</v>
      </c>
      <c r="J316" s="12">
        <v>1957145</v>
      </c>
      <c r="K316" s="6">
        <v>1845</v>
      </c>
      <c r="L316" s="12">
        <v>161507</v>
      </c>
      <c r="M316" s="7">
        <v>0.02</v>
      </c>
      <c r="N316" s="7">
        <v>0.38</v>
      </c>
      <c r="O316" s="7">
        <v>0.56000000000000005</v>
      </c>
      <c r="P316" s="61">
        <v>0.05</v>
      </c>
    </row>
    <row r="317" spans="1:16" x14ac:dyDescent="0.35">
      <c r="A317" s="5" t="s">
        <v>325</v>
      </c>
      <c r="B317" t="s">
        <v>400</v>
      </c>
      <c r="C317" s="6">
        <v>5</v>
      </c>
      <c r="D317" s="12">
        <v>2400</v>
      </c>
      <c r="E317" s="6">
        <v>5</v>
      </c>
      <c r="F317" s="12">
        <v>2400</v>
      </c>
      <c r="G317" s="6">
        <v>0</v>
      </c>
      <c r="H317" s="12">
        <v>0</v>
      </c>
      <c r="I317" s="6">
        <v>0</v>
      </c>
      <c r="J317" s="12">
        <v>0</v>
      </c>
      <c r="K317" s="6">
        <v>0</v>
      </c>
      <c r="L317" s="12">
        <v>0</v>
      </c>
      <c r="M317" s="7">
        <v>1</v>
      </c>
      <c r="N317" s="7">
        <v>0</v>
      </c>
      <c r="O317" s="7">
        <v>0</v>
      </c>
      <c r="P317" s="61">
        <v>0</v>
      </c>
    </row>
    <row r="318" spans="1:16" x14ac:dyDescent="0.35">
      <c r="A318" s="5" t="s">
        <v>325</v>
      </c>
      <c r="B318" t="s">
        <v>401</v>
      </c>
      <c r="C318" s="6">
        <v>115</v>
      </c>
      <c r="D318" s="12">
        <v>18199</v>
      </c>
      <c r="E318" s="6">
        <v>20</v>
      </c>
      <c r="F318" s="12">
        <v>7500</v>
      </c>
      <c r="G318" s="6">
        <v>20</v>
      </c>
      <c r="H318" s="12">
        <v>5000</v>
      </c>
      <c r="I318" s="6">
        <v>10</v>
      </c>
      <c r="J318" s="12">
        <v>3000</v>
      </c>
      <c r="K318" s="6">
        <v>65</v>
      </c>
      <c r="L318" s="12">
        <v>2699</v>
      </c>
      <c r="M318" s="7">
        <v>0.41</v>
      </c>
      <c r="N318" s="7">
        <v>0.27</v>
      </c>
      <c r="O318" s="7">
        <v>0.16</v>
      </c>
      <c r="P318" s="61">
        <v>0.15</v>
      </c>
    </row>
    <row r="319" spans="1:16" x14ac:dyDescent="0.35">
      <c r="A319" s="5" t="s">
        <v>325</v>
      </c>
      <c r="B319" t="s">
        <v>402</v>
      </c>
      <c r="C319" s="6">
        <v>350</v>
      </c>
      <c r="D319" s="12">
        <v>23687</v>
      </c>
      <c r="E319" s="6">
        <v>10</v>
      </c>
      <c r="F319" s="12">
        <v>4200</v>
      </c>
      <c r="G319" s="6">
        <v>20</v>
      </c>
      <c r="H319" s="12">
        <v>4750</v>
      </c>
      <c r="I319" s="6">
        <v>20</v>
      </c>
      <c r="J319" s="12">
        <v>5000</v>
      </c>
      <c r="K319" s="6">
        <v>305</v>
      </c>
      <c r="L319" s="12">
        <v>9737</v>
      </c>
      <c r="M319" s="7">
        <v>0.18</v>
      </c>
      <c r="N319" s="7">
        <v>0.2</v>
      </c>
      <c r="O319" s="7">
        <v>0.21</v>
      </c>
      <c r="P319" s="61">
        <v>0.41</v>
      </c>
    </row>
    <row r="320" spans="1:16" x14ac:dyDescent="0.35">
      <c r="A320" s="5" t="s">
        <v>325</v>
      </c>
      <c r="B320" t="s">
        <v>403</v>
      </c>
      <c r="C320" s="6">
        <v>475</v>
      </c>
      <c r="D320" s="12">
        <v>27692</v>
      </c>
      <c r="E320" s="6">
        <v>15</v>
      </c>
      <c r="F320" s="12">
        <v>7272</v>
      </c>
      <c r="G320" s="6">
        <v>15</v>
      </c>
      <c r="H320" s="12">
        <v>4285</v>
      </c>
      <c r="I320" s="6">
        <v>10</v>
      </c>
      <c r="J320" s="12">
        <v>2775</v>
      </c>
      <c r="K320" s="6">
        <v>430</v>
      </c>
      <c r="L320" s="12">
        <v>13360</v>
      </c>
      <c r="M320" s="7">
        <v>0.26</v>
      </c>
      <c r="N320" s="7">
        <v>0.15</v>
      </c>
      <c r="O320" s="7">
        <v>0.1</v>
      </c>
      <c r="P320" s="61">
        <v>0.48</v>
      </c>
    </row>
    <row r="321" spans="1:16" x14ac:dyDescent="0.35">
      <c r="A321" s="5" t="s">
        <v>325</v>
      </c>
      <c r="B321" t="s">
        <v>404</v>
      </c>
      <c r="C321" s="6">
        <v>475</v>
      </c>
      <c r="D321" s="12">
        <v>29627</v>
      </c>
      <c r="E321" s="6">
        <v>20</v>
      </c>
      <c r="F321" s="12">
        <v>7975</v>
      </c>
      <c r="G321" s="6">
        <v>20</v>
      </c>
      <c r="H321" s="12">
        <v>5545</v>
      </c>
      <c r="I321" s="6">
        <v>15</v>
      </c>
      <c r="J321" s="12">
        <v>3732</v>
      </c>
      <c r="K321" s="6">
        <v>420</v>
      </c>
      <c r="L321" s="12">
        <v>12375</v>
      </c>
      <c r="M321" s="7">
        <v>0.27</v>
      </c>
      <c r="N321" s="7">
        <v>0.19</v>
      </c>
      <c r="O321" s="7">
        <v>0.13</v>
      </c>
      <c r="P321" s="61">
        <v>0.42</v>
      </c>
    </row>
    <row r="322" spans="1:16" x14ac:dyDescent="0.35">
      <c r="A322" s="5" t="s">
        <v>325</v>
      </c>
      <c r="B322" t="s">
        <v>405</v>
      </c>
      <c r="C322" s="6">
        <v>440</v>
      </c>
      <c r="D322" s="12">
        <v>34839</v>
      </c>
      <c r="E322" s="6">
        <v>25</v>
      </c>
      <c r="F322" s="12">
        <v>12034</v>
      </c>
      <c r="G322" s="6">
        <v>20</v>
      </c>
      <c r="H322" s="12">
        <v>5251</v>
      </c>
      <c r="I322" s="6">
        <v>15</v>
      </c>
      <c r="J322" s="12">
        <v>4421</v>
      </c>
      <c r="K322" s="6">
        <v>385</v>
      </c>
      <c r="L322" s="12">
        <v>13134</v>
      </c>
      <c r="M322" s="7">
        <v>0.35</v>
      </c>
      <c r="N322" s="7">
        <v>0.15</v>
      </c>
      <c r="O322" s="7">
        <v>0.13</v>
      </c>
      <c r="P322" s="61">
        <v>0.38</v>
      </c>
    </row>
    <row r="323" spans="1:16" x14ac:dyDescent="0.35">
      <c r="A323" s="5" t="s">
        <v>325</v>
      </c>
      <c r="B323" t="s">
        <v>406</v>
      </c>
      <c r="C323" s="6">
        <v>605</v>
      </c>
      <c r="D323" s="12">
        <v>42313</v>
      </c>
      <c r="E323" s="6">
        <v>15</v>
      </c>
      <c r="F323" s="12">
        <v>9787</v>
      </c>
      <c r="G323" s="6">
        <v>20</v>
      </c>
      <c r="H323" s="12">
        <v>6269</v>
      </c>
      <c r="I323" s="6">
        <v>20</v>
      </c>
      <c r="J323" s="12">
        <v>5660</v>
      </c>
      <c r="K323" s="6">
        <v>550</v>
      </c>
      <c r="L323" s="12">
        <v>20597</v>
      </c>
      <c r="M323" s="7">
        <v>0.23</v>
      </c>
      <c r="N323" s="7">
        <v>0.15</v>
      </c>
      <c r="O323" s="7">
        <v>0.13</v>
      </c>
      <c r="P323" s="61">
        <v>0.49</v>
      </c>
    </row>
    <row r="324" spans="1:16" x14ac:dyDescent="0.35">
      <c r="A324" s="5" t="s">
        <v>325</v>
      </c>
      <c r="B324" t="s">
        <v>407</v>
      </c>
      <c r="C324" s="6">
        <v>300</v>
      </c>
      <c r="D324" s="12">
        <v>26607</v>
      </c>
      <c r="E324" s="6">
        <v>15</v>
      </c>
      <c r="F324" s="12">
        <v>10348</v>
      </c>
      <c r="G324" s="6">
        <v>10</v>
      </c>
      <c r="H324" s="12">
        <v>2558</v>
      </c>
      <c r="I324" s="6">
        <v>10</v>
      </c>
      <c r="J324" s="12">
        <v>3198</v>
      </c>
      <c r="K324" s="6">
        <v>265</v>
      </c>
      <c r="L324" s="12">
        <v>10502</v>
      </c>
      <c r="M324" s="7">
        <v>0.39</v>
      </c>
      <c r="N324" s="7">
        <v>0.1</v>
      </c>
      <c r="O324" s="7">
        <v>0.12</v>
      </c>
      <c r="P324" s="61">
        <v>0.39</v>
      </c>
    </row>
    <row r="325" spans="1:16" x14ac:dyDescent="0.35">
      <c r="A325" s="5" t="s">
        <v>325</v>
      </c>
      <c r="B325" t="s">
        <v>408</v>
      </c>
      <c r="C325" s="6">
        <v>2765</v>
      </c>
      <c r="D325" s="12">
        <v>205363</v>
      </c>
      <c r="E325" s="6">
        <v>125</v>
      </c>
      <c r="F325" s="12">
        <v>61517</v>
      </c>
      <c r="G325" s="6">
        <v>120</v>
      </c>
      <c r="H325" s="12">
        <v>33658</v>
      </c>
      <c r="I325" s="6">
        <v>100</v>
      </c>
      <c r="J325" s="12">
        <v>27786</v>
      </c>
      <c r="K325" s="6">
        <v>2420</v>
      </c>
      <c r="L325" s="12">
        <v>82403</v>
      </c>
      <c r="M325" s="7">
        <v>0.3</v>
      </c>
      <c r="N325" s="7">
        <v>0.16</v>
      </c>
      <c r="O325" s="7">
        <v>0.14000000000000001</v>
      </c>
      <c r="P325" s="61">
        <v>0.4</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A3"/>
  <sheetViews>
    <sheetView workbookViewId="0"/>
  </sheetViews>
  <sheetFormatPr defaultColWidth="10.58203125" defaultRowHeight="15.5" x14ac:dyDescent="0.35"/>
  <cols>
    <col min="1" max="1" width="150.58203125" customWidth="1"/>
  </cols>
  <sheetData>
    <row r="1" spans="1:1" ht="19.5" x14ac:dyDescent="0.45">
      <c r="A1" s="14" t="s">
        <v>454</v>
      </c>
    </row>
    <row r="2" spans="1:1" x14ac:dyDescent="0.35">
      <c r="A2" t="s">
        <v>455</v>
      </c>
    </row>
    <row r="3" spans="1:1" ht="31" x14ac:dyDescent="0.35">
      <c r="A3" s="1" t="s">
        <v>456</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R71"/>
  <sheetViews>
    <sheetView workbookViewId="0"/>
  </sheetViews>
  <sheetFormatPr defaultColWidth="10.58203125" defaultRowHeight="15.5" x14ac:dyDescent="0.35"/>
  <cols>
    <col min="1" max="1" width="30.58203125" customWidth="1"/>
    <col min="2" max="2" width="85.58203125" style="1" customWidth="1"/>
    <col min="3" max="3" width="30.58203125" style="1" customWidth="1"/>
  </cols>
  <sheetData>
    <row r="1" spans="1:16" ht="21" x14ac:dyDescent="0.5">
      <c r="A1" s="2" t="s">
        <v>30</v>
      </c>
    </row>
    <row r="2" spans="1:16" x14ac:dyDescent="0.35">
      <c r="A2" t="s">
        <v>31</v>
      </c>
    </row>
    <row r="3" spans="1:16" x14ac:dyDescent="0.35">
      <c r="A3" s="54" t="s">
        <v>430</v>
      </c>
    </row>
    <row r="4" spans="1:16" x14ac:dyDescent="0.35">
      <c r="A4" s="1" t="s">
        <v>32</v>
      </c>
      <c r="B4" s="1" t="s">
        <v>33</v>
      </c>
      <c r="C4" s="1" t="s">
        <v>34</v>
      </c>
      <c r="D4" s="1"/>
    </row>
    <row r="5" spans="1:16" ht="31" x14ac:dyDescent="0.35">
      <c r="A5" t="s">
        <v>35</v>
      </c>
      <c r="B5" s="1" t="s">
        <v>36</v>
      </c>
      <c r="C5" s="1" t="s">
        <v>37</v>
      </c>
      <c r="E5" s="1"/>
    </row>
    <row r="6" spans="1:16" ht="46.5" x14ac:dyDescent="0.35">
      <c r="A6" t="s">
        <v>38</v>
      </c>
      <c r="B6" s="1" t="s">
        <v>39</v>
      </c>
      <c r="C6" s="1" t="s">
        <v>40</v>
      </c>
      <c r="F6" s="1"/>
    </row>
    <row r="7" spans="1:16" ht="31" x14ac:dyDescent="0.35">
      <c r="A7" t="s">
        <v>41</v>
      </c>
      <c r="B7" s="1" t="s">
        <v>42</v>
      </c>
      <c r="C7" s="1" t="s">
        <v>43</v>
      </c>
      <c r="G7" s="1"/>
    </row>
    <row r="8" spans="1:16" ht="62" x14ac:dyDescent="0.35">
      <c r="A8" t="s">
        <v>44</v>
      </c>
      <c r="B8" s="1" t="s">
        <v>45</v>
      </c>
      <c r="C8" s="1" t="s">
        <v>46</v>
      </c>
      <c r="H8" s="1"/>
    </row>
    <row r="9" spans="1:16" ht="31" x14ac:dyDescent="0.35">
      <c r="A9" t="s">
        <v>47</v>
      </c>
      <c r="B9" s="1" t="s">
        <v>48</v>
      </c>
      <c r="C9" s="1" t="s">
        <v>49</v>
      </c>
      <c r="I9" s="1"/>
    </row>
    <row r="10" spans="1:16" ht="31" x14ac:dyDescent="0.35">
      <c r="A10" t="s">
        <v>50</v>
      </c>
      <c r="B10" s="1" t="s">
        <v>51</v>
      </c>
      <c r="C10" s="1" t="s">
        <v>49</v>
      </c>
      <c r="J10" s="1"/>
    </row>
    <row r="11" spans="1:16" ht="31" x14ac:dyDescent="0.35">
      <c r="A11" t="s">
        <v>52</v>
      </c>
      <c r="B11" s="1" t="s">
        <v>53</v>
      </c>
      <c r="C11" s="1" t="s">
        <v>49</v>
      </c>
      <c r="K11" s="1"/>
    </row>
    <row r="12" spans="1:16" ht="31" x14ac:dyDescent="0.35">
      <c r="A12" t="s">
        <v>54</v>
      </c>
      <c r="B12" s="1" t="s">
        <v>55</v>
      </c>
      <c r="C12" s="1" t="s">
        <v>56</v>
      </c>
      <c r="L12" s="1"/>
    </row>
    <row r="13" spans="1:16" ht="31" x14ac:dyDescent="0.35">
      <c r="A13" t="s">
        <v>57</v>
      </c>
      <c r="B13" s="1" t="s">
        <v>58</v>
      </c>
      <c r="C13" s="1" t="s">
        <v>56</v>
      </c>
      <c r="M13" s="1"/>
    </row>
    <row r="14" spans="1:16" ht="46.5" x14ac:dyDescent="0.35">
      <c r="A14" t="s">
        <v>59</v>
      </c>
      <c r="B14" s="1" t="s">
        <v>60</v>
      </c>
      <c r="C14" s="1" t="s">
        <v>56</v>
      </c>
      <c r="N14" s="1"/>
    </row>
    <row r="15" spans="1:16" ht="46.5" x14ac:dyDescent="0.35">
      <c r="A15" t="s">
        <v>61</v>
      </c>
      <c r="B15" s="1" t="s">
        <v>62</v>
      </c>
      <c r="C15" s="1" t="s">
        <v>56</v>
      </c>
      <c r="O15" s="1"/>
    </row>
    <row r="16" spans="1:16" ht="46.5" x14ac:dyDescent="0.35">
      <c r="A16" t="s">
        <v>63</v>
      </c>
      <c r="B16" s="1" t="s">
        <v>64</v>
      </c>
      <c r="C16" s="1" t="s">
        <v>65</v>
      </c>
      <c r="P16" s="1"/>
    </row>
    <row r="17" spans="1:32" ht="31" x14ac:dyDescent="0.35">
      <c r="A17" t="s">
        <v>66</v>
      </c>
      <c r="B17" s="1" t="s">
        <v>67</v>
      </c>
      <c r="C17" s="1" t="s">
        <v>65</v>
      </c>
      <c r="Q17" s="1"/>
    </row>
    <row r="18" spans="1:32" ht="46.5" x14ac:dyDescent="0.35">
      <c r="A18" t="s">
        <v>68</v>
      </c>
      <c r="B18" s="1" t="s">
        <v>69</v>
      </c>
      <c r="C18" s="1" t="s">
        <v>65</v>
      </c>
      <c r="R18" s="1"/>
    </row>
    <row r="19" spans="1:32" ht="31" x14ac:dyDescent="0.35">
      <c r="A19" t="s">
        <v>70</v>
      </c>
      <c r="B19" s="1" t="s">
        <v>71</v>
      </c>
      <c r="C19" s="1" t="s">
        <v>65</v>
      </c>
      <c r="S19" s="1"/>
    </row>
    <row r="20" spans="1:32" ht="46.5" x14ac:dyDescent="0.35">
      <c r="A20" t="s">
        <v>72</v>
      </c>
      <c r="B20" s="1" t="s">
        <v>73</v>
      </c>
      <c r="C20" s="1" t="s">
        <v>74</v>
      </c>
      <c r="T20" s="1"/>
    </row>
    <row r="21" spans="1:32" ht="46.5" x14ac:dyDescent="0.35">
      <c r="A21" t="s">
        <v>75</v>
      </c>
      <c r="B21" s="1" t="s">
        <v>76</v>
      </c>
      <c r="C21" s="1" t="s">
        <v>74</v>
      </c>
      <c r="U21" s="1"/>
    </row>
    <row r="22" spans="1:32" x14ac:dyDescent="0.35">
      <c r="A22" t="s">
        <v>77</v>
      </c>
      <c r="B22" s="1" t="s">
        <v>78</v>
      </c>
      <c r="C22" s="1" t="s">
        <v>79</v>
      </c>
      <c r="V22" s="1"/>
    </row>
    <row r="23" spans="1:32" ht="31" x14ac:dyDescent="0.35">
      <c r="A23" t="s">
        <v>80</v>
      </c>
      <c r="B23" s="1" t="s">
        <v>81</v>
      </c>
      <c r="C23" s="1" t="s">
        <v>79</v>
      </c>
      <c r="W23" s="1"/>
    </row>
    <row r="24" spans="1:32" ht="77.5" x14ac:dyDescent="0.35">
      <c r="A24" t="s">
        <v>82</v>
      </c>
      <c r="B24" s="1" t="s">
        <v>83</v>
      </c>
      <c r="C24" s="1" t="s">
        <v>84</v>
      </c>
      <c r="X24" s="1"/>
    </row>
    <row r="25" spans="1:32" ht="62" x14ac:dyDescent="0.35">
      <c r="A25" t="s">
        <v>85</v>
      </c>
      <c r="B25" s="1" t="s">
        <v>86</v>
      </c>
      <c r="C25" s="1" t="s">
        <v>84</v>
      </c>
      <c r="Y25" s="1"/>
    </row>
    <row r="26" spans="1:32" ht="31" x14ac:dyDescent="0.35">
      <c r="A26" t="s">
        <v>87</v>
      </c>
      <c r="B26" s="1" t="s">
        <v>88</v>
      </c>
      <c r="C26" s="1" t="s">
        <v>84</v>
      </c>
      <c r="Z26" s="1"/>
    </row>
    <row r="27" spans="1:32" ht="62" x14ac:dyDescent="0.35">
      <c r="A27" t="s">
        <v>89</v>
      </c>
      <c r="B27" s="1" t="s">
        <v>90</v>
      </c>
      <c r="C27" s="1" t="s">
        <v>91</v>
      </c>
      <c r="AA27" s="1"/>
    </row>
    <row r="28" spans="1:32" ht="31" x14ac:dyDescent="0.35">
      <c r="A28" t="s">
        <v>92</v>
      </c>
      <c r="B28" s="1" t="s">
        <v>93</v>
      </c>
      <c r="C28" s="1" t="s">
        <v>91</v>
      </c>
      <c r="AB28" s="1"/>
    </row>
    <row r="29" spans="1:32" ht="46.5" x14ac:dyDescent="0.35">
      <c r="A29" t="s">
        <v>94</v>
      </c>
      <c r="B29" s="1" t="s">
        <v>95</v>
      </c>
      <c r="C29" s="1" t="s">
        <v>91</v>
      </c>
      <c r="AC29" s="1"/>
    </row>
    <row r="30" spans="1:32" ht="93" x14ac:dyDescent="0.35">
      <c r="A30" t="s">
        <v>96</v>
      </c>
      <c r="B30" s="39" t="s">
        <v>498</v>
      </c>
      <c r="C30" s="1" t="s">
        <v>97</v>
      </c>
      <c r="AD30" s="1"/>
    </row>
    <row r="31" spans="1:32" ht="46.5" x14ac:dyDescent="0.35">
      <c r="A31" t="s">
        <v>98</v>
      </c>
      <c r="B31" s="1" t="s">
        <v>99</v>
      </c>
      <c r="C31" s="1" t="s">
        <v>97</v>
      </c>
      <c r="AE31" s="1"/>
    </row>
    <row r="32" spans="1:32" ht="31" x14ac:dyDescent="0.35">
      <c r="A32" t="s">
        <v>100</v>
      </c>
      <c r="B32" s="1" t="s">
        <v>101</v>
      </c>
      <c r="C32" s="1" t="s">
        <v>102</v>
      </c>
      <c r="AF32" s="1"/>
    </row>
    <row r="33" spans="1:48" ht="31" x14ac:dyDescent="0.35">
      <c r="A33" t="s">
        <v>103</v>
      </c>
      <c r="B33" s="1" t="s">
        <v>104</v>
      </c>
      <c r="C33" s="1" t="s">
        <v>105</v>
      </c>
      <c r="AG33" s="1"/>
    </row>
    <row r="34" spans="1:48" x14ac:dyDescent="0.35">
      <c r="A34" t="s">
        <v>106</v>
      </c>
      <c r="B34" s="1" t="s">
        <v>107</v>
      </c>
      <c r="C34" s="1" t="s">
        <v>108</v>
      </c>
      <c r="AH34" s="1"/>
    </row>
    <row r="35" spans="1:48" ht="31" x14ac:dyDescent="0.35">
      <c r="A35" t="s">
        <v>109</v>
      </c>
      <c r="B35" s="1" t="s">
        <v>110</v>
      </c>
      <c r="C35" s="1" t="s">
        <v>105</v>
      </c>
      <c r="AI35" s="1"/>
    </row>
    <row r="36" spans="1:48" ht="31" x14ac:dyDescent="0.35">
      <c r="A36" t="s">
        <v>111</v>
      </c>
      <c r="B36" s="1" t="s">
        <v>112</v>
      </c>
      <c r="C36" s="1" t="s">
        <v>113</v>
      </c>
      <c r="AJ36" s="1"/>
    </row>
    <row r="37" spans="1:48" ht="31" x14ac:dyDescent="0.35">
      <c r="A37" t="s">
        <v>114</v>
      </c>
      <c r="B37" s="1" t="s">
        <v>115</v>
      </c>
      <c r="C37" s="1" t="s">
        <v>116</v>
      </c>
      <c r="AK37" s="1"/>
    </row>
    <row r="38" spans="1:48" ht="46.5" x14ac:dyDescent="0.35">
      <c r="A38" t="s">
        <v>117</v>
      </c>
      <c r="B38" s="1" t="s">
        <v>118</v>
      </c>
      <c r="C38" s="1" t="s">
        <v>119</v>
      </c>
      <c r="AL38" s="1"/>
    </row>
    <row r="39" spans="1:48" x14ac:dyDescent="0.35">
      <c r="A39" t="s">
        <v>120</v>
      </c>
      <c r="B39" s="1" t="s">
        <v>121</v>
      </c>
      <c r="C39" s="1" t="s">
        <v>119</v>
      </c>
      <c r="AM39" s="1"/>
    </row>
    <row r="40" spans="1:48" ht="46.5" x14ac:dyDescent="0.35">
      <c r="A40" t="s">
        <v>122</v>
      </c>
      <c r="B40" s="1" t="s">
        <v>123</v>
      </c>
      <c r="C40" s="1" t="s">
        <v>119</v>
      </c>
      <c r="AN40" s="1"/>
    </row>
    <row r="41" spans="1:48" ht="62" x14ac:dyDescent="0.35">
      <c r="A41" t="s">
        <v>124</v>
      </c>
      <c r="B41" s="1" t="s">
        <v>125</v>
      </c>
      <c r="C41" s="1" t="s">
        <v>119</v>
      </c>
      <c r="AO41" s="1"/>
    </row>
    <row r="42" spans="1:48" ht="31" x14ac:dyDescent="0.35">
      <c r="A42" t="s">
        <v>126</v>
      </c>
      <c r="B42" s="1" t="s">
        <v>127</v>
      </c>
      <c r="C42" s="1" t="s">
        <v>119</v>
      </c>
      <c r="AP42" s="1"/>
    </row>
    <row r="43" spans="1:48" ht="46.5" x14ac:dyDescent="0.35">
      <c r="A43" t="s">
        <v>128</v>
      </c>
      <c r="B43" s="1" t="s">
        <v>129</v>
      </c>
      <c r="C43" s="1" t="s">
        <v>130</v>
      </c>
      <c r="AQ43" s="1"/>
    </row>
    <row r="44" spans="1:48" ht="31" x14ac:dyDescent="0.35">
      <c r="A44" t="s">
        <v>131</v>
      </c>
      <c r="B44" s="1" t="s">
        <v>132</v>
      </c>
      <c r="C44" s="1" t="s">
        <v>133</v>
      </c>
      <c r="AR44" s="1"/>
    </row>
    <row r="45" spans="1:48" ht="46.5" x14ac:dyDescent="0.35">
      <c r="A45" t="s">
        <v>134</v>
      </c>
      <c r="B45" s="1" t="s">
        <v>135</v>
      </c>
      <c r="C45" s="1" t="s">
        <v>133</v>
      </c>
      <c r="AS45" s="1"/>
    </row>
    <row r="46" spans="1:48" ht="46.5" x14ac:dyDescent="0.35">
      <c r="A46" t="s">
        <v>136</v>
      </c>
      <c r="B46" s="1" t="s">
        <v>137</v>
      </c>
      <c r="C46" s="1" t="s">
        <v>133</v>
      </c>
      <c r="AT46" s="1"/>
    </row>
    <row r="47" spans="1:48" ht="46.5" x14ac:dyDescent="0.35">
      <c r="A47" t="s">
        <v>138</v>
      </c>
      <c r="B47" s="1" t="s">
        <v>139</v>
      </c>
      <c r="C47" s="1" t="s">
        <v>133</v>
      </c>
      <c r="AU47" s="1"/>
    </row>
    <row r="48" spans="1:48" ht="46.5" x14ac:dyDescent="0.35">
      <c r="A48" t="s">
        <v>140</v>
      </c>
      <c r="B48" s="1" t="s">
        <v>141</v>
      </c>
      <c r="C48" s="1" t="s">
        <v>133</v>
      </c>
      <c r="AV48" s="1"/>
    </row>
    <row r="49" spans="1:63" ht="31" x14ac:dyDescent="0.35">
      <c r="A49" t="s">
        <v>142</v>
      </c>
      <c r="B49" s="1" t="s">
        <v>143</v>
      </c>
      <c r="C49" s="1" t="s">
        <v>133</v>
      </c>
      <c r="AW49" s="1"/>
    </row>
    <row r="50" spans="1:63" ht="77.5" x14ac:dyDescent="0.35">
      <c r="A50" t="s">
        <v>144</v>
      </c>
      <c r="B50" s="1" t="s">
        <v>145</v>
      </c>
      <c r="C50" s="1" t="s">
        <v>133</v>
      </c>
      <c r="AX50" s="1"/>
    </row>
    <row r="51" spans="1:63" ht="31" x14ac:dyDescent="0.35">
      <c r="A51" t="s">
        <v>146</v>
      </c>
      <c r="B51" s="1" t="s">
        <v>147</v>
      </c>
      <c r="C51" s="1" t="s">
        <v>133</v>
      </c>
      <c r="AY51" s="1"/>
    </row>
    <row r="52" spans="1:63" ht="77.5" x14ac:dyDescent="0.35">
      <c r="A52" t="s">
        <v>148</v>
      </c>
      <c r="B52" s="1" t="s">
        <v>149</v>
      </c>
      <c r="C52" s="1" t="s">
        <v>133</v>
      </c>
      <c r="AZ52" s="1"/>
    </row>
    <row r="53" spans="1:63" ht="48.75" customHeight="1" x14ac:dyDescent="0.35">
      <c r="A53" t="s">
        <v>150</v>
      </c>
      <c r="B53" s="1" t="s">
        <v>151</v>
      </c>
      <c r="C53" s="1" t="s">
        <v>133</v>
      </c>
      <c r="BA53" s="1"/>
    </row>
    <row r="54" spans="1:63" ht="31" x14ac:dyDescent="0.35">
      <c r="A54" t="s">
        <v>152</v>
      </c>
      <c r="B54" s="1" t="s">
        <v>153</v>
      </c>
      <c r="C54" s="1" t="s">
        <v>133</v>
      </c>
      <c r="BB54" s="1"/>
    </row>
    <row r="55" spans="1:63" ht="31" x14ac:dyDescent="0.35">
      <c r="A55" t="s">
        <v>154</v>
      </c>
      <c r="B55" s="1" t="s">
        <v>155</v>
      </c>
      <c r="C55" s="1" t="s">
        <v>156</v>
      </c>
      <c r="BC55" s="1"/>
    </row>
    <row r="56" spans="1:63" ht="46.5" x14ac:dyDescent="0.35">
      <c r="A56" t="s">
        <v>157</v>
      </c>
      <c r="B56" s="1" t="s">
        <v>158</v>
      </c>
      <c r="C56" s="1" t="s">
        <v>156</v>
      </c>
      <c r="BD56" s="1"/>
    </row>
    <row r="57" spans="1:63" ht="46.5" x14ac:dyDescent="0.35">
      <c r="A57" t="s">
        <v>159</v>
      </c>
      <c r="B57" s="1" t="s">
        <v>160</v>
      </c>
      <c r="C57" s="1" t="s">
        <v>156</v>
      </c>
      <c r="BE57" s="1"/>
    </row>
    <row r="58" spans="1:63" ht="31" x14ac:dyDescent="0.35">
      <c r="A58" t="s">
        <v>161</v>
      </c>
      <c r="B58" s="1" t="s">
        <v>500</v>
      </c>
      <c r="C58" s="1">
        <v>16</v>
      </c>
      <c r="BE58" s="1"/>
    </row>
    <row r="59" spans="1:63" ht="31" x14ac:dyDescent="0.35">
      <c r="A59" t="s">
        <v>164</v>
      </c>
      <c r="B59" s="1" t="s">
        <v>162</v>
      </c>
      <c r="C59" s="1" t="s">
        <v>163</v>
      </c>
      <c r="BF59" s="1"/>
    </row>
    <row r="60" spans="1:63" ht="46.5" x14ac:dyDescent="0.35">
      <c r="A60" s="54" t="s">
        <v>499</v>
      </c>
      <c r="B60" s="1" t="s">
        <v>165</v>
      </c>
      <c r="C60" s="1" t="s">
        <v>163</v>
      </c>
      <c r="BG60" s="1"/>
    </row>
    <row r="61" spans="1:63" x14ac:dyDescent="0.35">
      <c r="BH61" s="1"/>
    </row>
    <row r="62" spans="1:63" x14ac:dyDescent="0.35">
      <c r="BI62" s="1"/>
    </row>
    <row r="63" spans="1:63" x14ac:dyDescent="0.35">
      <c r="BJ63" s="1"/>
    </row>
    <row r="64" spans="1:63" x14ac:dyDescent="0.35">
      <c r="B64" s="63"/>
      <c r="BK64" s="1"/>
    </row>
    <row r="65" spans="64:70" x14ac:dyDescent="0.35">
      <c r="BL65" s="1"/>
    </row>
    <row r="66" spans="64:70" x14ac:dyDescent="0.35">
      <c r="BM66" s="1"/>
    </row>
    <row r="67" spans="64:70" x14ac:dyDescent="0.35">
      <c r="BN67" s="1"/>
    </row>
    <row r="68" spans="64:70" x14ac:dyDescent="0.35">
      <c r="BO68" s="1"/>
    </row>
    <row r="69" spans="64:70" x14ac:dyDescent="0.35">
      <c r="BP69" s="1"/>
    </row>
    <row r="70" spans="64:70" x14ac:dyDescent="0.35">
      <c r="BQ70" s="1"/>
    </row>
    <row r="71" spans="64:70" x14ac:dyDescent="0.35">
      <c r="BR71" s="1"/>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A3"/>
  <sheetViews>
    <sheetView workbookViewId="0"/>
  </sheetViews>
  <sheetFormatPr defaultColWidth="10.58203125" defaultRowHeight="15.5" x14ac:dyDescent="0.35"/>
  <cols>
    <col min="1" max="1" width="150.58203125" customWidth="1"/>
  </cols>
  <sheetData>
    <row r="1" spans="1:1" ht="19.5" x14ac:dyDescent="0.45">
      <c r="A1" s="14" t="s">
        <v>457</v>
      </c>
    </row>
    <row r="2" spans="1:1" x14ac:dyDescent="0.35">
      <c r="A2" t="s">
        <v>455</v>
      </c>
    </row>
    <row r="3" spans="1:1" ht="46.5" x14ac:dyDescent="0.35">
      <c r="A3" s="1" t="s">
        <v>497</v>
      </c>
    </row>
  </sheetData>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A3"/>
  <sheetViews>
    <sheetView workbookViewId="0"/>
  </sheetViews>
  <sheetFormatPr defaultColWidth="10.58203125" defaultRowHeight="15.5" x14ac:dyDescent="0.35"/>
  <cols>
    <col min="1" max="1" width="150.58203125" customWidth="1"/>
  </cols>
  <sheetData>
    <row r="1" spans="1:1" ht="19.5" x14ac:dyDescent="0.45">
      <c r="A1" s="14" t="s">
        <v>458</v>
      </c>
    </row>
    <row r="2" spans="1:1" x14ac:dyDescent="0.35">
      <c r="A2" t="s">
        <v>455</v>
      </c>
    </row>
    <row r="3" spans="1:1" ht="31" x14ac:dyDescent="0.35">
      <c r="A3" s="1" t="s">
        <v>459</v>
      </c>
    </row>
  </sheetData>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A11"/>
  <sheetViews>
    <sheetView workbookViewId="0"/>
  </sheetViews>
  <sheetFormatPr defaultColWidth="10.58203125" defaultRowHeight="15.5" x14ac:dyDescent="0.35"/>
  <cols>
    <col min="1" max="2" width="16.58203125" customWidth="1"/>
  </cols>
  <sheetData>
    <row r="1" spans="1:1" ht="19.5" x14ac:dyDescent="0.45">
      <c r="A1" s="14" t="s">
        <v>27</v>
      </c>
    </row>
    <row r="2" spans="1:1" x14ac:dyDescent="0.35">
      <c r="A2" s="4" t="s">
        <v>427</v>
      </c>
    </row>
    <row r="3" spans="1:1" x14ac:dyDescent="0.35">
      <c r="A3" s="5" t="s">
        <v>408</v>
      </c>
    </row>
    <row r="4" spans="1:1" x14ac:dyDescent="0.35">
      <c r="A4" s="5" t="s">
        <v>400</v>
      </c>
    </row>
    <row r="5" spans="1:1" x14ac:dyDescent="0.35">
      <c r="A5" s="5" t="s">
        <v>401</v>
      </c>
    </row>
    <row r="6" spans="1:1" x14ac:dyDescent="0.35">
      <c r="A6" s="5" t="s">
        <v>402</v>
      </c>
    </row>
    <row r="7" spans="1:1" x14ac:dyDescent="0.35">
      <c r="A7" s="5" t="s">
        <v>403</v>
      </c>
    </row>
    <row r="8" spans="1:1" x14ac:dyDescent="0.35">
      <c r="A8" s="5" t="s">
        <v>404</v>
      </c>
    </row>
    <row r="9" spans="1:1" x14ac:dyDescent="0.35">
      <c r="A9" s="5" t="s">
        <v>405</v>
      </c>
    </row>
    <row r="10" spans="1:1" x14ac:dyDescent="0.35">
      <c r="A10" s="5" t="s">
        <v>406</v>
      </c>
    </row>
    <row r="11" spans="1:1" x14ac:dyDescent="0.35">
      <c r="A11" s="5" t="s">
        <v>407</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95"/>
  <sheetViews>
    <sheetView workbookViewId="0"/>
  </sheetViews>
  <sheetFormatPr defaultColWidth="10.58203125" defaultRowHeight="15.5" x14ac:dyDescent="0.35"/>
  <cols>
    <col min="1" max="1" width="32.58203125" customWidth="1"/>
    <col min="2" max="10" width="16.58203125" customWidth="1"/>
  </cols>
  <sheetData>
    <row r="1" spans="1:10" ht="19.5" x14ac:dyDescent="0.45">
      <c r="A1" s="14" t="s">
        <v>428</v>
      </c>
    </row>
    <row r="2" spans="1:10" x14ac:dyDescent="0.35">
      <c r="A2" t="s">
        <v>429</v>
      </c>
    </row>
    <row r="3" spans="1:10" x14ac:dyDescent="0.35">
      <c r="A3" t="s">
        <v>430</v>
      </c>
    </row>
    <row r="4" spans="1:10" ht="62" x14ac:dyDescent="0.35">
      <c r="A4" s="4" t="s">
        <v>166</v>
      </c>
      <c r="B4" s="4" t="s">
        <v>167</v>
      </c>
      <c r="C4" s="4" t="s">
        <v>168</v>
      </c>
      <c r="D4" s="4" t="s">
        <v>169</v>
      </c>
      <c r="E4" s="4" t="s">
        <v>170</v>
      </c>
      <c r="F4" s="4" t="s">
        <v>171</v>
      </c>
      <c r="G4" s="4" t="s">
        <v>172</v>
      </c>
      <c r="H4" s="4" t="s">
        <v>173</v>
      </c>
      <c r="I4" s="4" t="s">
        <v>174</v>
      </c>
      <c r="J4" s="18" t="s">
        <v>175</v>
      </c>
    </row>
    <row r="5" spans="1:10" x14ac:dyDescent="0.35">
      <c r="A5" s="23" t="s">
        <v>176</v>
      </c>
      <c r="B5" s="24">
        <v>558100</v>
      </c>
      <c r="C5" s="25">
        <v>1</v>
      </c>
      <c r="D5" s="24">
        <v>554015</v>
      </c>
      <c r="E5" s="24">
        <v>365300</v>
      </c>
      <c r="F5" s="24">
        <v>170465</v>
      </c>
      <c r="G5" s="24">
        <v>18250</v>
      </c>
      <c r="H5" s="25">
        <v>0.66</v>
      </c>
      <c r="I5" s="25">
        <v>0.31</v>
      </c>
      <c r="J5" s="60">
        <v>0.03</v>
      </c>
    </row>
    <row r="6" spans="1:10" x14ac:dyDescent="0.35">
      <c r="A6" s="5" t="s">
        <v>177</v>
      </c>
      <c r="B6" s="6">
        <v>9900</v>
      </c>
      <c r="C6" s="7">
        <v>0.02</v>
      </c>
      <c r="D6" s="6">
        <v>3365</v>
      </c>
      <c r="E6" s="6">
        <v>2730</v>
      </c>
      <c r="F6" s="6">
        <v>620</v>
      </c>
      <c r="G6" s="6">
        <v>10</v>
      </c>
      <c r="H6" s="7">
        <v>0.81</v>
      </c>
      <c r="I6" s="7">
        <v>0.18</v>
      </c>
      <c r="J6" s="61">
        <v>0</v>
      </c>
    </row>
    <row r="7" spans="1:10" x14ac:dyDescent="0.35">
      <c r="A7" s="5" t="s">
        <v>178</v>
      </c>
      <c r="B7" s="6">
        <v>4025</v>
      </c>
      <c r="C7" s="7">
        <v>0.01</v>
      </c>
      <c r="D7" s="6">
        <v>8335</v>
      </c>
      <c r="E7" s="6">
        <v>5175</v>
      </c>
      <c r="F7" s="6">
        <v>3020</v>
      </c>
      <c r="G7" s="6">
        <v>140</v>
      </c>
      <c r="H7" s="7">
        <v>0.62</v>
      </c>
      <c r="I7" s="7">
        <v>0.36</v>
      </c>
      <c r="J7" s="61">
        <v>0.02</v>
      </c>
    </row>
    <row r="8" spans="1:10" x14ac:dyDescent="0.35">
      <c r="A8" s="5" t="s">
        <v>179</v>
      </c>
      <c r="B8" s="6">
        <v>2585</v>
      </c>
      <c r="C8" s="7">
        <v>0</v>
      </c>
      <c r="D8" s="6">
        <v>3210</v>
      </c>
      <c r="E8" s="6">
        <v>1865</v>
      </c>
      <c r="F8" s="6">
        <v>1240</v>
      </c>
      <c r="G8" s="6">
        <v>105</v>
      </c>
      <c r="H8" s="7">
        <v>0.57999999999999996</v>
      </c>
      <c r="I8" s="7">
        <v>0.39</v>
      </c>
      <c r="J8" s="61">
        <v>0.03</v>
      </c>
    </row>
    <row r="9" spans="1:10" x14ac:dyDescent="0.35">
      <c r="A9" s="5" t="s">
        <v>180</v>
      </c>
      <c r="B9" s="6">
        <v>2970</v>
      </c>
      <c r="C9" s="7">
        <v>0.01</v>
      </c>
      <c r="D9" s="6">
        <v>3025</v>
      </c>
      <c r="E9" s="6">
        <v>1735</v>
      </c>
      <c r="F9" s="6">
        <v>1195</v>
      </c>
      <c r="G9" s="6">
        <v>95</v>
      </c>
      <c r="H9" s="7">
        <v>0.56999999999999995</v>
      </c>
      <c r="I9" s="7">
        <v>0.4</v>
      </c>
      <c r="J9" s="61">
        <v>0.03</v>
      </c>
    </row>
    <row r="10" spans="1:10" x14ac:dyDescent="0.35">
      <c r="A10" s="5" t="s">
        <v>181</v>
      </c>
      <c r="B10" s="6">
        <v>8650</v>
      </c>
      <c r="C10" s="7">
        <v>0.02</v>
      </c>
      <c r="D10" s="6">
        <v>3890</v>
      </c>
      <c r="E10" s="6">
        <v>2250</v>
      </c>
      <c r="F10" s="6">
        <v>1385</v>
      </c>
      <c r="G10" s="6">
        <v>260</v>
      </c>
      <c r="H10" s="7">
        <v>0.57999999999999996</v>
      </c>
      <c r="I10" s="7">
        <v>0.36</v>
      </c>
      <c r="J10" s="61">
        <v>7.0000000000000007E-2</v>
      </c>
    </row>
    <row r="11" spans="1:10" x14ac:dyDescent="0.35">
      <c r="A11" s="5" t="s">
        <v>182</v>
      </c>
      <c r="B11" s="6">
        <v>18610</v>
      </c>
      <c r="C11" s="7">
        <v>0.03</v>
      </c>
      <c r="D11" s="6">
        <v>21280</v>
      </c>
      <c r="E11" s="6">
        <v>13550</v>
      </c>
      <c r="F11" s="6">
        <v>6985</v>
      </c>
      <c r="G11" s="6">
        <v>745</v>
      </c>
      <c r="H11" s="7">
        <v>0.64</v>
      </c>
      <c r="I11" s="7">
        <v>0.33</v>
      </c>
      <c r="J11" s="61">
        <v>0.04</v>
      </c>
    </row>
    <row r="12" spans="1:10" x14ac:dyDescent="0.35">
      <c r="A12" s="5" t="s">
        <v>183</v>
      </c>
      <c r="B12" s="6">
        <v>24935</v>
      </c>
      <c r="C12" s="7">
        <v>0.04</v>
      </c>
      <c r="D12" s="6">
        <v>20725</v>
      </c>
      <c r="E12" s="6">
        <v>15210</v>
      </c>
      <c r="F12" s="6">
        <v>4770</v>
      </c>
      <c r="G12" s="6">
        <v>745</v>
      </c>
      <c r="H12" s="7">
        <v>0.73</v>
      </c>
      <c r="I12" s="7">
        <v>0.23</v>
      </c>
      <c r="J12" s="61">
        <v>0.04</v>
      </c>
    </row>
    <row r="13" spans="1:10" x14ac:dyDescent="0.35">
      <c r="A13" s="5" t="s">
        <v>184</v>
      </c>
      <c r="B13" s="6">
        <v>7730</v>
      </c>
      <c r="C13" s="7">
        <v>0.01</v>
      </c>
      <c r="D13" s="6">
        <v>13275</v>
      </c>
      <c r="E13" s="6">
        <v>8820</v>
      </c>
      <c r="F13" s="6">
        <v>3770</v>
      </c>
      <c r="G13" s="6">
        <v>685</v>
      </c>
      <c r="H13" s="7">
        <v>0.66</v>
      </c>
      <c r="I13" s="7">
        <v>0.28000000000000003</v>
      </c>
      <c r="J13" s="61">
        <v>0.05</v>
      </c>
    </row>
    <row r="14" spans="1:10" x14ac:dyDescent="0.35">
      <c r="A14" s="5" t="s">
        <v>185</v>
      </c>
      <c r="B14" s="6">
        <v>10220</v>
      </c>
      <c r="C14" s="7">
        <v>0.02</v>
      </c>
      <c r="D14" s="6">
        <v>7580</v>
      </c>
      <c r="E14" s="6">
        <v>5375</v>
      </c>
      <c r="F14" s="6">
        <v>1900</v>
      </c>
      <c r="G14" s="6">
        <v>305</v>
      </c>
      <c r="H14" s="7">
        <v>0.71</v>
      </c>
      <c r="I14" s="7">
        <v>0.25</v>
      </c>
      <c r="J14" s="61">
        <v>0.04</v>
      </c>
    </row>
    <row r="15" spans="1:10" x14ac:dyDescent="0.35">
      <c r="A15" s="5" t="s">
        <v>186</v>
      </c>
      <c r="B15" s="6">
        <v>7035</v>
      </c>
      <c r="C15" s="7">
        <v>0.01</v>
      </c>
      <c r="D15" s="6">
        <v>6655</v>
      </c>
      <c r="E15" s="6">
        <v>4630</v>
      </c>
      <c r="F15" s="6">
        <v>1690</v>
      </c>
      <c r="G15" s="6">
        <v>335</v>
      </c>
      <c r="H15" s="7">
        <v>0.7</v>
      </c>
      <c r="I15" s="7">
        <v>0.25</v>
      </c>
      <c r="J15" s="61">
        <v>0.05</v>
      </c>
    </row>
    <row r="16" spans="1:10" x14ac:dyDescent="0.35">
      <c r="A16" s="5" t="s">
        <v>187</v>
      </c>
      <c r="B16" s="6">
        <v>7740</v>
      </c>
      <c r="C16" s="7">
        <v>0.01</v>
      </c>
      <c r="D16" s="6">
        <v>6995</v>
      </c>
      <c r="E16" s="6">
        <v>4800</v>
      </c>
      <c r="F16" s="6">
        <v>1735</v>
      </c>
      <c r="G16" s="6">
        <v>460</v>
      </c>
      <c r="H16" s="7">
        <v>0.69</v>
      </c>
      <c r="I16" s="7">
        <v>0.25</v>
      </c>
      <c r="J16" s="61">
        <v>7.0000000000000007E-2</v>
      </c>
    </row>
    <row r="17" spans="1:10" x14ac:dyDescent="0.35">
      <c r="A17" s="5" t="s">
        <v>188</v>
      </c>
      <c r="B17" s="6">
        <v>11470</v>
      </c>
      <c r="C17" s="7">
        <v>0.02</v>
      </c>
      <c r="D17" s="6">
        <v>8250</v>
      </c>
      <c r="E17" s="6">
        <v>5140</v>
      </c>
      <c r="F17" s="6">
        <v>2725</v>
      </c>
      <c r="G17" s="6">
        <v>385</v>
      </c>
      <c r="H17" s="7">
        <v>0.62</v>
      </c>
      <c r="I17" s="7">
        <v>0.33</v>
      </c>
      <c r="J17" s="61">
        <v>0.05</v>
      </c>
    </row>
    <row r="18" spans="1:10" x14ac:dyDescent="0.35">
      <c r="A18" s="5" t="s">
        <v>189</v>
      </c>
      <c r="B18" s="6">
        <v>4875</v>
      </c>
      <c r="C18" s="7">
        <v>0.01</v>
      </c>
      <c r="D18" s="6">
        <v>6695</v>
      </c>
      <c r="E18" s="6">
        <v>4490</v>
      </c>
      <c r="F18" s="6">
        <v>1845</v>
      </c>
      <c r="G18" s="6">
        <v>360</v>
      </c>
      <c r="H18" s="7">
        <v>0.67</v>
      </c>
      <c r="I18" s="7">
        <v>0.28000000000000003</v>
      </c>
      <c r="J18" s="61">
        <v>0.05</v>
      </c>
    </row>
    <row r="19" spans="1:10" x14ac:dyDescent="0.35">
      <c r="A19" s="5" t="s">
        <v>190</v>
      </c>
      <c r="B19" s="6">
        <v>7380</v>
      </c>
      <c r="C19" s="7">
        <v>0.01</v>
      </c>
      <c r="D19" s="6">
        <v>7885</v>
      </c>
      <c r="E19" s="6">
        <v>5170</v>
      </c>
      <c r="F19" s="6">
        <v>2240</v>
      </c>
      <c r="G19" s="6">
        <v>475</v>
      </c>
      <c r="H19" s="7">
        <v>0.66</v>
      </c>
      <c r="I19" s="7">
        <v>0.28000000000000003</v>
      </c>
      <c r="J19" s="61">
        <v>0.06</v>
      </c>
    </row>
    <row r="20" spans="1:10" x14ac:dyDescent="0.35">
      <c r="A20" s="5" t="s">
        <v>191</v>
      </c>
      <c r="B20" s="6">
        <v>13760</v>
      </c>
      <c r="C20" s="7">
        <v>0.02</v>
      </c>
      <c r="D20" s="6">
        <v>7965</v>
      </c>
      <c r="E20" s="6">
        <v>5315</v>
      </c>
      <c r="F20" s="6">
        <v>2310</v>
      </c>
      <c r="G20" s="6">
        <v>340</v>
      </c>
      <c r="H20" s="7">
        <v>0.67</v>
      </c>
      <c r="I20" s="7">
        <v>0.28999999999999998</v>
      </c>
      <c r="J20" s="61">
        <v>0.04</v>
      </c>
    </row>
    <row r="21" spans="1:10" x14ac:dyDescent="0.35">
      <c r="A21" s="5" t="s">
        <v>192</v>
      </c>
      <c r="B21" s="6">
        <v>5670</v>
      </c>
      <c r="C21" s="7">
        <v>0.01</v>
      </c>
      <c r="D21" s="6">
        <v>9490</v>
      </c>
      <c r="E21" s="6">
        <v>5345</v>
      </c>
      <c r="F21" s="6">
        <v>4020</v>
      </c>
      <c r="G21" s="6">
        <v>120</v>
      </c>
      <c r="H21" s="7">
        <v>0.56000000000000005</v>
      </c>
      <c r="I21" s="7">
        <v>0.42</v>
      </c>
      <c r="J21" s="61">
        <v>0.01</v>
      </c>
    </row>
    <row r="22" spans="1:10" x14ac:dyDescent="0.35">
      <c r="A22" s="5" t="s">
        <v>193</v>
      </c>
      <c r="B22" s="6">
        <v>5735</v>
      </c>
      <c r="C22" s="7">
        <v>0.01</v>
      </c>
      <c r="D22" s="6">
        <v>6155</v>
      </c>
      <c r="E22" s="6">
        <v>3795</v>
      </c>
      <c r="F22" s="6">
        <v>2290</v>
      </c>
      <c r="G22" s="6">
        <v>70</v>
      </c>
      <c r="H22" s="7">
        <v>0.62</v>
      </c>
      <c r="I22" s="7">
        <v>0.37</v>
      </c>
      <c r="J22" s="61">
        <v>0.01</v>
      </c>
    </row>
    <row r="23" spans="1:10" x14ac:dyDescent="0.35">
      <c r="A23" s="5" t="s">
        <v>194</v>
      </c>
      <c r="B23" s="6">
        <v>6830</v>
      </c>
      <c r="C23" s="7">
        <v>0.01</v>
      </c>
      <c r="D23" s="6">
        <v>6310</v>
      </c>
      <c r="E23" s="6">
        <v>3950</v>
      </c>
      <c r="F23" s="6">
        <v>2275</v>
      </c>
      <c r="G23" s="6">
        <v>80</v>
      </c>
      <c r="H23" s="7">
        <v>0.63</v>
      </c>
      <c r="I23" s="7">
        <v>0.36</v>
      </c>
      <c r="J23" s="61">
        <v>0.01</v>
      </c>
    </row>
    <row r="24" spans="1:10" x14ac:dyDescent="0.35">
      <c r="A24" s="5" t="s">
        <v>195</v>
      </c>
      <c r="B24" s="6">
        <v>25580</v>
      </c>
      <c r="C24" s="7">
        <v>0.05</v>
      </c>
      <c r="D24" s="6">
        <v>10930</v>
      </c>
      <c r="E24" s="6">
        <v>8595</v>
      </c>
      <c r="F24" s="6">
        <v>2175</v>
      </c>
      <c r="G24" s="6">
        <v>155</v>
      </c>
      <c r="H24" s="7">
        <v>0.79</v>
      </c>
      <c r="I24" s="7">
        <v>0.2</v>
      </c>
      <c r="J24" s="61">
        <v>0.01</v>
      </c>
    </row>
    <row r="25" spans="1:10" x14ac:dyDescent="0.35">
      <c r="A25" s="5" t="s">
        <v>196</v>
      </c>
      <c r="B25" s="6">
        <v>8765</v>
      </c>
      <c r="C25" s="7">
        <v>0.02</v>
      </c>
      <c r="D25" s="6">
        <v>16590</v>
      </c>
      <c r="E25" s="6">
        <v>13460</v>
      </c>
      <c r="F25" s="6">
        <v>2955</v>
      </c>
      <c r="G25" s="6">
        <v>180</v>
      </c>
      <c r="H25" s="7">
        <v>0.81</v>
      </c>
      <c r="I25" s="7">
        <v>0.18</v>
      </c>
      <c r="J25" s="61">
        <v>0.01</v>
      </c>
    </row>
    <row r="26" spans="1:10" x14ac:dyDescent="0.35">
      <c r="A26" s="5" t="s">
        <v>197</v>
      </c>
      <c r="B26" s="6">
        <v>9805</v>
      </c>
      <c r="C26" s="7">
        <v>0.02</v>
      </c>
      <c r="D26" s="6">
        <v>11335</v>
      </c>
      <c r="E26" s="6">
        <v>8490</v>
      </c>
      <c r="F26" s="6">
        <v>2720</v>
      </c>
      <c r="G26" s="6">
        <v>120</v>
      </c>
      <c r="H26" s="7">
        <v>0.75</v>
      </c>
      <c r="I26" s="7">
        <v>0.24</v>
      </c>
      <c r="J26" s="61">
        <v>0.01</v>
      </c>
    </row>
    <row r="27" spans="1:10" x14ac:dyDescent="0.35">
      <c r="A27" s="5" t="s">
        <v>198</v>
      </c>
      <c r="B27" s="6">
        <v>7980</v>
      </c>
      <c r="C27" s="7">
        <v>0.01</v>
      </c>
      <c r="D27" s="6">
        <v>12985</v>
      </c>
      <c r="E27" s="6">
        <v>8885</v>
      </c>
      <c r="F27" s="6">
        <v>3865</v>
      </c>
      <c r="G27" s="6">
        <v>235</v>
      </c>
      <c r="H27" s="7">
        <v>0.68</v>
      </c>
      <c r="I27" s="7">
        <v>0.3</v>
      </c>
      <c r="J27" s="61">
        <v>0.02</v>
      </c>
    </row>
    <row r="28" spans="1:10" x14ac:dyDescent="0.35">
      <c r="A28" s="5" t="s">
        <v>199</v>
      </c>
      <c r="B28" s="6">
        <v>5190</v>
      </c>
      <c r="C28" s="7">
        <v>0.01</v>
      </c>
      <c r="D28" s="6">
        <v>7265</v>
      </c>
      <c r="E28" s="6">
        <v>5195</v>
      </c>
      <c r="F28" s="6">
        <v>1935</v>
      </c>
      <c r="G28" s="6">
        <v>135</v>
      </c>
      <c r="H28" s="7">
        <v>0.72</v>
      </c>
      <c r="I28" s="7">
        <v>0.27</v>
      </c>
      <c r="J28" s="61">
        <v>0.02</v>
      </c>
    </row>
    <row r="29" spans="1:10" x14ac:dyDescent="0.35">
      <c r="A29" s="5" t="s">
        <v>200</v>
      </c>
      <c r="B29" s="6">
        <v>13610</v>
      </c>
      <c r="C29" s="7">
        <v>0.02</v>
      </c>
      <c r="D29" s="6">
        <v>6530</v>
      </c>
      <c r="E29" s="6">
        <v>4035</v>
      </c>
      <c r="F29" s="6">
        <v>2215</v>
      </c>
      <c r="G29" s="6">
        <v>280</v>
      </c>
      <c r="H29" s="7">
        <v>0.62</v>
      </c>
      <c r="I29" s="7">
        <v>0.34</v>
      </c>
      <c r="J29" s="61">
        <v>0.04</v>
      </c>
    </row>
    <row r="30" spans="1:10" x14ac:dyDescent="0.35">
      <c r="A30" s="5" t="s">
        <v>201</v>
      </c>
      <c r="B30" s="6">
        <v>5985</v>
      </c>
      <c r="C30" s="7">
        <v>0.01</v>
      </c>
      <c r="D30" s="6">
        <v>8085</v>
      </c>
      <c r="E30" s="6">
        <v>4755</v>
      </c>
      <c r="F30" s="6">
        <v>3160</v>
      </c>
      <c r="G30" s="6">
        <v>170</v>
      </c>
      <c r="H30" s="7">
        <v>0.59</v>
      </c>
      <c r="I30" s="7">
        <v>0.39</v>
      </c>
      <c r="J30" s="61">
        <v>0.02</v>
      </c>
    </row>
    <row r="31" spans="1:10" x14ac:dyDescent="0.35">
      <c r="A31" s="5" t="s">
        <v>202</v>
      </c>
      <c r="B31" s="6">
        <v>10080</v>
      </c>
      <c r="C31" s="7">
        <v>0.02</v>
      </c>
      <c r="D31" s="6">
        <v>6980</v>
      </c>
      <c r="E31" s="6">
        <v>4540</v>
      </c>
      <c r="F31" s="6">
        <v>2280</v>
      </c>
      <c r="G31" s="6">
        <v>160</v>
      </c>
      <c r="H31" s="7">
        <v>0.65</v>
      </c>
      <c r="I31" s="7">
        <v>0.33</v>
      </c>
      <c r="J31" s="61">
        <v>0.02</v>
      </c>
    </row>
    <row r="32" spans="1:10" x14ac:dyDescent="0.35">
      <c r="A32" s="5" t="s">
        <v>203</v>
      </c>
      <c r="B32" s="6">
        <v>13520</v>
      </c>
      <c r="C32" s="7">
        <v>0.02</v>
      </c>
      <c r="D32" s="6">
        <v>9300</v>
      </c>
      <c r="E32" s="6">
        <v>5465</v>
      </c>
      <c r="F32" s="6">
        <v>3600</v>
      </c>
      <c r="G32" s="6">
        <v>235</v>
      </c>
      <c r="H32" s="7">
        <v>0.59</v>
      </c>
      <c r="I32" s="7">
        <v>0.39</v>
      </c>
      <c r="J32" s="61">
        <v>0.03</v>
      </c>
    </row>
    <row r="33" spans="1:10" x14ac:dyDescent="0.35">
      <c r="A33" s="5" t="s">
        <v>204</v>
      </c>
      <c r="B33" s="6">
        <v>5525</v>
      </c>
      <c r="C33" s="7">
        <v>0.01</v>
      </c>
      <c r="D33" s="6">
        <v>10030</v>
      </c>
      <c r="E33" s="6">
        <v>5785</v>
      </c>
      <c r="F33" s="6">
        <v>4005</v>
      </c>
      <c r="G33" s="6">
        <v>240</v>
      </c>
      <c r="H33" s="7">
        <v>0.57999999999999996</v>
      </c>
      <c r="I33" s="7">
        <v>0.4</v>
      </c>
      <c r="J33" s="61">
        <v>0.02</v>
      </c>
    </row>
    <row r="34" spans="1:10" x14ac:dyDescent="0.35">
      <c r="A34" s="5" t="s">
        <v>205</v>
      </c>
      <c r="B34" s="6">
        <v>4745</v>
      </c>
      <c r="C34" s="7">
        <v>0.01</v>
      </c>
      <c r="D34" s="6">
        <v>9405</v>
      </c>
      <c r="E34" s="6">
        <v>5760</v>
      </c>
      <c r="F34" s="6">
        <v>3445</v>
      </c>
      <c r="G34" s="6">
        <v>200</v>
      </c>
      <c r="H34" s="7">
        <v>0.61</v>
      </c>
      <c r="I34" s="7">
        <v>0.37</v>
      </c>
      <c r="J34" s="61">
        <v>0.02</v>
      </c>
    </row>
    <row r="35" spans="1:10" x14ac:dyDescent="0.35">
      <c r="A35" s="5" t="s">
        <v>206</v>
      </c>
      <c r="B35" s="6">
        <v>5475</v>
      </c>
      <c r="C35" s="7">
        <v>0.01</v>
      </c>
      <c r="D35" s="6">
        <v>7820</v>
      </c>
      <c r="E35" s="6">
        <v>5220</v>
      </c>
      <c r="F35" s="6">
        <v>2440</v>
      </c>
      <c r="G35" s="6">
        <v>160</v>
      </c>
      <c r="H35" s="7">
        <v>0.67</v>
      </c>
      <c r="I35" s="7">
        <v>0.31</v>
      </c>
      <c r="J35" s="61">
        <v>0.02</v>
      </c>
    </row>
    <row r="36" spans="1:10" x14ac:dyDescent="0.35">
      <c r="A36" s="5" t="s">
        <v>207</v>
      </c>
      <c r="B36" s="6">
        <v>17485</v>
      </c>
      <c r="C36" s="7">
        <v>0.03</v>
      </c>
      <c r="D36" s="6">
        <v>16235</v>
      </c>
      <c r="E36" s="6">
        <v>12650</v>
      </c>
      <c r="F36" s="6">
        <v>2220</v>
      </c>
      <c r="G36" s="6">
        <v>1365</v>
      </c>
      <c r="H36" s="7">
        <v>0.78</v>
      </c>
      <c r="I36" s="7">
        <v>0.14000000000000001</v>
      </c>
      <c r="J36" s="61">
        <v>0.08</v>
      </c>
    </row>
    <row r="37" spans="1:10" x14ac:dyDescent="0.35">
      <c r="A37" s="5" t="s">
        <v>208</v>
      </c>
      <c r="B37" s="6">
        <v>6735</v>
      </c>
      <c r="C37" s="7">
        <v>0.01</v>
      </c>
      <c r="D37" s="6">
        <v>8530</v>
      </c>
      <c r="E37" s="6">
        <v>6555</v>
      </c>
      <c r="F37" s="6">
        <v>1715</v>
      </c>
      <c r="G37" s="6">
        <v>260</v>
      </c>
      <c r="H37" s="7">
        <v>0.77</v>
      </c>
      <c r="I37" s="7">
        <v>0.2</v>
      </c>
      <c r="J37" s="61">
        <v>0.03</v>
      </c>
    </row>
    <row r="38" spans="1:10" x14ac:dyDescent="0.35">
      <c r="A38" s="5" t="s">
        <v>209</v>
      </c>
      <c r="B38" s="6">
        <v>7205</v>
      </c>
      <c r="C38" s="7">
        <v>0.01</v>
      </c>
      <c r="D38" s="6">
        <v>7565</v>
      </c>
      <c r="E38" s="6">
        <v>5185</v>
      </c>
      <c r="F38" s="6">
        <v>1760</v>
      </c>
      <c r="G38" s="6">
        <v>620</v>
      </c>
      <c r="H38" s="7">
        <v>0.69</v>
      </c>
      <c r="I38" s="7">
        <v>0.23</v>
      </c>
      <c r="J38" s="61">
        <v>0.08</v>
      </c>
    </row>
    <row r="39" spans="1:10" x14ac:dyDescent="0.35">
      <c r="A39" s="5" t="s">
        <v>210</v>
      </c>
      <c r="B39" s="6">
        <v>5270</v>
      </c>
      <c r="C39" s="7">
        <v>0.01</v>
      </c>
      <c r="D39" s="6">
        <v>5195</v>
      </c>
      <c r="E39" s="6">
        <v>3460</v>
      </c>
      <c r="F39" s="6">
        <v>1295</v>
      </c>
      <c r="G39" s="6">
        <v>435</v>
      </c>
      <c r="H39" s="7">
        <v>0.67</v>
      </c>
      <c r="I39" s="7">
        <v>0.25</v>
      </c>
      <c r="J39" s="61">
        <v>0.08</v>
      </c>
    </row>
    <row r="40" spans="1:10" x14ac:dyDescent="0.35">
      <c r="A40" s="5" t="s">
        <v>211</v>
      </c>
      <c r="B40" s="6">
        <v>5295</v>
      </c>
      <c r="C40" s="7">
        <v>0.01</v>
      </c>
      <c r="D40" s="6">
        <v>4075</v>
      </c>
      <c r="E40" s="6">
        <v>2695</v>
      </c>
      <c r="F40" s="6">
        <v>985</v>
      </c>
      <c r="G40" s="6">
        <v>395</v>
      </c>
      <c r="H40" s="7">
        <v>0.66</v>
      </c>
      <c r="I40" s="7">
        <v>0.24</v>
      </c>
      <c r="J40" s="61">
        <v>0.1</v>
      </c>
    </row>
    <row r="41" spans="1:10" x14ac:dyDescent="0.35">
      <c r="A41" s="5" t="s">
        <v>212</v>
      </c>
      <c r="B41" s="6">
        <v>5710</v>
      </c>
      <c r="C41" s="7">
        <v>0.01</v>
      </c>
      <c r="D41" s="6">
        <v>5435</v>
      </c>
      <c r="E41" s="6">
        <v>3480</v>
      </c>
      <c r="F41" s="6">
        <v>1280</v>
      </c>
      <c r="G41" s="6">
        <v>675</v>
      </c>
      <c r="H41" s="7">
        <v>0.64</v>
      </c>
      <c r="I41" s="7">
        <v>0.24</v>
      </c>
      <c r="J41" s="61">
        <v>0.12</v>
      </c>
    </row>
    <row r="42" spans="1:10" x14ac:dyDescent="0.35">
      <c r="A42" s="5" t="s">
        <v>213</v>
      </c>
      <c r="B42" s="6">
        <v>4165</v>
      </c>
      <c r="C42" s="7">
        <v>0.01</v>
      </c>
      <c r="D42" s="6">
        <v>3645</v>
      </c>
      <c r="E42" s="6">
        <v>2340</v>
      </c>
      <c r="F42" s="6">
        <v>940</v>
      </c>
      <c r="G42" s="6">
        <v>365</v>
      </c>
      <c r="H42" s="7">
        <v>0.64</v>
      </c>
      <c r="I42" s="7">
        <v>0.26</v>
      </c>
      <c r="J42" s="61">
        <v>0.1</v>
      </c>
    </row>
    <row r="43" spans="1:10" x14ac:dyDescent="0.35">
      <c r="A43" s="5" t="s">
        <v>214</v>
      </c>
      <c r="B43" s="6">
        <v>7220</v>
      </c>
      <c r="C43" s="7">
        <v>0.01</v>
      </c>
      <c r="D43" s="6">
        <v>4335</v>
      </c>
      <c r="E43" s="6">
        <v>2890</v>
      </c>
      <c r="F43" s="6">
        <v>1010</v>
      </c>
      <c r="G43" s="6">
        <v>435</v>
      </c>
      <c r="H43" s="7">
        <v>0.67</v>
      </c>
      <c r="I43" s="7">
        <v>0.23</v>
      </c>
      <c r="J43" s="61">
        <v>0.1</v>
      </c>
    </row>
    <row r="44" spans="1:10" x14ac:dyDescent="0.35">
      <c r="A44" s="5" t="s">
        <v>215</v>
      </c>
      <c r="B44" s="6">
        <v>9055</v>
      </c>
      <c r="C44" s="7">
        <v>0.02</v>
      </c>
      <c r="D44" s="6">
        <v>5085</v>
      </c>
      <c r="E44" s="6">
        <v>3515</v>
      </c>
      <c r="F44" s="6">
        <v>1265</v>
      </c>
      <c r="G44" s="6">
        <v>305</v>
      </c>
      <c r="H44" s="7">
        <v>0.69</v>
      </c>
      <c r="I44" s="7">
        <v>0.25</v>
      </c>
      <c r="J44" s="61">
        <v>0.06</v>
      </c>
    </row>
    <row r="45" spans="1:10" x14ac:dyDescent="0.35">
      <c r="A45" s="5" t="s">
        <v>216</v>
      </c>
      <c r="B45" s="6">
        <v>5875</v>
      </c>
      <c r="C45" s="7">
        <v>0.01</v>
      </c>
      <c r="D45" s="6">
        <v>5680</v>
      </c>
      <c r="E45" s="6">
        <v>3735</v>
      </c>
      <c r="F45" s="6">
        <v>1655</v>
      </c>
      <c r="G45" s="6">
        <v>290</v>
      </c>
      <c r="H45" s="7">
        <v>0.66</v>
      </c>
      <c r="I45" s="7">
        <v>0.28999999999999998</v>
      </c>
      <c r="J45" s="61">
        <v>0.05</v>
      </c>
    </row>
    <row r="46" spans="1:10" x14ac:dyDescent="0.35">
      <c r="A46" s="5" t="s">
        <v>217</v>
      </c>
      <c r="B46" s="6">
        <v>5220</v>
      </c>
      <c r="C46" s="7">
        <v>0.01</v>
      </c>
      <c r="D46" s="6">
        <v>5210</v>
      </c>
      <c r="E46" s="6">
        <v>2890</v>
      </c>
      <c r="F46" s="6">
        <v>2020</v>
      </c>
      <c r="G46" s="6">
        <v>305</v>
      </c>
      <c r="H46" s="7">
        <v>0.55000000000000004</v>
      </c>
      <c r="I46" s="7">
        <v>0.39</v>
      </c>
      <c r="J46" s="61">
        <v>0.06</v>
      </c>
    </row>
    <row r="47" spans="1:10" x14ac:dyDescent="0.35">
      <c r="A47" s="5" t="s">
        <v>218</v>
      </c>
      <c r="B47" s="6">
        <v>6480</v>
      </c>
      <c r="C47" s="7">
        <v>0.01</v>
      </c>
      <c r="D47" s="6">
        <v>7330</v>
      </c>
      <c r="E47" s="6">
        <v>4315</v>
      </c>
      <c r="F47" s="6">
        <v>2500</v>
      </c>
      <c r="G47" s="6">
        <v>515</v>
      </c>
      <c r="H47" s="7">
        <v>0.59</v>
      </c>
      <c r="I47" s="7">
        <v>0.34</v>
      </c>
      <c r="J47" s="61">
        <v>7.0000000000000007E-2</v>
      </c>
    </row>
    <row r="48" spans="1:10" x14ac:dyDescent="0.35">
      <c r="A48" s="5" t="s">
        <v>219</v>
      </c>
      <c r="B48" s="6">
        <v>16350</v>
      </c>
      <c r="C48" s="7">
        <v>0.03</v>
      </c>
      <c r="D48" s="6">
        <v>6830</v>
      </c>
      <c r="E48" s="6">
        <v>4380</v>
      </c>
      <c r="F48" s="6">
        <v>2210</v>
      </c>
      <c r="G48" s="6">
        <v>245</v>
      </c>
      <c r="H48" s="7">
        <v>0.64</v>
      </c>
      <c r="I48" s="7">
        <v>0.32</v>
      </c>
      <c r="J48" s="61">
        <v>0.04</v>
      </c>
    </row>
    <row r="49" spans="1:10" x14ac:dyDescent="0.35">
      <c r="A49" s="5" t="s">
        <v>220</v>
      </c>
      <c r="B49" s="6">
        <v>7300</v>
      </c>
      <c r="C49" s="7">
        <v>0.01</v>
      </c>
      <c r="D49" s="6">
        <v>9240</v>
      </c>
      <c r="E49" s="6">
        <v>7635</v>
      </c>
      <c r="F49" s="6">
        <v>1490</v>
      </c>
      <c r="G49" s="6">
        <v>115</v>
      </c>
      <c r="H49" s="7">
        <v>0.83</v>
      </c>
      <c r="I49" s="7">
        <v>0.16</v>
      </c>
      <c r="J49" s="61">
        <v>0.01</v>
      </c>
    </row>
    <row r="50" spans="1:10" x14ac:dyDescent="0.35">
      <c r="A50" s="5" t="s">
        <v>221</v>
      </c>
      <c r="B50" s="6">
        <v>6850</v>
      </c>
      <c r="C50" s="7">
        <v>0.01</v>
      </c>
      <c r="D50" s="6">
        <v>12715</v>
      </c>
      <c r="E50" s="6">
        <v>9785</v>
      </c>
      <c r="F50" s="6">
        <v>2590</v>
      </c>
      <c r="G50" s="6">
        <v>335</v>
      </c>
      <c r="H50" s="7">
        <v>0.77</v>
      </c>
      <c r="I50" s="7">
        <v>0.2</v>
      </c>
      <c r="J50" s="61">
        <v>0.03</v>
      </c>
    </row>
    <row r="51" spans="1:10" x14ac:dyDescent="0.35">
      <c r="A51" s="5" t="s">
        <v>222</v>
      </c>
      <c r="B51" s="6">
        <v>5855</v>
      </c>
      <c r="C51" s="7">
        <v>0.01</v>
      </c>
      <c r="D51" s="6">
        <v>10950</v>
      </c>
      <c r="E51" s="6">
        <v>7760</v>
      </c>
      <c r="F51" s="6">
        <v>2855</v>
      </c>
      <c r="G51" s="6">
        <v>335</v>
      </c>
      <c r="H51" s="7">
        <v>0.71</v>
      </c>
      <c r="I51" s="7">
        <v>0.26</v>
      </c>
      <c r="J51" s="61">
        <v>0.03</v>
      </c>
    </row>
    <row r="52" spans="1:10" x14ac:dyDescent="0.35">
      <c r="A52" s="5" t="s">
        <v>223</v>
      </c>
      <c r="B52" s="6">
        <v>5055</v>
      </c>
      <c r="C52" s="7">
        <v>0.01</v>
      </c>
      <c r="D52" s="6">
        <v>7335</v>
      </c>
      <c r="E52" s="6">
        <v>5220</v>
      </c>
      <c r="F52" s="6">
        <v>1875</v>
      </c>
      <c r="G52" s="6">
        <v>240</v>
      </c>
      <c r="H52" s="7">
        <v>0.71</v>
      </c>
      <c r="I52" s="7">
        <v>0.26</v>
      </c>
      <c r="J52" s="61">
        <v>0.03</v>
      </c>
    </row>
    <row r="53" spans="1:10" x14ac:dyDescent="0.35">
      <c r="A53" s="5" t="s">
        <v>224</v>
      </c>
      <c r="B53" s="6">
        <v>10930</v>
      </c>
      <c r="C53" s="7">
        <v>0.02</v>
      </c>
      <c r="D53" s="6">
        <v>5605</v>
      </c>
      <c r="E53" s="6">
        <v>3665</v>
      </c>
      <c r="F53" s="6">
        <v>1690</v>
      </c>
      <c r="G53" s="6">
        <v>250</v>
      </c>
      <c r="H53" s="7">
        <v>0.65</v>
      </c>
      <c r="I53" s="7">
        <v>0.3</v>
      </c>
      <c r="J53" s="61">
        <v>0.04</v>
      </c>
    </row>
    <row r="54" spans="1:10" x14ac:dyDescent="0.35">
      <c r="A54" s="5" t="s">
        <v>225</v>
      </c>
      <c r="B54" s="6">
        <v>4320</v>
      </c>
      <c r="C54" s="7">
        <v>0.01</v>
      </c>
      <c r="D54" s="6">
        <v>3580</v>
      </c>
      <c r="E54" s="6">
        <v>1840</v>
      </c>
      <c r="F54" s="6">
        <v>1670</v>
      </c>
      <c r="G54" s="6">
        <v>70</v>
      </c>
      <c r="H54" s="7">
        <v>0.51</v>
      </c>
      <c r="I54" s="7">
        <v>0.47</v>
      </c>
      <c r="J54" s="61">
        <v>0.02</v>
      </c>
    </row>
    <row r="55" spans="1:10" x14ac:dyDescent="0.35">
      <c r="A55" s="5" t="s">
        <v>226</v>
      </c>
      <c r="B55" s="6">
        <v>5910</v>
      </c>
      <c r="C55" s="7">
        <v>0.01</v>
      </c>
      <c r="D55" s="6">
        <v>4845</v>
      </c>
      <c r="E55" s="6">
        <v>2300</v>
      </c>
      <c r="F55" s="6">
        <v>2465</v>
      </c>
      <c r="G55" s="6">
        <v>80</v>
      </c>
      <c r="H55" s="7">
        <v>0.47</v>
      </c>
      <c r="I55" s="7">
        <v>0.51</v>
      </c>
      <c r="J55" s="61">
        <v>0.02</v>
      </c>
    </row>
    <row r="56" spans="1:10" x14ac:dyDescent="0.35">
      <c r="A56" s="5" t="s">
        <v>227</v>
      </c>
      <c r="B56" s="6">
        <v>6360</v>
      </c>
      <c r="C56" s="7">
        <v>0.01</v>
      </c>
      <c r="D56" s="6">
        <v>4270</v>
      </c>
      <c r="E56" s="6">
        <v>2390</v>
      </c>
      <c r="F56" s="6">
        <v>1800</v>
      </c>
      <c r="G56" s="6">
        <v>80</v>
      </c>
      <c r="H56" s="7">
        <v>0.56000000000000005</v>
      </c>
      <c r="I56" s="7">
        <v>0.42</v>
      </c>
      <c r="J56" s="61">
        <v>0.02</v>
      </c>
    </row>
    <row r="57" spans="1:10" x14ac:dyDescent="0.35">
      <c r="A57" s="5" t="s">
        <v>228</v>
      </c>
      <c r="B57" s="6">
        <v>5200</v>
      </c>
      <c r="C57" s="7">
        <v>0.01</v>
      </c>
      <c r="D57" s="6">
        <v>11085</v>
      </c>
      <c r="E57" s="6">
        <v>6250</v>
      </c>
      <c r="F57" s="6">
        <v>4685</v>
      </c>
      <c r="G57" s="6">
        <v>150</v>
      </c>
      <c r="H57" s="7">
        <v>0.56000000000000005</v>
      </c>
      <c r="I57" s="7">
        <v>0.42</v>
      </c>
      <c r="J57" s="61">
        <v>0.01</v>
      </c>
    </row>
    <row r="58" spans="1:10" x14ac:dyDescent="0.35">
      <c r="A58" s="5" t="s">
        <v>229</v>
      </c>
      <c r="B58" s="6">
        <v>4080</v>
      </c>
      <c r="C58" s="7">
        <v>0.01</v>
      </c>
      <c r="D58" s="6">
        <v>7960</v>
      </c>
      <c r="E58" s="6">
        <v>4520</v>
      </c>
      <c r="F58" s="6">
        <v>3345</v>
      </c>
      <c r="G58" s="6">
        <v>95</v>
      </c>
      <c r="H58" s="7">
        <v>0.56999999999999995</v>
      </c>
      <c r="I58" s="7">
        <v>0.42</v>
      </c>
      <c r="J58" s="61">
        <v>0.01</v>
      </c>
    </row>
    <row r="59" spans="1:10" x14ac:dyDescent="0.35">
      <c r="A59" s="5" t="s">
        <v>230</v>
      </c>
      <c r="B59" s="6">
        <v>4470</v>
      </c>
      <c r="C59" s="7">
        <v>0.01</v>
      </c>
      <c r="D59" s="6">
        <v>6255</v>
      </c>
      <c r="E59" s="6">
        <v>3240</v>
      </c>
      <c r="F59" s="6">
        <v>2920</v>
      </c>
      <c r="G59" s="6">
        <v>95</v>
      </c>
      <c r="H59" s="7">
        <v>0.52</v>
      </c>
      <c r="I59" s="7">
        <v>0.47</v>
      </c>
      <c r="J59" s="61">
        <v>0.02</v>
      </c>
    </row>
    <row r="60" spans="1:10" x14ac:dyDescent="0.35">
      <c r="A60" s="5" t="s">
        <v>231</v>
      </c>
      <c r="B60" s="6">
        <v>5400</v>
      </c>
      <c r="C60" s="7">
        <v>0.01</v>
      </c>
      <c r="D60" s="6">
        <v>7015</v>
      </c>
      <c r="E60" s="6">
        <v>3885</v>
      </c>
      <c r="F60" s="6">
        <v>2965</v>
      </c>
      <c r="G60" s="6">
        <v>165</v>
      </c>
      <c r="H60" s="7">
        <v>0.55000000000000004</v>
      </c>
      <c r="I60" s="7">
        <v>0.42</v>
      </c>
      <c r="J60" s="61">
        <v>0.02</v>
      </c>
    </row>
    <row r="61" spans="1:10" x14ac:dyDescent="0.35">
      <c r="A61" s="5" t="s">
        <v>232</v>
      </c>
      <c r="B61" s="6">
        <v>4860</v>
      </c>
      <c r="C61" s="7">
        <v>0.01</v>
      </c>
      <c r="D61" s="6">
        <v>5615</v>
      </c>
      <c r="E61" s="6">
        <v>3330</v>
      </c>
      <c r="F61" s="6">
        <v>2135</v>
      </c>
      <c r="G61" s="6">
        <v>145</v>
      </c>
      <c r="H61" s="7">
        <v>0.59</v>
      </c>
      <c r="I61" s="7">
        <v>0.38</v>
      </c>
      <c r="J61" s="61">
        <v>0.03</v>
      </c>
    </row>
    <row r="62" spans="1:10" x14ac:dyDescent="0.35">
      <c r="A62" s="5" t="s">
        <v>233</v>
      </c>
      <c r="B62" s="6">
        <v>4705</v>
      </c>
      <c r="C62" s="7">
        <v>0.01</v>
      </c>
      <c r="D62" s="6">
        <v>5745</v>
      </c>
      <c r="E62" s="6">
        <v>3340</v>
      </c>
      <c r="F62" s="6">
        <v>2315</v>
      </c>
      <c r="G62" s="6">
        <v>90</v>
      </c>
      <c r="H62" s="7">
        <v>0.57999999999999996</v>
      </c>
      <c r="I62" s="7">
        <v>0.4</v>
      </c>
      <c r="J62" s="61">
        <v>0.02</v>
      </c>
    </row>
    <row r="63" spans="1:10" x14ac:dyDescent="0.35">
      <c r="A63" s="5" t="s">
        <v>234</v>
      </c>
      <c r="B63" s="6">
        <v>3980</v>
      </c>
      <c r="C63" s="7">
        <v>0.01</v>
      </c>
      <c r="D63" s="6">
        <v>4720</v>
      </c>
      <c r="E63" s="6">
        <v>2720</v>
      </c>
      <c r="F63" s="6">
        <v>1805</v>
      </c>
      <c r="G63" s="6">
        <v>195</v>
      </c>
      <c r="H63" s="7">
        <v>0.57999999999999996</v>
      </c>
      <c r="I63" s="7">
        <v>0.38</v>
      </c>
      <c r="J63" s="61">
        <v>0.04</v>
      </c>
    </row>
    <row r="64" spans="1:10" x14ac:dyDescent="0.35">
      <c r="A64" s="5" t="s">
        <v>235</v>
      </c>
      <c r="B64" s="6">
        <v>3970</v>
      </c>
      <c r="C64" s="7">
        <v>0.01</v>
      </c>
      <c r="D64" s="6">
        <v>4395</v>
      </c>
      <c r="E64" s="6">
        <v>2640</v>
      </c>
      <c r="F64" s="6">
        <v>1695</v>
      </c>
      <c r="G64" s="6">
        <v>60</v>
      </c>
      <c r="H64" s="7">
        <v>0.6</v>
      </c>
      <c r="I64" s="7">
        <v>0.39</v>
      </c>
      <c r="J64" s="61">
        <v>0.01</v>
      </c>
    </row>
    <row r="65" spans="1:10" x14ac:dyDescent="0.35">
      <c r="A65" s="5" t="s">
        <v>236</v>
      </c>
      <c r="B65" s="6">
        <v>3730</v>
      </c>
      <c r="C65" s="7">
        <v>0.01</v>
      </c>
      <c r="D65" s="6">
        <v>3930</v>
      </c>
      <c r="E65" s="6">
        <v>2230</v>
      </c>
      <c r="F65" s="6">
        <v>1655</v>
      </c>
      <c r="G65" s="6">
        <v>45</v>
      </c>
      <c r="H65" s="7">
        <v>0.56999999999999995</v>
      </c>
      <c r="I65" s="7">
        <v>0.42</v>
      </c>
      <c r="J65" s="61">
        <v>0.01</v>
      </c>
    </row>
    <row r="66" spans="1:10" x14ac:dyDescent="0.35">
      <c r="A66" s="5" t="s">
        <v>237</v>
      </c>
      <c r="B66" s="6">
        <v>2900</v>
      </c>
      <c r="C66" s="7">
        <v>0.01</v>
      </c>
      <c r="D66" s="6">
        <v>2890</v>
      </c>
      <c r="E66" s="6">
        <v>1720</v>
      </c>
      <c r="F66" s="6">
        <v>1140</v>
      </c>
      <c r="G66" s="6">
        <v>30</v>
      </c>
      <c r="H66" s="7">
        <v>0.6</v>
      </c>
      <c r="I66" s="7">
        <v>0.39</v>
      </c>
      <c r="J66" s="61">
        <v>0.01</v>
      </c>
    </row>
    <row r="67" spans="1:10" x14ac:dyDescent="0.35">
      <c r="A67" s="5" t="s">
        <v>238</v>
      </c>
      <c r="B67" s="6">
        <v>4350</v>
      </c>
      <c r="C67" s="7">
        <v>0.01</v>
      </c>
      <c r="D67" s="6">
        <v>4135</v>
      </c>
      <c r="E67" s="6">
        <v>2505</v>
      </c>
      <c r="F67" s="6">
        <v>1600</v>
      </c>
      <c r="G67" s="6">
        <v>30</v>
      </c>
      <c r="H67" s="7">
        <v>0.61</v>
      </c>
      <c r="I67" s="7">
        <v>0.39</v>
      </c>
      <c r="J67" s="61">
        <v>0.01</v>
      </c>
    </row>
    <row r="68" spans="1:10" x14ac:dyDescent="0.35">
      <c r="A68" s="5" t="s">
        <v>239</v>
      </c>
      <c r="B68" s="6">
        <v>5245</v>
      </c>
      <c r="C68" s="7">
        <v>0.01</v>
      </c>
      <c r="D68" s="6">
        <v>4135</v>
      </c>
      <c r="E68" s="6">
        <v>2175</v>
      </c>
      <c r="F68" s="6">
        <v>1920</v>
      </c>
      <c r="G68" s="6">
        <v>40</v>
      </c>
      <c r="H68" s="7">
        <v>0.53</v>
      </c>
      <c r="I68" s="7">
        <v>0.46</v>
      </c>
      <c r="J68" s="61">
        <v>0.01</v>
      </c>
    </row>
    <row r="69" spans="1:10" x14ac:dyDescent="0.35">
      <c r="A69" s="5" t="s">
        <v>240</v>
      </c>
      <c r="B69" s="6">
        <v>5570</v>
      </c>
      <c r="C69" s="7">
        <v>0.01</v>
      </c>
      <c r="D69" s="6">
        <v>5605</v>
      </c>
      <c r="E69" s="6">
        <v>3740</v>
      </c>
      <c r="F69" s="6">
        <v>1660</v>
      </c>
      <c r="G69" s="6">
        <v>205</v>
      </c>
      <c r="H69" s="7">
        <v>0.67</v>
      </c>
      <c r="I69" s="7">
        <v>0.3</v>
      </c>
      <c r="J69" s="61">
        <v>0.04</v>
      </c>
    </row>
    <row r="70" spans="1:10" x14ac:dyDescent="0.35">
      <c r="A70" s="5" t="s">
        <v>241</v>
      </c>
      <c r="B70" s="6">
        <v>4520</v>
      </c>
      <c r="C70" s="7">
        <v>0.01</v>
      </c>
      <c r="D70" s="6">
        <v>5310</v>
      </c>
      <c r="E70" s="6">
        <v>3415</v>
      </c>
      <c r="F70" s="6">
        <v>1835</v>
      </c>
      <c r="G70" s="6">
        <v>60</v>
      </c>
      <c r="H70" s="7">
        <v>0.64</v>
      </c>
      <c r="I70" s="7">
        <v>0.35</v>
      </c>
      <c r="J70" s="61">
        <v>0.01</v>
      </c>
    </row>
    <row r="71" spans="1:10" x14ac:dyDescent="0.35">
      <c r="A71" s="5" t="s">
        <v>242</v>
      </c>
      <c r="B71" s="6">
        <v>4650</v>
      </c>
      <c r="C71" s="7">
        <v>0.01</v>
      </c>
      <c r="D71" s="6">
        <v>4200</v>
      </c>
      <c r="E71" s="6">
        <v>2620</v>
      </c>
      <c r="F71" s="6">
        <v>1535</v>
      </c>
      <c r="G71" s="6">
        <v>45</v>
      </c>
      <c r="H71" s="7">
        <v>0.62</v>
      </c>
      <c r="I71" s="7">
        <v>0.37</v>
      </c>
      <c r="J71" s="61">
        <v>0.01</v>
      </c>
    </row>
    <row r="72" spans="1:10" x14ac:dyDescent="0.35">
      <c r="A72" s="5" t="s">
        <v>243</v>
      </c>
      <c r="B72" s="6">
        <v>4965</v>
      </c>
      <c r="C72" s="7">
        <v>0.01</v>
      </c>
      <c r="D72" s="6">
        <v>4435</v>
      </c>
      <c r="E72" s="6">
        <v>2840</v>
      </c>
      <c r="F72" s="6">
        <v>1505</v>
      </c>
      <c r="G72" s="6">
        <v>95</v>
      </c>
      <c r="H72" s="7">
        <v>0.64</v>
      </c>
      <c r="I72" s="7">
        <v>0.34</v>
      </c>
      <c r="J72" s="61">
        <v>0.02</v>
      </c>
    </row>
    <row r="73" spans="1:10" x14ac:dyDescent="0.35">
      <c r="A73" s="5" t="s">
        <v>244</v>
      </c>
      <c r="B73" s="6">
        <v>4175</v>
      </c>
      <c r="C73" s="7">
        <v>0.01</v>
      </c>
      <c r="D73" s="6">
        <v>4870</v>
      </c>
      <c r="E73" s="6">
        <v>3220</v>
      </c>
      <c r="F73" s="6">
        <v>1600</v>
      </c>
      <c r="G73" s="6">
        <v>50</v>
      </c>
      <c r="H73" s="7">
        <v>0.66</v>
      </c>
      <c r="I73" s="7">
        <v>0.33</v>
      </c>
      <c r="J73" s="61">
        <v>0.01</v>
      </c>
    </row>
    <row r="74" spans="1:10" x14ac:dyDescent="0.35">
      <c r="A74" s="5" t="s">
        <v>245</v>
      </c>
      <c r="B74" s="6">
        <v>4045</v>
      </c>
      <c r="C74" s="7">
        <v>0.01</v>
      </c>
      <c r="D74" s="6">
        <v>4495</v>
      </c>
      <c r="E74" s="6">
        <v>2890</v>
      </c>
      <c r="F74" s="6">
        <v>1545</v>
      </c>
      <c r="G74" s="6">
        <v>60</v>
      </c>
      <c r="H74" s="7">
        <v>0.64</v>
      </c>
      <c r="I74" s="7">
        <v>0.34</v>
      </c>
      <c r="J74" s="61">
        <v>0.01</v>
      </c>
    </row>
    <row r="75" spans="1:10" x14ac:dyDescent="0.35">
      <c r="A75" s="5" t="s">
        <v>246</v>
      </c>
      <c r="B75" s="6">
        <v>3600</v>
      </c>
      <c r="C75" s="7">
        <v>0.01</v>
      </c>
      <c r="D75" s="6">
        <v>3525</v>
      </c>
      <c r="E75" s="6">
        <v>2380</v>
      </c>
      <c r="F75" s="6">
        <v>1105</v>
      </c>
      <c r="G75" s="6">
        <v>40</v>
      </c>
      <c r="H75" s="7">
        <v>0.68</v>
      </c>
      <c r="I75" s="7">
        <v>0.31</v>
      </c>
      <c r="J75" s="61">
        <v>0.01</v>
      </c>
    </row>
    <row r="76" spans="1:10" x14ac:dyDescent="0.35">
      <c r="A76" s="5" t="s">
        <v>247</v>
      </c>
      <c r="B76" s="6">
        <v>3495</v>
      </c>
      <c r="C76" s="7">
        <v>0.01</v>
      </c>
      <c r="D76" s="6">
        <v>3780</v>
      </c>
      <c r="E76" s="6">
        <v>2475</v>
      </c>
      <c r="F76" s="6">
        <v>1195</v>
      </c>
      <c r="G76" s="6">
        <v>110</v>
      </c>
      <c r="H76" s="7">
        <v>0.65</v>
      </c>
      <c r="I76" s="7">
        <v>0.32</v>
      </c>
      <c r="J76" s="61">
        <v>0.03</v>
      </c>
    </row>
    <row r="77" spans="1:10" x14ac:dyDescent="0.35">
      <c r="A77" s="5" t="s">
        <v>248</v>
      </c>
      <c r="B77" s="6">
        <v>3660</v>
      </c>
      <c r="C77" s="7">
        <v>0.01</v>
      </c>
      <c r="D77" s="6">
        <v>3380</v>
      </c>
      <c r="E77" s="6">
        <v>2235</v>
      </c>
      <c r="F77" s="6">
        <v>1070</v>
      </c>
      <c r="G77" s="6">
        <v>75</v>
      </c>
      <c r="H77" s="7">
        <v>0.66</v>
      </c>
      <c r="I77" s="7">
        <v>0.32</v>
      </c>
      <c r="J77" s="61">
        <v>0.02</v>
      </c>
    </row>
    <row r="78" spans="1:10" x14ac:dyDescent="0.35">
      <c r="A78" s="5" t="s">
        <v>249</v>
      </c>
      <c r="B78" s="6">
        <v>2785</v>
      </c>
      <c r="C78" s="7">
        <v>0</v>
      </c>
      <c r="D78" s="6">
        <v>2550</v>
      </c>
      <c r="E78" s="6">
        <v>1675</v>
      </c>
      <c r="F78" s="6">
        <v>825</v>
      </c>
      <c r="G78" s="6">
        <v>50</v>
      </c>
      <c r="H78" s="7">
        <v>0.66</v>
      </c>
      <c r="I78" s="7">
        <v>0.32</v>
      </c>
      <c r="J78" s="61">
        <v>0.02</v>
      </c>
    </row>
    <row r="79" spans="1:10" x14ac:dyDescent="0.35">
      <c r="A79" s="5" t="s">
        <v>250</v>
      </c>
      <c r="B79" s="6">
        <v>3950</v>
      </c>
      <c r="C79" s="7">
        <v>0.01</v>
      </c>
      <c r="D79" s="6">
        <v>3415</v>
      </c>
      <c r="E79" s="6">
        <v>2325</v>
      </c>
      <c r="F79" s="6">
        <v>1035</v>
      </c>
      <c r="G79" s="6">
        <v>55</v>
      </c>
      <c r="H79" s="7">
        <v>0.68</v>
      </c>
      <c r="I79" s="7">
        <v>0.3</v>
      </c>
      <c r="J79" s="61">
        <v>0.02</v>
      </c>
    </row>
    <row r="80" spans="1:10" x14ac:dyDescent="0.35">
      <c r="A80" s="5" t="s">
        <v>251</v>
      </c>
      <c r="B80" s="6">
        <v>4225</v>
      </c>
      <c r="C80" s="7">
        <v>0.01</v>
      </c>
      <c r="D80" s="6">
        <v>4115</v>
      </c>
      <c r="E80" s="6">
        <v>2530</v>
      </c>
      <c r="F80" s="6">
        <v>1530</v>
      </c>
      <c r="G80" s="6">
        <v>60</v>
      </c>
      <c r="H80" s="7">
        <v>0.61</v>
      </c>
      <c r="I80" s="7">
        <v>0.37</v>
      </c>
      <c r="J80" s="61">
        <v>0.01</v>
      </c>
    </row>
    <row r="81" spans="1:10" x14ac:dyDescent="0.35">
      <c r="A81" s="5" t="s">
        <v>252</v>
      </c>
      <c r="B81" s="6">
        <v>3675</v>
      </c>
      <c r="C81" s="7">
        <v>0.01</v>
      </c>
      <c r="D81" s="6">
        <v>3510</v>
      </c>
      <c r="E81" s="6">
        <v>2225</v>
      </c>
      <c r="F81" s="6">
        <v>1225</v>
      </c>
      <c r="G81" s="6">
        <v>60</v>
      </c>
      <c r="H81" s="7">
        <v>0.63</v>
      </c>
      <c r="I81" s="7">
        <v>0.35</v>
      </c>
      <c r="J81" s="61">
        <v>0.02</v>
      </c>
    </row>
    <row r="82" spans="1:10" x14ac:dyDescent="0.35">
      <c r="A82" s="5" t="s">
        <v>253</v>
      </c>
      <c r="B82" s="6">
        <v>3415</v>
      </c>
      <c r="C82" s="7">
        <v>0.01</v>
      </c>
      <c r="D82" s="6">
        <v>3410</v>
      </c>
      <c r="E82" s="6">
        <v>2260</v>
      </c>
      <c r="F82" s="6">
        <v>1100</v>
      </c>
      <c r="G82" s="6">
        <v>50</v>
      </c>
      <c r="H82" s="7">
        <v>0.66</v>
      </c>
      <c r="I82" s="7">
        <v>0.32</v>
      </c>
      <c r="J82" s="61">
        <v>0.02</v>
      </c>
    </row>
    <row r="83" spans="1:10" x14ac:dyDescent="0.35">
      <c r="A83" s="5" t="s">
        <v>254</v>
      </c>
      <c r="B83" s="6">
        <v>3480</v>
      </c>
      <c r="C83" s="7">
        <v>0.01</v>
      </c>
      <c r="D83" s="6">
        <v>3445</v>
      </c>
      <c r="E83" s="6">
        <v>2260</v>
      </c>
      <c r="F83" s="6">
        <v>1130</v>
      </c>
      <c r="G83" s="6">
        <v>55</v>
      </c>
      <c r="H83" s="7">
        <v>0.66</v>
      </c>
      <c r="I83" s="7">
        <v>0.33</v>
      </c>
      <c r="J83" s="61">
        <v>0.02</v>
      </c>
    </row>
    <row r="84" spans="1:10" x14ac:dyDescent="0.35">
      <c r="A84" s="5" t="s">
        <v>255</v>
      </c>
      <c r="B84" s="6">
        <v>4015</v>
      </c>
      <c r="C84" s="7">
        <v>0.01</v>
      </c>
      <c r="D84" s="6">
        <v>3925</v>
      </c>
      <c r="E84" s="6">
        <v>2640</v>
      </c>
      <c r="F84" s="6">
        <v>1200</v>
      </c>
      <c r="G84" s="6">
        <v>85</v>
      </c>
      <c r="H84" s="7">
        <v>0.67</v>
      </c>
      <c r="I84" s="7">
        <v>0.31</v>
      </c>
      <c r="J84" s="61">
        <v>0.02</v>
      </c>
    </row>
    <row r="85" spans="1:10" x14ac:dyDescent="0.35">
      <c r="A85" s="5" t="s">
        <v>256</v>
      </c>
      <c r="B85" s="6">
        <v>3335</v>
      </c>
      <c r="C85" s="7">
        <v>0.01</v>
      </c>
      <c r="D85" s="6">
        <v>3765</v>
      </c>
      <c r="E85" s="6">
        <v>2555</v>
      </c>
      <c r="F85" s="6">
        <v>1120</v>
      </c>
      <c r="G85" s="6">
        <v>90</v>
      </c>
      <c r="H85" s="7">
        <v>0.68</v>
      </c>
      <c r="I85" s="7">
        <v>0.3</v>
      </c>
      <c r="J85" s="61">
        <v>0.02</v>
      </c>
    </row>
    <row r="86" spans="1:10" x14ac:dyDescent="0.35">
      <c r="A86" s="5" t="s">
        <v>257</v>
      </c>
      <c r="B86" s="6">
        <v>3545</v>
      </c>
      <c r="C86" s="7">
        <v>0.01</v>
      </c>
      <c r="D86" s="6">
        <v>3205</v>
      </c>
      <c r="E86" s="6">
        <v>2115</v>
      </c>
      <c r="F86" s="6">
        <v>1020</v>
      </c>
      <c r="G86" s="6">
        <v>70</v>
      </c>
      <c r="H86" s="7">
        <v>0.66</v>
      </c>
      <c r="I86" s="7">
        <v>0.32</v>
      </c>
      <c r="J86" s="61">
        <v>0.02</v>
      </c>
    </row>
    <row r="87" spans="1:10" x14ac:dyDescent="0.35">
      <c r="A87" s="5" t="s">
        <v>258</v>
      </c>
      <c r="B87" s="6">
        <v>3075</v>
      </c>
      <c r="C87" s="7">
        <v>0.01</v>
      </c>
      <c r="D87" s="6">
        <v>3180</v>
      </c>
      <c r="E87" s="6">
        <v>2140</v>
      </c>
      <c r="F87" s="6">
        <v>955</v>
      </c>
      <c r="G87" s="6">
        <v>90</v>
      </c>
      <c r="H87" s="7">
        <v>0.67</v>
      </c>
      <c r="I87" s="7">
        <v>0.3</v>
      </c>
      <c r="J87" s="61">
        <v>0.03</v>
      </c>
    </row>
    <row r="88" spans="1:10" x14ac:dyDescent="0.35">
      <c r="A88" s="20" t="s">
        <v>259</v>
      </c>
      <c r="B88" s="21">
        <v>19480</v>
      </c>
      <c r="C88" s="22">
        <v>0.03</v>
      </c>
      <c r="D88" s="21">
        <v>17935</v>
      </c>
      <c r="E88" s="21">
        <v>11505</v>
      </c>
      <c r="F88" s="21">
        <v>6080</v>
      </c>
      <c r="G88" s="21">
        <v>350</v>
      </c>
      <c r="H88" s="22">
        <v>0.64</v>
      </c>
      <c r="I88" s="22">
        <v>0.34</v>
      </c>
      <c r="J88" s="66">
        <v>0.02</v>
      </c>
    </row>
    <row r="89" spans="1:10" x14ac:dyDescent="0.35">
      <c r="A89" s="8" t="s">
        <v>260</v>
      </c>
      <c r="B89" s="9">
        <v>128075</v>
      </c>
      <c r="C89" s="10">
        <v>0.23</v>
      </c>
      <c r="D89" s="9">
        <v>120680</v>
      </c>
      <c r="E89" s="9">
        <v>80095</v>
      </c>
      <c r="F89" s="9">
        <v>35375</v>
      </c>
      <c r="G89" s="9">
        <v>5210</v>
      </c>
      <c r="H89" s="10">
        <v>0.66</v>
      </c>
      <c r="I89" s="10">
        <v>0.28999999999999998</v>
      </c>
      <c r="J89" s="59">
        <v>0.04</v>
      </c>
    </row>
    <row r="90" spans="1:10" x14ac:dyDescent="0.35">
      <c r="A90" s="8" t="s">
        <v>261</v>
      </c>
      <c r="B90" s="9">
        <v>118605</v>
      </c>
      <c r="C90" s="10">
        <v>0.21</v>
      </c>
      <c r="D90" s="9">
        <v>112490</v>
      </c>
      <c r="E90" s="9">
        <v>76955</v>
      </c>
      <c r="F90" s="9">
        <v>33480</v>
      </c>
      <c r="G90" s="9">
        <v>2060</v>
      </c>
      <c r="H90" s="10">
        <v>0.68</v>
      </c>
      <c r="I90" s="10">
        <v>0.3</v>
      </c>
      <c r="J90" s="59">
        <v>0.02</v>
      </c>
    </row>
    <row r="91" spans="1:10" x14ac:dyDescent="0.35">
      <c r="A91" s="8" t="s">
        <v>262</v>
      </c>
      <c r="B91" s="9">
        <v>84240</v>
      </c>
      <c r="C91" s="10">
        <v>0.15</v>
      </c>
      <c r="D91" s="9">
        <v>83005</v>
      </c>
      <c r="E91" s="9">
        <v>57485</v>
      </c>
      <c r="F91" s="9">
        <v>20010</v>
      </c>
      <c r="G91" s="9">
        <v>5510</v>
      </c>
      <c r="H91" s="10">
        <v>0.69</v>
      </c>
      <c r="I91" s="10">
        <v>0.24</v>
      </c>
      <c r="J91" s="59">
        <v>7.0000000000000007E-2</v>
      </c>
    </row>
    <row r="92" spans="1:10" x14ac:dyDescent="0.35">
      <c r="A92" s="8" t="s">
        <v>263</v>
      </c>
      <c r="B92" s="9">
        <v>85830</v>
      </c>
      <c r="C92" s="10">
        <v>0.15</v>
      </c>
      <c r="D92" s="9">
        <v>88990</v>
      </c>
      <c r="E92" s="9">
        <v>58425</v>
      </c>
      <c r="F92" s="9">
        <v>27845</v>
      </c>
      <c r="G92" s="9">
        <v>2720</v>
      </c>
      <c r="H92" s="10">
        <v>0.66</v>
      </c>
      <c r="I92" s="10">
        <v>0.31</v>
      </c>
      <c r="J92" s="59">
        <v>0.03</v>
      </c>
    </row>
    <row r="93" spans="1:10" x14ac:dyDescent="0.35">
      <c r="A93" s="8" t="s">
        <v>264</v>
      </c>
      <c r="B93" s="9">
        <v>53260</v>
      </c>
      <c r="C93" s="10">
        <v>0.1</v>
      </c>
      <c r="D93" s="9">
        <v>62395</v>
      </c>
      <c r="E93" s="9">
        <v>36045</v>
      </c>
      <c r="F93" s="9">
        <v>25150</v>
      </c>
      <c r="G93" s="9">
        <v>1200</v>
      </c>
      <c r="H93" s="10">
        <v>0.57999999999999996</v>
      </c>
      <c r="I93" s="10">
        <v>0.4</v>
      </c>
      <c r="J93" s="59">
        <v>0.02</v>
      </c>
    </row>
    <row r="94" spans="1:10" x14ac:dyDescent="0.35">
      <c r="A94" s="8" t="s">
        <v>265</v>
      </c>
      <c r="B94" s="9">
        <v>47745</v>
      </c>
      <c r="C94" s="10">
        <v>0.09</v>
      </c>
      <c r="D94" s="9">
        <v>47585</v>
      </c>
      <c r="E94" s="9">
        <v>30825</v>
      </c>
      <c r="F94" s="9">
        <v>16005</v>
      </c>
      <c r="G94" s="9">
        <v>755</v>
      </c>
      <c r="H94" s="10">
        <v>0.65</v>
      </c>
      <c r="I94" s="10">
        <v>0.34</v>
      </c>
      <c r="J94" s="59">
        <v>0.02</v>
      </c>
    </row>
    <row r="95" spans="1:10" x14ac:dyDescent="0.35">
      <c r="A95" s="8" t="s">
        <v>266</v>
      </c>
      <c r="B95" s="9">
        <v>20860</v>
      </c>
      <c r="C95" s="10">
        <v>0.04</v>
      </c>
      <c r="D95" s="9">
        <v>20935</v>
      </c>
      <c r="E95" s="9">
        <v>13970</v>
      </c>
      <c r="F95" s="9">
        <v>6520</v>
      </c>
      <c r="G95" s="9">
        <v>445</v>
      </c>
      <c r="H95" s="10">
        <v>0.67</v>
      </c>
      <c r="I95" s="10">
        <v>0.31</v>
      </c>
      <c r="J95" s="59">
        <v>0.02</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2"/>
  <sheetViews>
    <sheetView workbookViewId="0"/>
  </sheetViews>
  <sheetFormatPr defaultColWidth="10.58203125" defaultRowHeight="15.5" x14ac:dyDescent="0.35"/>
  <cols>
    <col min="1" max="1" width="32.58203125" customWidth="1"/>
    <col min="2" max="11" width="16.58203125" customWidth="1"/>
  </cols>
  <sheetData>
    <row r="1" spans="1:11" ht="19.5" x14ac:dyDescent="0.45">
      <c r="A1" s="14" t="s">
        <v>431</v>
      </c>
    </row>
    <row r="2" spans="1:11" x14ac:dyDescent="0.35">
      <c r="A2" t="s">
        <v>432</v>
      </c>
    </row>
    <row r="3" spans="1:11" x14ac:dyDescent="0.35">
      <c r="A3" t="s">
        <v>433</v>
      </c>
    </row>
    <row r="4" spans="1:11" x14ac:dyDescent="0.35">
      <c r="A4" t="s">
        <v>430</v>
      </c>
    </row>
    <row r="5" spans="1:11" x14ac:dyDescent="0.35">
      <c r="A5" s="15" t="s">
        <v>485</v>
      </c>
      <c r="B5" s="15" t="s">
        <v>408</v>
      </c>
    </row>
    <row r="6" spans="1:11" ht="62" x14ac:dyDescent="0.35">
      <c r="A6" s="4" t="s">
        <v>267</v>
      </c>
      <c r="B6" s="4" t="s">
        <v>167</v>
      </c>
      <c r="C6" s="4" t="s">
        <v>168</v>
      </c>
      <c r="D6" s="4" t="s">
        <v>169</v>
      </c>
      <c r="E6" s="4" t="s">
        <v>268</v>
      </c>
      <c r="F6" s="4" t="s">
        <v>170</v>
      </c>
      <c r="G6" s="4" t="s">
        <v>171</v>
      </c>
      <c r="H6" s="4" t="s">
        <v>172</v>
      </c>
      <c r="I6" s="4" t="s">
        <v>173</v>
      </c>
      <c r="J6" s="4" t="s">
        <v>174</v>
      </c>
      <c r="K6" s="18" t="s">
        <v>175</v>
      </c>
    </row>
    <row r="7" spans="1:11" x14ac:dyDescent="0.35">
      <c r="A7" s="23" t="s">
        <v>176</v>
      </c>
      <c r="B7" s="24">
        <f>SUMIFS('Table 2 - Full data'!C:C,'Table 2 - Full data'!$A:$A,$A7,'Table 2 - Full data'!$B:$B,$B$5)</f>
        <v>558100</v>
      </c>
      <c r="C7" s="25">
        <f>SUMIFS('Table 2 - Full data'!D:D,'Table 2 - Full data'!$A:$A,$A7,'Table 2 - Full data'!$B:$B,$B$5)</f>
        <v>1</v>
      </c>
      <c r="D7" s="24">
        <f>SUMIFS('Table 2 - Full data'!E:E,'Table 2 - Full data'!$A:$A,$A7,'Table 2 - Full data'!$B:$B,$B$5)</f>
        <v>554015</v>
      </c>
      <c r="E7" s="25">
        <f>SUMIFS('Table 2 - Full data'!F:F,'Table 2 - Full data'!$A:$A,$A7,'Table 2 - Full data'!$B:$B,$B$5)</f>
        <v>1</v>
      </c>
      <c r="F7" s="24">
        <f>SUMIFS('Table 2 - Full data'!G:G,'Table 2 - Full data'!$A:$A,$A7,'Table 2 - Full data'!$B:$B,$B$5)</f>
        <v>365300</v>
      </c>
      <c r="G7" s="24">
        <f>SUMIFS('Table 2 - Full data'!H:H,'Table 2 - Full data'!$A:$A,$A7,'Table 2 - Full data'!$B:$B,$B$5)</f>
        <v>170465</v>
      </c>
      <c r="H7" s="24">
        <f>SUMIFS('Table 2 - Full data'!I:I,'Table 2 - Full data'!$A:$A,$A7,'Table 2 - Full data'!$B:$B,$B$5)</f>
        <v>18250</v>
      </c>
      <c r="I7" s="25">
        <f>SUMIFS('Table 2 - Full data'!J:J,'Table 2 - Full data'!$A:$A,$A7,'Table 2 - Full data'!$B:$B,$B$5)</f>
        <v>0.66</v>
      </c>
      <c r="J7" s="25">
        <f>SUMIFS('Table 2 - Full data'!K:K,'Table 2 - Full data'!$A:$A,$A7,'Table 2 - Full data'!$B:$B,$B$5)</f>
        <v>0.31</v>
      </c>
      <c r="K7" s="60">
        <f>SUMIFS('Table 2 - Full data'!L:L,'Table 2 - Full data'!$A:$A,$A7,'Table 2 - Full data'!$B:$B,$B$5)</f>
        <v>0.03</v>
      </c>
    </row>
    <row r="8" spans="1:11" x14ac:dyDescent="0.35">
      <c r="A8" s="5" t="s">
        <v>481</v>
      </c>
      <c r="B8" s="6">
        <f>SUMIFS('Table 2 - Full data'!C:C,'Table 2 - Full data'!$A:$A,$A8,'Table 2 - Full data'!$B:$B,$B$5)</f>
        <v>231900</v>
      </c>
      <c r="C8" s="7">
        <f>SUMIFS('Table 2 - Full data'!D:D,'Table 2 - Full data'!$A:$A,$A8,'Table 2 - Full data'!$B:$B,$B$5)</f>
        <v>0.42</v>
      </c>
      <c r="D8" s="6">
        <f>SUMIFS('Table 2 - Full data'!E:E,'Table 2 - Full data'!$A:$A,$A8,'Table 2 - Full data'!$B:$B,$B$5)</f>
        <v>229205</v>
      </c>
      <c r="E8" s="7">
        <f>SUMIFS('Table 2 - Full data'!F:F,'Table 2 - Full data'!$A:$A,$A8,'Table 2 - Full data'!$B:$B,$B$5)</f>
        <v>0.41</v>
      </c>
      <c r="F8" s="6">
        <f>SUMIFS('Table 2 - Full data'!G:G,'Table 2 - Full data'!$A:$A,$A8,'Table 2 - Full data'!$B:$B,$B$5)</f>
        <v>110800</v>
      </c>
      <c r="G8" s="6">
        <f>SUMIFS('Table 2 - Full data'!H:H,'Table 2 - Full data'!$A:$A,$A8,'Table 2 - Full data'!$B:$B,$B$5)</f>
        <v>113625</v>
      </c>
      <c r="H8" s="6">
        <f>SUMIFS('Table 2 - Full data'!I:I,'Table 2 - Full data'!$A:$A,$A8,'Table 2 - Full data'!$B:$B,$B$5)</f>
        <v>4780</v>
      </c>
      <c r="I8" s="7">
        <f>SUMIFS('Table 2 - Full data'!J:J,'Table 2 - Full data'!$A:$A,$A8,'Table 2 - Full data'!$B:$B,$B$5)</f>
        <v>0.48</v>
      </c>
      <c r="J8" s="7">
        <f>SUMIFS('Table 2 - Full data'!K:K,'Table 2 - Full data'!$A:$A,$A8,'Table 2 - Full data'!$B:$B,$B$5)</f>
        <v>0.5</v>
      </c>
      <c r="K8" s="61">
        <f>SUMIFS('Table 2 - Full data'!L:L,'Table 2 - Full data'!$A:$A,$A8,'Table 2 - Full data'!$B:$B,$B$5)</f>
        <v>0.02</v>
      </c>
    </row>
    <row r="9" spans="1:11" x14ac:dyDescent="0.35">
      <c r="A9" s="5" t="s">
        <v>482</v>
      </c>
      <c r="B9" s="6">
        <f>SUMIFS('Table 2 - Full data'!C:C,'Table 2 - Full data'!$A:$A,$A9,'Table 2 - Full data'!$B:$B,$B$5)</f>
        <v>164265</v>
      </c>
      <c r="C9" s="7">
        <f>SUMIFS('Table 2 - Full data'!D:D,'Table 2 - Full data'!$A:$A,$A9,'Table 2 - Full data'!$B:$B,$B$5)</f>
        <v>0.28999999999999998</v>
      </c>
      <c r="D9" s="6">
        <f>SUMIFS('Table 2 - Full data'!E:E,'Table 2 - Full data'!$A:$A,$A9,'Table 2 - Full data'!$B:$B,$B$5)</f>
        <v>163430</v>
      </c>
      <c r="E9" s="7">
        <f>SUMIFS('Table 2 - Full data'!F:F,'Table 2 - Full data'!$A:$A,$A9,'Table 2 - Full data'!$B:$B,$B$5)</f>
        <v>0.28999999999999998</v>
      </c>
      <c r="F9" s="6">
        <f>SUMIFS('Table 2 - Full data'!G:G,'Table 2 - Full data'!$A:$A,$A9,'Table 2 - Full data'!$B:$B,$B$5)</f>
        <v>88620</v>
      </c>
      <c r="G9" s="6">
        <f>SUMIFS('Table 2 - Full data'!H:H,'Table 2 - Full data'!$A:$A,$A9,'Table 2 - Full data'!$B:$B,$B$5)</f>
        <v>69220</v>
      </c>
      <c r="H9" s="6">
        <f>SUMIFS('Table 2 - Full data'!I:I,'Table 2 - Full data'!$A:$A,$A9,'Table 2 - Full data'!$B:$B,$B$5)</f>
        <v>5585</v>
      </c>
      <c r="I9" s="7">
        <f>SUMIFS('Table 2 - Full data'!J:J,'Table 2 - Full data'!$A:$A,$A9,'Table 2 - Full data'!$B:$B,$B$5)</f>
        <v>0.54</v>
      </c>
      <c r="J9" s="7">
        <f>SUMIFS('Table 2 - Full data'!K:K,'Table 2 - Full data'!$A:$A,$A9,'Table 2 - Full data'!$B:$B,$B$5)</f>
        <v>0.42</v>
      </c>
      <c r="K9" s="61">
        <f>SUMIFS('Table 2 - Full data'!L:L,'Table 2 - Full data'!$A:$A,$A9,'Table 2 - Full data'!$B:$B,$B$5)</f>
        <v>0.03</v>
      </c>
    </row>
    <row r="10" spans="1:11" x14ac:dyDescent="0.35">
      <c r="A10" s="5" t="s">
        <v>483</v>
      </c>
      <c r="B10" s="6">
        <f>SUMIFS('Table 2 - Full data'!C:C,'Table 2 - Full data'!$A:$A,$A10,'Table 2 - Full data'!$B:$B,$B$5)</f>
        <v>118640</v>
      </c>
      <c r="C10" s="7">
        <f>SUMIFS('Table 2 - Full data'!D:D,'Table 2 - Full data'!$A:$A,$A10,'Table 2 - Full data'!$B:$B,$B$5)</f>
        <v>0.21</v>
      </c>
      <c r="D10" s="6">
        <f>SUMIFS('Table 2 - Full data'!E:E,'Table 2 - Full data'!$A:$A,$A10,'Table 2 - Full data'!$B:$B,$B$5)</f>
        <v>118190</v>
      </c>
      <c r="E10" s="7">
        <f>SUMIFS('Table 2 - Full data'!F:F,'Table 2 - Full data'!$A:$A,$A10,'Table 2 - Full data'!$B:$B,$B$5)</f>
        <v>0.21</v>
      </c>
      <c r="F10" s="6">
        <f>SUMIFS('Table 2 - Full data'!G:G,'Table 2 - Full data'!$A:$A,$A10,'Table 2 - Full data'!$B:$B,$B$5)</f>
        <v>76665</v>
      </c>
      <c r="G10" s="6">
        <f>SUMIFS('Table 2 - Full data'!H:H,'Table 2 - Full data'!$A:$A,$A10,'Table 2 - Full data'!$B:$B,$B$5)</f>
        <v>37870</v>
      </c>
      <c r="H10" s="6">
        <f>SUMIFS('Table 2 - Full data'!I:I,'Table 2 - Full data'!$A:$A,$A10,'Table 2 - Full data'!$B:$B,$B$5)</f>
        <v>3655</v>
      </c>
      <c r="I10" s="7">
        <f>SUMIFS('Table 2 - Full data'!J:J,'Table 2 - Full data'!$A:$A,$A10,'Table 2 - Full data'!$B:$B,$B$5)</f>
        <v>0.65</v>
      </c>
      <c r="J10" s="7">
        <f>SUMIFS('Table 2 - Full data'!K:K,'Table 2 - Full data'!$A:$A,$A10,'Table 2 - Full data'!$B:$B,$B$5)</f>
        <v>0.32</v>
      </c>
      <c r="K10" s="61">
        <f>SUMIFS('Table 2 - Full data'!L:L,'Table 2 - Full data'!$A:$A,$A10,'Table 2 - Full data'!$B:$B,$B$5)</f>
        <v>0.03</v>
      </c>
    </row>
    <row r="11" spans="1:11" x14ac:dyDescent="0.35">
      <c r="A11" s="5" t="s">
        <v>269</v>
      </c>
      <c r="B11" s="6">
        <f>SUMIFS('Table 2 - Full data'!C:C,'Table 2 - Full data'!$A:$A,$A11,'Table 2 - Full data'!$B:$B,$B$5)</f>
        <v>357605</v>
      </c>
      <c r="C11" s="7">
        <f>SUMIFS('Table 2 - Full data'!D:D,'Table 2 - Full data'!$A:$A,$A11,'Table 2 - Full data'!$B:$B,$B$5)</f>
        <v>0.64</v>
      </c>
      <c r="D11" s="6">
        <f>SUMIFS('Table 2 - Full data'!E:E,'Table 2 - Full data'!$A:$A,$A11,'Table 2 - Full data'!$B:$B,$B$5)</f>
        <v>353960</v>
      </c>
      <c r="E11" s="7">
        <f>SUMIFS('Table 2 - Full data'!F:F,'Table 2 - Full data'!$A:$A,$A11,'Table 2 - Full data'!$B:$B,$B$5)</f>
        <v>0.64</v>
      </c>
      <c r="F11" s="6">
        <f>SUMIFS('Table 2 - Full data'!G:G,'Table 2 - Full data'!$A:$A,$A11,'Table 2 - Full data'!$B:$B,$B$5)</f>
        <v>216530</v>
      </c>
      <c r="G11" s="6">
        <f>SUMIFS('Table 2 - Full data'!H:H,'Table 2 - Full data'!$A:$A,$A11,'Table 2 - Full data'!$B:$B,$B$5)</f>
        <v>127415</v>
      </c>
      <c r="H11" s="6">
        <f>SUMIFS('Table 2 - Full data'!I:I,'Table 2 - Full data'!$A:$A,$A11,'Table 2 - Full data'!$B:$B,$B$5)</f>
        <v>10015</v>
      </c>
      <c r="I11" s="7">
        <f>SUMIFS('Table 2 - Full data'!J:J,'Table 2 - Full data'!$A:$A,$A11,'Table 2 - Full data'!$B:$B,$B$5)</f>
        <v>0.61</v>
      </c>
      <c r="J11" s="7">
        <f>SUMIFS('Table 2 - Full data'!K:K,'Table 2 - Full data'!$A:$A,$A11,'Table 2 - Full data'!$B:$B,$B$5)</f>
        <v>0.36</v>
      </c>
      <c r="K11" s="61">
        <f>SUMIFS('Table 2 - Full data'!L:L,'Table 2 - Full data'!$A:$A,$A11,'Table 2 - Full data'!$B:$B,$B$5)</f>
        <v>0.03</v>
      </c>
    </row>
    <row r="12" spans="1:11" x14ac:dyDescent="0.35">
      <c r="A12" s="5" t="s">
        <v>270</v>
      </c>
      <c r="B12" s="6">
        <f>SUMIFS('Table 2 - Full data'!C:C,'Table 2 - Full data'!$A:$A,$A12,'Table 2 - Full data'!$B:$B,$B$5)</f>
        <v>59450</v>
      </c>
      <c r="C12" s="7">
        <f>SUMIFS('Table 2 - Full data'!D:D,'Table 2 - Full data'!$A:$A,$A12,'Table 2 - Full data'!$B:$B,$B$5)</f>
        <v>0.11</v>
      </c>
      <c r="D12" s="6">
        <f>SUMIFS('Table 2 - Full data'!E:E,'Table 2 - Full data'!$A:$A,$A12,'Table 2 - Full data'!$B:$B,$B$5)</f>
        <v>59135</v>
      </c>
      <c r="E12" s="7">
        <f>SUMIFS('Table 2 - Full data'!F:F,'Table 2 - Full data'!$A:$A,$A12,'Table 2 - Full data'!$B:$B,$B$5)</f>
        <v>0.11</v>
      </c>
      <c r="F12" s="6">
        <f>SUMIFS('Table 2 - Full data'!G:G,'Table 2 - Full data'!$A:$A,$A12,'Table 2 - Full data'!$B:$B,$B$5)</f>
        <v>3485</v>
      </c>
      <c r="G12" s="6">
        <f>SUMIFS('Table 2 - Full data'!H:H,'Table 2 - Full data'!$A:$A,$A12,'Table 2 - Full data'!$B:$B,$B$5)</f>
        <v>52375</v>
      </c>
      <c r="H12" s="6">
        <f>SUMIFS('Table 2 - Full data'!I:I,'Table 2 - Full data'!$A:$A,$A12,'Table 2 - Full data'!$B:$B,$B$5)</f>
        <v>3280</v>
      </c>
      <c r="I12" s="7">
        <f>SUMIFS('Table 2 - Full data'!J:J,'Table 2 - Full data'!$A:$A,$A12,'Table 2 - Full data'!$B:$B,$B$5)</f>
        <v>0.06</v>
      </c>
      <c r="J12" s="7">
        <f>SUMIFS('Table 2 - Full data'!K:K,'Table 2 - Full data'!$A:$A,$A12,'Table 2 - Full data'!$B:$B,$B$5)</f>
        <v>0.89</v>
      </c>
      <c r="K12" s="61">
        <f>SUMIFS('Table 2 - Full data'!L:L,'Table 2 - Full data'!$A:$A,$A12,'Table 2 - Full data'!$B:$B,$B$5)</f>
        <v>0.06</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'Financial year lookup'!$A3:$A11</xm:f>
          </x14:formula1>
          <xm:sqref>B5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87"/>
  <sheetViews>
    <sheetView workbookViewId="0"/>
  </sheetViews>
  <sheetFormatPr defaultColWidth="10.58203125" defaultRowHeight="15.5" x14ac:dyDescent="0.35"/>
  <cols>
    <col min="1" max="1" width="32.58203125" customWidth="1"/>
    <col min="2" max="9" width="16.58203125" customWidth="1"/>
  </cols>
  <sheetData>
    <row r="1" spans="1:9" ht="19.5" x14ac:dyDescent="0.45">
      <c r="A1" s="14" t="s">
        <v>434</v>
      </c>
    </row>
    <row r="2" spans="1:9" x14ac:dyDescent="0.35">
      <c r="A2" t="s">
        <v>31</v>
      </c>
    </row>
    <row r="3" spans="1:9" x14ac:dyDescent="0.35">
      <c r="A3" t="s">
        <v>430</v>
      </c>
    </row>
    <row r="4" spans="1:9" ht="31" x14ac:dyDescent="0.35">
      <c r="A4" s="4" t="s">
        <v>166</v>
      </c>
      <c r="B4" s="4" t="s">
        <v>167</v>
      </c>
      <c r="C4" s="4" t="s">
        <v>271</v>
      </c>
      <c r="D4" s="4" t="s">
        <v>272</v>
      </c>
      <c r="E4" s="4" t="s">
        <v>273</v>
      </c>
      <c r="F4" s="4" t="s">
        <v>274</v>
      </c>
      <c r="G4" s="4" t="s">
        <v>275</v>
      </c>
      <c r="H4" s="4" t="s">
        <v>276</v>
      </c>
      <c r="I4" s="18" t="s">
        <v>277</v>
      </c>
    </row>
    <row r="5" spans="1:9" x14ac:dyDescent="0.35">
      <c r="A5" s="23" t="s">
        <v>176</v>
      </c>
      <c r="B5" s="24">
        <v>558100</v>
      </c>
      <c r="C5" s="24">
        <v>501565</v>
      </c>
      <c r="D5" s="24">
        <v>10540</v>
      </c>
      <c r="E5" s="24">
        <v>43020</v>
      </c>
      <c r="F5" s="26">
        <v>2970</v>
      </c>
      <c r="G5" s="25">
        <v>0.9</v>
      </c>
      <c r="H5" s="25">
        <v>0.02</v>
      </c>
      <c r="I5" s="60">
        <v>0.08</v>
      </c>
    </row>
    <row r="6" spans="1:9" x14ac:dyDescent="0.35">
      <c r="A6" s="5" t="s">
        <v>177</v>
      </c>
      <c r="B6" s="6">
        <v>9900</v>
      </c>
      <c r="C6" s="6">
        <v>8800</v>
      </c>
      <c r="D6" s="6">
        <v>1065</v>
      </c>
      <c r="E6" s="6">
        <v>25</v>
      </c>
      <c r="F6" s="16">
        <v>5</v>
      </c>
      <c r="G6" s="7">
        <v>0.89</v>
      </c>
      <c r="H6" s="7">
        <v>0.11</v>
      </c>
      <c r="I6" s="61">
        <v>0</v>
      </c>
    </row>
    <row r="7" spans="1:9" x14ac:dyDescent="0.35">
      <c r="A7" s="5" t="s">
        <v>178</v>
      </c>
      <c r="B7" s="6">
        <v>4025</v>
      </c>
      <c r="C7" s="6">
        <v>3645</v>
      </c>
      <c r="D7" s="6">
        <v>365</v>
      </c>
      <c r="E7" s="6">
        <v>5</v>
      </c>
      <c r="F7" s="16">
        <v>10</v>
      </c>
      <c r="G7" s="7">
        <v>0.91</v>
      </c>
      <c r="H7" s="7">
        <v>0.09</v>
      </c>
      <c r="I7" s="61">
        <v>0</v>
      </c>
    </row>
    <row r="8" spans="1:9" x14ac:dyDescent="0.35">
      <c r="A8" s="5" t="s">
        <v>179</v>
      </c>
      <c r="B8" s="6">
        <v>2585</v>
      </c>
      <c r="C8" s="6">
        <v>2280</v>
      </c>
      <c r="D8" s="6">
        <v>290</v>
      </c>
      <c r="E8" s="6">
        <v>10</v>
      </c>
      <c r="F8" s="16">
        <v>10</v>
      </c>
      <c r="G8" s="7">
        <v>0.88</v>
      </c>
      <c r="H8" s="7">
        <v>0.11</v>
      </c>
      <c r="I8" s="61">
        <v>0</v>
      </c>
    </row>
    <row r="9" spans="1:9" x14ac:dyDescent="0.35">
      <c r="A9" s="5" t="s">
        <v>180</v>
      </c>
      <c r="B9" s="6">
        <v>2970</v>
      </c>
      <c r="C9" s="6">
        <v>2635</v>
      </c>
      <c r="D9" s="6">
        <v>325</v>
      </c>
      <c r="E9" s="6">
        <v>5</v>
      </c>
      <c r="F9" s="16">
        <v>5</v>
      </c>
      <c r="G9" s="7">
        <v>0.89</v>
      </c>
      <c r="H9" s="7">
        <v>0.11</v>
      </c>
      <c r="I9" s="61">
        <v>0</v>
      </c>
    </row>
    <row r="10" spans="1:9" x14ac:dyDescent="0.35">
      <c r="A10" s="5" t="s">
        <v>181</v>
      </c>
      <c r="B10" s="6">
        <v>8650</v>
      </c>
      <c r="C10" s="6">
        <v>8195</v>
      </c>
      <c r="D10" s="6">
        <v>280</v>
      </c>
      <c r="E10" s="6">
        <v>170</v>
      </c>
      <c r="F10" s="16">
        <v>5</v>
      </c>
      <c r="G10" s="7">
        <v>0.95</v>
      </c>
      <c r="H10" s="7">
        <v>0.03</v>
      </c>
      <c r="I10" s="61">
        <v>0.02</v>
      </c>
    </row>
    <row r="11" spans="1:9" x14ac:dyDescent="0.35">
      <c r="A11" s="5" t="s">
        <v>182</v>
      </c>
      <c r="B11" s="6">
        <v>18610</v>
      </c>
      <c r="C11" s="6">
        <v>17765</v>
      </c>
      <c r="D11" s="6">
        <v>100</v>
      </c>
      <c r="E11" s="6">
        <v>695</v>
      </c>
      <c r="F11" s="16">
        <v>50</v>
      </c>
      <c r="G11" s="7">
        <v>0.95</v>
      </c>
      <c r="H11" s="7">
        <v>0.01</v>
      </c>
      <c r="I11" s="61">
        <v>0.04</v>
      </c>
    </row>
    <row r="12" spans="1:9" x14ac:dyDescent="0.35">
      <c r="A12" s="5" t="s">
        <v>183</v>
      </c>
      <c r="B12" s="6">
        <v>24935</v>
      </c>
      <c r="C12" s="6">
        <v>23580</v>
      </c>
      <c r="D12" s="6">
        <v>100</v>
      </c>
      <c r="E12" s="6">
        <v>1240</v>
      </c>
      <c r="F12" s="16">
        <v>20</v>
      </c>
      <c r="G12" s="7">
        <v>0.95</v>
      </c>
      <c r="H12" s="7">
        <v>0</v>
      </c>
      <c r="I12" s="61">
        <v>0.05</v>
      </c>
    </row>
    <row r="13" spans="1:9" x14ac:dyDescent="0.35">
      <c r="A13" s="5" t="s">
        <v>184</v>
      </c>
      <c r="B13" s="6">
        <v>7730</v>
      </c>
      <c r="C13" s="6">
        <v>7175</v>
      </c>
      <c r="D13" s="6">
        <v>65</v>
      </c>
      <c r="E13" s="6">
        <v>480</v>
      </c>
      <c r="F13" s="16">
        <v>10</v>
      </c>
      <c r="G13" s="7">
        <v>0.93</v>
      </c>
      <c r="H13" s="7">
        <v>0.01</v>
      </c>
      <c r="I13" s="61">
        <v>0.06</v>
      </c>
    </row>
    <row r="14" spans="1:9" x14ac:dyDescent="0.35">
      <c r="A14" s="5" t="s">
        <v>185</v>
      </c>
      <c r="B14" s="6">
        <v>10220</v>
      </c>
      <c r="C14" s="6">
        <v>9285</v>
      </c>
      <c r="D14" s="6">
        <v>90</v>
      </c>
      <c r="E14" s="6">
        <v>815</v>
      </c>
      <c r="F14" s="16">
        <v>30</v>
      </c>
      <c r="G14" s="7">
        <v>0.91</v>
      </c>
      <c r="H14" s="7">
        <v>0.01</v>
      </c>
      <c r="I14" s="61">
        <v>0.08</v>
      </c>
    </row>
    <row r="15" spans="1:9" x14ac:dyDescent="0.35">
      <c r="A15" s="5" t="s">
        <v>186</v>
      </c>
      <c r="B15" s="6">
        <v>7035</v>
      </c>
      <c r="C15" s="6">
        <v>6125</v>
      </c>
      <c r="D15" s="6">
        <v>90</v>
      </c>
      <c r="E15" s="6">
        <v>795</v>
      </c>
      <c r="F15" s="16">
        <v>30</v>
      </c>
      <c r="G15" s="7">
        <v>0.87</v>
      </c>
      <c r="H15" s="7">
        <v>0.01</v>
      </c>
      <c r="I15" s="61">
        <v>0.11</v>
      </c>
    </row>
    <row r="16" spans="1:9" x14ac:dyDescent="0.35">
      <c r="A16" s="5" t="s">
        <v>187</v>
      </c>
      <c r="B16" s="6">
        <v>7740</v>
      </c>
      <c r="C16" s="6">
        <v>6755</v>
      </c>
      <c r="D16" s="6">
        <v>75</v>
      </c>
      <c r="E16" s="6">
        <v>875</v>
      </c>
      <c r="F16" s="16">
        <v>35</v>
      </c>
      <c r="G16" s="7">
        <v>0.87</v>
      </c>
      <c r="H16" s="7">
        <v>0.01</v>
      </c>
      <c r="I16" s="61">
        <v>0.11</v>
      </c>
    </row>
    <row r="17" spans="1:9" x14ac:dyDescent="0.35">
      <c r="A17" s="5" t="s">
        <v>188</v>
      </c>
      <c r="B17" s="6">
        <v>11470</v>
      </c>
      <c r="C17" s="6">
        <v>10555</v>
      </c>
      <c r="D17" s="6">
        <v>40</v>
      </c>
      <c r="E17" s="6">
        <v>860</v>
      </c>
      <c r="F17" s="16">
        <v>15</v>
      </c>
      <c r="G17" s="7">
        <v>0.92</v>
      </c>
      <c r="H17" s="7">
        <v>0</v>
      </c>
      <c r="I17" s="61">
        <v>7.0000000000000007E-2</v>
      </c>
    </row>
    <row r="18" spans="1:9" x14ac:dyDescent="0.35">
      <c r="A18" s="5" t="s">
        <v>189</v>
      </c>
      <c r="B18" s="6">
        <v>4875</v>
      </c>
      <c r="C18" s="6">
        <v>4330</v>
      </c>
      <c r="D18" s="6">
        <v>60</v>
      </c>
      <c r="E18" s="6">
        <v>480</v>
      </c>
      <c r="F18" s="16">
        <v>5</v>
      </c>
      <c r="G18" s="7">
        <v>0.89</v>
      </c>
      <c r="H18" s="7">
        <v>0.01</v>
      </c>
      <c r="I18" s="61">
        <v>0.1</v>
      </c>
    </row>
    <row r="19" spans="1:9" x14ac:dyDescent="0.35">
      <c r="A19" s="5" t="s">
        <v>190</v>
      </c>
      <c r="B19" s="6">
        <v>7380</v>
      </c>
      <c r="C19" s="6">
        <v>6615</v>
      </c>
      <c r="D19" s="6">
        <v>65</v>
      </c>
      <c r="E19" s="6">
        <v>685</v>
      </c>
      <c r="F19" s="16">
        <v>10</v>
      </c>
      <c r="G19" s="7">
        <v>0.9</v>
      </c>
      <c r="H19" s="7">
        <v>0.01</v>
      </c>
      <c r="I19" s="61">
        <v>0.09</v>
      </c>
    </row>
    <row r="20" spans="1:9" x14ac:dyDescent="0.35">
      <c r="A20" s="5" t="s">
        <v>191</v>
      </c>
      <c r="B20" s="6">
        <v>13760</v>
      </c>
      <c r="C20" s="6">
        <v>12290</v>
      </c>
      <c r="D20" s="6">
        <v>90</v>
      </c>
      <c r="E20" s="6">
        <v>1375</v>
      </c>
      <c r="F20" s="16">
        <v>5</v>
      </c>
      <c r="G20" s="7">
        <v>0.89</v>
      </c>
      <c r="H20" s="7">
        <v>0.01</v>
      </c>
      <c r="I20" s="61">
        <v>0.1</v>
      </c>
    </row>
    <row r="21" spans="1:9" x14ac:dyDescent="0.35">
      <c r="A21" s="5" t="s">
        <v>192</v>
      </c>
      <c r="B21" s="6">
        <v>5670</v>
      </c>
      <c r="C21" s="6">
        <v>5160</v>
      </c>
      <c r="D21" s="6">
        <v>45</v>
      </c>
      <c r="E21" s="6">
        <v>460</v>
      </c>
      <c r="F21" s="16">
        <v>5</v>
      </c>
      <c r="G21" s="7">
        <v>0.91</v>
      </c>
      <c r="H21" s="7">
        <v>0.01</v>
      </c>
      <c r="I21" s="61">
        <v>0.08</v>
      </c>
    </row>
    <row r="22" spans="1:9" x14ac:dyDescent="0.35">
      <c r="A22" s="5" t="s">
        <v>193</v>
      </c>
      <c r="B22" s="6">
        <v>5735</v>
      </c>
      <c r="C22" s="6">
        <v>5610</v>
      </c>
      <c r="D22" s="6">
        <v>65</v>
      </c>
      <c r="E22" s="6">
        <v>60</v>
      </c>
      <c r="F22" s="16">
        <v>0</v>
      </c>
      <c r="G22" s="7">
        <v>0.98</v>
      </c>
      <c r="H22" s="7">
        <v>0.01</v>
      </c>
      <c r="I22" s="61">
        <v>0.01</v>
      </c>
    </row>
    <row r="23" spans="1:9" x14ac:dyDescent="0.35">
      <c r="A23" s="5" t="s">
        <v>194</v>
      </c>
      <c r="B23" s="6">
        <v>6830</v>
      </c>
      <c r="C23" s="6">
        <v>6700</v>
      </c>
      <c r="D23" s="6">
        <v>80</v>
      </c>
      <c r="E23" s="6">
        <v>50</v>
      </c>
      <c r="F23" s="16">
        <v>0</v>
      </c>
      <c r="G23" s="7">
        <v>0.98</v>
      </c>
      <c r="H23" s="7">
        <v>0.01</v>
      </c>
      <c r="I23" s="61">
        <v>0.01</v>
      </c>
    </row>
    <row r="24" spans="1:9" x14ac:dyDescent="0.35">
      <c r="A24" s="5" t="s">
        <v>195</v>
      </c>
      <c r="B24" s="6">
        <v>25580</v>
      </c>
      <c r="C24" s="6">
        <v>24795</v>
      </c>
      <c r="D24" s="6">
        <v>555</v>
      </c>
      <c r="E24" s="6">
        <v>225</v>
      </c>
      <c r="F24" s="16">
        <v>5</v>
      </c>
      <c r="G24" s="7">
        <v>0.97</v>
      </c>
      <c r="H24" s="7">
        <v>0.02</v>
      </c>
      <c r="I24" s="61">
        <v>0.01</v>
      </c>
    </row>
    <row r="25" spans="1:9" x14ac:dyDescent="0.35">
      <c r="A25" s="5" t="s">
        <v>196</v>
      </c>
      <c r="B25" s="6">
        <v>8765</v>
      </c>
      <c r="C25" s="6">
        <v>8270</v>
      </c>
      <c r="D25" s="6">
        <v>210</v>
      </c>
      <c r="E25" s="6">
        <v>285</v>
      </c>
      <c r="F25" s="16">
        <v>5</v>
      </c>
      <c r="G25" s="7">
        <v>0.94</v>
      </c>
      <c r="H25" s="7">
        <v>0.02</v>
      </c>
      <c r="I25" s="61">
        <v>0.03</v>
      </c>
    </row>
    <row r="26" spans="1:9" x14ac:dyDescent="0.35">
      <c r="A26" s="5" t="s">
        <v>197</v>
      </c>
      <c r="B26" s="6">
        <v>9805</v>
      </c>
      <c r="C26" s="6">
        <v>9100</v>
      </c>
      <c r="D26" s="6">
        <v>230</v>
      </c>
      <c r="E26" s="6">
        <v>470</v>
      </c>
      <c r="F26" s="16">
        <v>5</v>
      </c>
      <c r="G26" s="7">
        <v>0.93</v>
      </c>
      <c r="H26" s="7">
        <v>0.02</v>
      </c>
      <c r="I26" s="61">
        <v>0.05</v>
      </c>
    </row>
    <row r="27" spans="1:9" x14ac:dyDescent="0.35">
      <c r="A27" s="5" t="s">
        <v>198</v>
      </c>
      <c r="B27" s="6">
        <v>7980</v>
      </c>
      <c r="C27" s="6">
        <v>7135</v>
      </c>
      <c r="D27" s="6">
        <v>195</v>
      </c>
      <c r="E27" s="6">
        <v>640</v>
      </c>
      <c r="F27" s="16">
        <v>5</v>
      </c>
      <c r="G27" s="7">
        <v>0.89</v>
      </c>
      <c r="H27" s="7">
        <v>0.02</v>
      </c>
      <c r="I27" s="61">
        <v>0.08</v>
      </c>
    </row>
    <row r="28" spans="1:9" x14ac:dyDescent="0.35">
      <c r="A28" s="5" t="s">
        <v>199</v>
      </c>
      <c r="B28" s="6">
        <v>5190</v>
      </c>
      <c r="C28" s="6">
        <v>4575</v>
      </c>
      <c r="D28" s="6">
        <v>190</v>
      </c>
      <c r="E28" s="6">
        <v>415</v>
      </c>
      <c r="F28" s="16">
        <v>10</v>
      </c>
      <c r="G28" s="7">
        <v>0.88</v>
      </c>
      <c r="H28" s="7">
        <v>0.04</v>
      </c>
      <c r="I28" s="61">
        <v>0.08</v>
      </c>
    </row>
    <row r="29" spans="1:9" x14ac:dyDescent="0.35">
      <c r="A29" s="5" t="s">
        <v>200</v>
      </c>
      <c r="B29" s="6">
        <v>13610</v>
      </c>
      <c r="C29" s="6">
        <v>12175</v>
      </c>
      <c r="D29" s="6">
        <v>345</v>
      </c>
      <c r="E29" s="6">
        <v>1075</v>
      </c>
      <c r="F29" s="16">
        <v>15</v>
      </c>
      <c r="G29" s="7">
        <v>0.89</v>
      </c>
      <c r="H29" s="7">
        <v>0.03</v>
      </c>
      <c r="I29" s="61">
        <v>0.08</v>
      </c>
    </row>
    <row r="30" spans="1:9" x14ac:dyDescent="0.35">
      <c r="A30" s="5" t="s">
        <v>201</v>
      </c>
      <c r="B30" s="6">
        <v>5985</v>
      </c>
      <c r="C30" s="6">
        <v>5405</v>
      </c>
      <c r="D30" s="6">
        <v>125</v>
      </c>
      <c r="E30" s="6">
        <v>445</v>
      </c>
      <c r="F30" s="16">
        <v>10</v>
      </c>
      <c r="G30" s="7">
        <v>0.9</v>
      </c>
      <c r="H30" s="7">
        <v>0.02</v>
      </c>
      <c r="I30" s="61">
        <v>7.0000000000000007E-2</v>
      </c>
    </row>
    <row r="31" spans="1:9" x14ac:dyDescent="0.35">
      <c r="A31" s="5" t="s">
        <v>202</v>
      </c>
      <c r="B31" s="6">
        <v>10080</v>
      </c>
      <c r="C31" s="6">
        <v>9330</v>
      </c>
      <c r="D31" s="6">
        <v>175</v>
      </c>
      <c r="E31" s="6">
        <v>565</v>
      </c>
      <c r="F31" s="16">
        <v>10</v>
      </c>
      <c r="G31" s="7">
        <v>0.93</v>
      </c>
      <c r="H31" s="7">
        <v>0.02</v>
      </c>
      <c r="I31" s="61">
        <v>0.06</v>
      </c>
    </row>
    <row r="32" spans="1:9" x14ac:dyDescent="0.35">
      <c r="A32" s="5" t="s">
        <v>203</v>
      </c>
      <c r="B32" s="6">
        <v>13520</v>
      </c>
      <c r="C32" s="6">
        <v>12495</v>
      </c>
      <c r="D32" s="6">
        <v>210</v>
      </c>
      <c r="E32" s="6">
        <v>805</v>
      </c>
      <c r="F32" s="16">
        <v>10</v>
      </c>
      <c r="G32" s="7">
        <v>0.92</v>
      </c>
      <c r="H32" s="7">
        <v>0.02</v>
      </c>
      <c r="I32" s="61">
        <v>0.06</v>
      </c>
    </row>
    <row r="33" spans="1:9" x14ac:dyDescent="0.35">
      <c r="A33" s="5" t="s">
        <v>204</v>
      </c>
      <c r="B33" s="6">
        <v>5525</v>
      </c>
      <c r="C33" s="6">
        <v>4925</v>
      </c>
      <c r="D33" s="6">
        <v>70</v>
      </c>
      <c r="E33" s="6">
        <v>510</v>
      </c>
      <c r="F33" s="16">
        <v>15</v>
      </c>
      <c r="G33" s="7">
        <v>0.89</v>
      </c>
      <c r="H33" s="7">
        <v>0.01</v>
      </c>
      <c r="I33" s="61">
        <v>0.09</v>
      </c>
    </row>
    <row r="34" spans="1:9" x14ac:dyDescent="0.35">
      <c r="A34" s="5" t="s">
        <v>205</v>
      </c>
      <c r="B34" s="6">
        <v>4745</v>
      </c>
      <c r="C34" s="6">
        <v>4180</v>
      </c>
      <c r="D34" s="6">
        <v>65</v>
      </c>
      <c r="E34" s="6">
        <v>490</v>
      </c>
      <c r="F34" s="16">
        <v>10</v>
      </c>
      <c r="G34" s="7">
        <v>0.88</v>
      </c>
      <c r="H34" s="7">
        <v>0.01</v>
      </c>
      <c r="I34" s="61">
        <v>0.1</v>
      </c>
    </row>
    <row r="35" spans="1:9" x14ac:dyDescent="0.35">
      <c r="A35" s="5" t="s">
        <v>206</v>
      </c>
      <c r="B35" s="6">
        <v>5475</v>
      </c>
      <c r="C35" s="6">
        <v>4880</v>
      </c>
      <c r="D35" s="6">
        <v>80</v>
      </c>
      <c r="E35" s="6">
        <v>505</v>
      </c>
      <c r="F35" s="16">
        <v>10</v>
      </c>
      <c r="G35" s="7">
        <v>0.89</v>
      </c>
      <c r="H35" s="7">
        <v>0.01</v>
      </c>
      <c r="I35" s="61">
        <v>0.09</v>
      </c>
    </row>
    <row r="36" spans="1:9" x14ac:dyDescent="0.35">
      <c r="A36" s="5" t="s">
        <v>207</v>
      </c>
      <c r="B36" s="6">
        <v>17485</v>
      </c>
      <c r="C36" s="6">
        <v>15725</v>
      </c>
      <c r="D36" s="6">
        <v>300</v>
      </c>
      <c r="E36" s="6">
        <v>1450</v>
      </c>
      <c r="F36" s="16">
        <v>15</v>
      </c>
      <c r="G36" s="7">
        <v>0.9</v>
      </c>
      <c r="H36" s="7">
        <v>0.02</v>
      </c>
      <c r="I36" s="61">
        <v>0.08</v>
      </c>
    </row>
    <row r="37" spans="1:9" x14ac:dyDescent="0.35">
      <c r="A37" s="5" t="s">
        <v>208</v>
      </c>
      <c r="B37" s="6">
        <v>6735</v>
      </c>
      <c r="C37" s="6">
        <v>5825</v>
      </c>
      <c r="D37" s="6">
        <v>155</v>
      </c>
      <c r="E37" s="6">
        <v>750</v>
      </c>
      <c r="F37" s="16">
        <v>5</v>
      </c>
      <c r="G37" s="7">
        <v>0.86</v>
      </c>
      <c r="H37" s="7">
        <v>0.02</v>
      </c>
      <c r="I37" s="61">
        <v>0.11</v>
      </c>
    </row>
    <row r="38" spans="1:9" x14ac:dyDescent="0.35">
      <c r="A38" s="5" t="s">
        <v>209</v>
      </c>
      <c r="B38" s="6">
        <v>7205</v>
      </c>
      <c r="C38" s="6">
        <v>6050</v>
      </c>
      <c r="D38" s="6">
        <v>175</v>
      </c>
      <c r="E38" s="6">
        <v>975</v>
      </c>
      <c r="F38" s="16">
        <v>5</v>
      </c>
      <c r="G38" s="7">
        <v>0.84</v>
      </c>
      <c r="H38" s="7">
        <v>0.02</v>
      </c>
      <c r="I38" s="61">
        <v>0.14000000000000001</v>
      </c>
    </row>
    <row r="39" spans="1:9" x14ac:dyDescent="0.35">
      <c r="A39" s="5" t="s">
        <v>210</v>
      </c>
      <c r="B39" s="6">
        <v>5270</v>
      </c>
      <c r="C39" s="6">
        <v>4445</v>
      </c>
      <c r="D39" s="6">
        <v>125</v>
      </c>
      <c r="E39" s="6">
        <v>695</v>
      </c>
      <c r="F39" s="16">
        <v>0</v>
      </c>
      <c r="G39" s="7">
        <v>0.84</v>
      </c>
      <c r="H39" s="7">
        <v>0.02</v>
      </c>
      <c r="I39" s="61">
        <v>0.13</v>
      </c>
    </row>
    <row r="40" spans="1:9" x14ac:dyDescent="0.35">
      <c r="A40" s="5" t="s">
        <v>211</v>
      </c>
      <c r="B40" s="6">
        <v>5295</v>
      </c>
      <c r="C40" s="6">
        <v>4520</v>
      </c>
      <c r="D40" s="6">
        <v>120</v>
      </c>
      <c r="E40" s="6">
        <v>655</v>
      </c>
      <c r="F40" s="16">
        <v>0</v>
      </c>
      <c r="G40" s="7">
        <v>0.85</v>
      </c>
      <c r="H40" s="7">
        <v>0.02</v>
      </c>
      <c r="I40" s="61">
        <v>0.12</v>
      </c>
    </row>
    <row r="41" spans="1:9" x14ac:dyDescent="0.35">
      <c r="A41" s="5" t="s">
        <v>212</v>
      </c>
      <c r="B41" s="6">
        <v>5710</v>
      </c>
      <c r="C41" s="6">
        <v>4780</v>
      </c>
      <c r="D41" s="6">
        <v>185</v>
      </c>
      <c r="E41" s="6">
        <v>745</v>
      </c>
      <c r="F41" s="16">
        <v>5</v>
      </c>
      <c r="G41" s="7">
        <v>0.84</v>
      </c>
      <c r="H41" s="7">
        <v>0.03</v>
      </c>
      <c r="I41" s="61">
        <v>0.13</v>
      </c>
    </row>
    <row r="42" spans="1:9" x14ac:dyDescent="0.35">
      <c r="A42" s="5" t="s">
        <v>213</v>
      </c>
      <c r="B42" s="6">
        <v>4165</v>
      </c>
      <c r="C42" s="6">
        <v>3565</v>
      </c>
      <c r="D42" s="6">
        <v>90</v>
      </c>
      <c r="E42" s="6">
        <v>510</v>
      </c>
      <c r="F42" s="16">
        <v>5</v>
      </c>
      <c r="G42" s="7">
        <v>0.86</v>
      </c>
      <c r="H42" s="7">
        <v>0.02</v>
      </c>
      <c r="I42" s="61">
        <v>0.12</v>
      </c>
    </row>
    <row r="43" spans="1:9" x14ac:dyDescent="0.35">
      <c r="A43" s="5" t="s">
        <v>214</v>
      </c>
      <c r="B43" s="6">
        <v>7220</v>
      </c>
      <c r="C43" s="6">
        <v>6290</v>
      </c>
      <c r="D43" s="6">
        <v>115</v>
      </c>
      <c r="E43" s="6">
        <v>805</v>
      </c>
      <c r="F43" s="16">
        <v>5</v>
      </c>
      <c r="G43" s="7">
        <v>0.87</v>
      </c>
      <c r="H43" s="7">
        <v>0.02</v>
      </c>
      <c r="I43" s="61">
        <v>0.11</v>
      </c>
    </row>
    <row r="44" spans="1:9" x14ac:dyDescent="0.35">
      <c r="A44" s="5" t="s">
        <v>215</v>
      </c>
      <c r="B44" s="6">
        <v>9055</v>
      </c>
      <c r="C44" s="6">
        <v>8180</v>
      </c>
      <c r="D44" s="6">
        <v>130</v>
      </c>
      <c r="E44" s="6">
        <v>745</v>
      </c>
      <c r="F44" s="16">
        <v>5</v>
      </c>
      <c r="G44" s="7">
        <v>0.9</v>
      </c>
      <c r="H44" s="7">
        <v>0.01</v>
      </c>
      <c r="I44" s="61">
        <v>0.08</v>
      </c>
    </row>
    <row r="45" spans="1:9" x14ac:dyDescent="0.35">
      <c r="A45" s="5" t="s">
        <v>216</v>
      </c>
      <c r="B45" s="6">
        <v>5875</v>
      </c>
      <c r="C45" s="6">
        <v>5070</v>
      </c>
      <c r="D45" s="6">
        <v>120</v>
      </c>
      <c r="E45" s="6">
        <v>675</v>
      </c>
      <c r="F45" s="16">
        <v>10</v>
      </c>
      <c r="G45" s="7">
        <v>0.86</v>
      </c>
      <c r="H45" s="7">
        <v>0.02</v>
      </c>
      <c r="I45" s="61">
        <v>0.12</v>
      </c>
    </row>
    <row r="46" spans="1:9" x14ac:dyDescent="0.35">
      <c r="A46" s="5" t="s">
        <v>217</v>
      </c>
      <c r="B46" s="6">
        <v>5220</v>
      </c>
      <c r="C46" s="6">
        <v>4595</v>
      </c>
      <c r="D46" s="6">
        <v>90</v>
      </c>
      <c r="E46" s="6">
        <v>535</v>
      </c>
      <c r="F46" s="16">
        <v>0</v>
      </c>
      <c r="G46" s="7">
        <v>0.88</v>
      </c>
      <c r="H46" s="7">
        <v>0.02</v>
      </c>
      <c r="I46" s="61">
        <v>0.1</v>
      </c>
    </row>
    <row r="47" spans="1:9" x14ac:dyDescent="0.35">
      <c r="A47" s="5" t="s">
        <v>218</v>
      </c>
      <c r="B47" s="6">
        <v>6480</v>
      </c>
      <c r="C47" s="6">
        <v>5795</v>
      </c>
      <c r="D47" s="6">
        <v>90</v>
      </c>
      <c r="E47" s="6">
        <v>590</v>
      </c>
      <c r="F47" s="16">
        <v>5</v>
      </c>
      <c r="G47" s="7">
        <v>0.89</v>
      </c>
      <c r="H47" s="7">
        <v>0.01</v>
      </c>
      <c r="I47" s="61">
        <v>0.09</v>
      </c>
    </row>
    <row r="48" spans="1:9" x14ac:dyDescent="0.35">
      <c r="A48" s="5" t="s">
        <v>219</v>
      </c>
      <c r="B48" s="6">
        <v>16350</v>
      </c>
      <c r="C48" s="6">
        <v>14840</v>
      </c>
      <c r="D48" s="6">
        <v>175</v>
      </c>
      <c r="E48" s="6">
        <v>1330</v>
      </c>
      <c r="F48" s="16">
        <v>5</v>
      </c>
      <c r="G48" s="7">
        <v>0.91</v>
      </c>
      <c r="H48" s="7">
        <v>0.01</v>
      </c>
      <c r="I48" s="61">
        <v>0.08</v>
      </c>
    </row>
    <row r="49" spans="1:9" x14ac:dyDescent="0.35">
      <c r="A49" s="5" t="s">
        <v>220</v>
      </c>
      <c r="B49" s="6">
        <v>7300</v>
      </c>
      <c r="C49" s="6">
        <v>6595</v>
      </c>
      <c r="D49" s="6">
        <v>100</v>
      </c>
      <c r="E49" s="6">
        <v>605</v>
      </c>
      <c r="F49" s="16">
        <v>0</v>
      </c>
      <c r="G49" s="7">
        <v>0.9</v>
      </c>
      <c r="H49" s="7">
        <v>0.01</v>
      </c>
      <c r="I49" s="61">
        <v>0.08</v>
      </c>
    </row>
    <row r="50" spans="1:9" x14ac:dyDescent="0.35">
      <c r="A50" s="5" t="s">
        <v>221</v>
      </c>
      <c r="B50" s="6">
        <v>6850</v>
      </c>
      <c r="C50" s="6">
        <v>5945</v>
      </c>
      <c r="D50" s="6">
        <v>115</v>
      </c>
      <c r="E50" s="6">
        <v>785</v>
      </c>
      <c r="F50" s="16">
        <v>5</v>
      </c>
      <c r="G50" s="7">
        <v>0.87</v>
      </c>
      <c r="H50" s="7">
        <v>0.02</v>
      </c>
      <c r="I50" s="61">
        <v>0.11</v>
      </c>
    </row>
    <row r="51" spans="1:9" x14ac:dyDescent="0.35">
      <c r="A51" s="5" t="s">
        <v>222</v>
      </c>
      <c r="B51" s="6">
        <v>5855</v>
      </c>
      <c r="C51" s="6">
        <v>4975</v>
      </c>
      <c r="D51" s="6">
        <v>100</v>
      </c>
      <c r="E51" s="6">
        <v>765</v>
      </c>
      <c r="F51" s="16">
        <v>20</v>
      </c>
      <c r="G51" s="7">
        <v>0.85</v>
      </c>
      <c r="H51" s="7">
        <v>0.02</v>
      </c>
      <c r="I51" s="61">
        <v>0.13</v>
      </c>
    </row>
    <row r="52" spans="1:9" x14ac:dyDescent="0.35">
      <c r="A52" s="5" t="s">
        <v>223</v>
      </c>
      <c r="B52" s="6">
        <v>5055</v>
      </c>
      <c r="C52" s="6">
        <v>4310</v>
      </c>
      <c r="D52" s="6">
        <v>60</v>
      </c>
      <c r="E52" s="6">
        <v>665</v>
      </c>
      <c r="F52" s="16">
        <v>20</v>
      </c>
      <c r="G52" s="7">
        <v>0.85</v>
      </c>
      <c r="H52" s="7">
        <v>0.01</v>
      </c>
      <c r="I52" s="61">
        <v>0.13</v>
      </c>
    </row>
    <row r="53" spans="1:9" x14ac:dyDescent="0.35">
      <c r="A53" s="5" t="s">
        <v>224</v>
      </c>
      <c r="B53" s="6">
        <v>10930</v>
      </c>
      <c r="C53" s="6">
        <v>9775</v>
      </c>
      <c r="D53" s="6">
        <v>140</v>
      </c>
      <c r="E53" s="6">
        <v>945</v>
      </c>
      <c r="F53" s="16">
        <v>65</v>
      </c>
      <c r="G53" s="7">
        <v>0.89</v>
      </c>
      <c r="H53" s="7">
        <v>0.01</v>
      </c>
      <c r="I53" s="61">
        <v>0.09</v>
      </c>
    </row>
    <row r="54" spans="1:9" x14ac:dyDescent="0.35">
      <c r="A54" s="5" t="s">
        <v>225</v>
      </c>
      <c r="B54" s="6">
        <v>4320</v>
      </c>
      <c r="C54" s="6">
        <v>3790</v>
      </c>
      <c r="D54" s="6">
        <v>50</v>
      </c>
      <c r="E54" s="6">
        <v>450</v>
      </c>
      <c r="F54" s="16">
        <v>30</v>
      </c>
      <c r="G54" s="7">
        <v>0.88</v>
      </c>
      <c r="H54" s="7">
        <v>0.01</v>
      </c>
      <c r="I54" s="61">
        <v>0.1</v>
      </c>
    </row>
    <row r="55" spans="1:9" x14ac:dyDescent="0.35">
      <c r="A55" s="5" t="s">
        <v>226</v>
      </c>
      <c r="B55" s="6">
        <v>5910</v>
      </c>
      <c r="C55" s="6">
        <v>5350</v>
      </c>
      <c r="D55" s="6">
        <v>75</v>
      </c>
      <c r="E55" s="6">
        <v>465</v>
      </c>
      <c r="F55" s="16">
        <v>25</v>
      </c>
      <c r="G55" s="7">
        <v>0.9</v>
      </c>
      <c r="H55" s="7">
        <v>0.01</v>
      </c>
      <c r="I55" s="61">
        <v>0.08</v>
      </c>
    </row>
    <row r="56" spans="1:9" x14ac:dyDescent="0.35">
      <c r="A56" s="5" t="s">
        <v>227</v>
      </c>
      <c r="B56" s="6">
        <v>6360</v>
      </c>
      <c r="C56" s="6">
        <v>5140</v>
      </c>
      <c r="D56" s="6">
        <v>95</v>
      </c>
      <c r="E56" s="6">
        <v>405</v>
      </c>
      <c r="F56" s="16">
        <v>725</v>
      </c>
      <c r="G56" s="7">
        <v>0.81</v>
      </c>
      <c r="H56" s="7">
        <v>0.01</v>
      </c>
      <c r="I56" s="61">
        <v>0.06</v>
      </c>
    </row>
    <row r="57" spans="1:9" x14ac:dyDescent="0.35">
      <c r="A57" s="5" t="s">
        <v>228</v>
      </c>
      <c r="B57" s="6">
        <v>5200</v>
      </c>
      <c r="C57" s="6">
        <v>4585</v>
      </c>
      <c r="D57" s="6">
        <v>100</v>
      </c>
      <c r="E57" s="6">
        <v>425</v>
      </c>
      <c r="F57" s="16">
        <v>90</v>
      </c>
      <c r="G57" s="7">
        <v>0.88</v>
      </c>
      <c r="H57" s="7">
        <v>0.02</v>
      </c>
      <c r="I57" s="61">
        <v>0.08</v>
      </c>
    </row>
    <row r="58" spans="1:9" x14ac:dyDescent="0.35">
      <c r="A58" s="5" t="s">
        <v>229</v>
      </c>
      <c r="B58" s="6">
        <v>4080</v>
      </c>
      <c r="C58" s="6">
        <v>3585</v>
      </c>
      <c r="D58" s="6">
        <v>80</v>
      </c>
      <c r="E58" s="6">
        <v>360</v>
      </c>
      <c r="F58" s="16">
        <v>55</v>
      </c>
      <c r="G58" s="7">
        <v>0.88</v>
      </c>
      <c r="H58" s="7">
        <v>0.02</v>
      </c>
      <c r="I58" s="61">
        <v>0.09</v>
      </c>
    </row>
    <row r="59" spans="1:9" x14ac:dyDescent="0.35">
      <c r="A59" s="5" t="s">
        <v>230</v>
      </c>
      <c r="B59" s="6">
        <v>4470</v>
      </c>
      <c r="C59" s="6">
        <v>3865</v>
      </c>
      <c r="D59" s="6">
        <v>80</v>
      </c>
      <c r="E59" s="6">
        <v>475</v>
      </c>
      <c r="F59" s="16">
        <v>55</v>
      </c>
      <c r="G59" s="7">
        <v>0.86</v>
      </c>
      <c r="H59" s="7">
        <v>0.02</v>
      </c>
      <c r="I59" s="61">
        <v>0.11</v>
      </c>
    </row>
    <row r="60" spans="1:9" x14ac:dyDescent="0.35">
      <c r="A60" s="5" t="s">
        <v>231</v>
      </c>
      <c r="B60" s="6">
        <v>5400</v>
      </c>
      <c r="C60" s="6">
        <v>4545</v>
      </c>
      <c r="D60" s="6">
        <v>85</v>
      </c>
      <c r="E60" s="6">
        <v>550</v>
      </c>
      <c r="F60" s="16">
        <v>215</v>
      </c>
      <c r="G60" s="7">
        <v>0.84</v>
      </c>
      <c r="H60" s="7">
        <v>0.02</v>
      </c>
      <c r="I60" s="61">
        <v>0.1</v>
      </c>
    </row>
    <row r="61" spans="1:9" x14ac:dyDescent="0.35">
      <c r="A61" s="5" t="s">
        <v>232</v>
      </c>
      <c r="B61" s="6">
        <v>4860</v>
      </c>
      <c r="C61" s="6">
        <v>3895</v>
      </c>
      <c r="D61" s="6">
        <v>135</v>
      </c>
      <c r="E61" s="6">
        <v>445</v>
      </c>
      <c r="F61" s="16">
        <v>385</v>
      </c>
      <c r="G61" s="7">
        <v>0.8</v>
      </c>
      <c r="H61" s="7">
        <v>0.03</v>
      </c>
      <c r="I61" s="61">
        <v>0.09</v>
      </c>
    </row>
    <row r="62" spans="1:9" x14ac:dyDescent="0.35">
      <c r="A62" s="5" t="s">
        <v>233</v>
      </c>
      <c r="B62" s="6">
        <v>4705</v>
      </c>
      <c r="C62" s="6">
        <v>4035</v>
      </c>
      <c r="D62" s="6">
        <v>80</v>
      </c>
      <c r="E62" s="6">
        <v>530</v>
      </c>
      <c r="F62" s="16">
        <v>60</v>
      </c>
      <c r="G62" s="7">
        <v>0.86</v>
      </c>
      <c r="H62" s="7">
        <v>0.02</v>
      </c>
      <c r="I62" s="61">
        <v>0.11</v>
      </c>
    </row>
    <row r="63" spans="1:9" x14ac:dyDescent="0.35">
      <c r="A63" s="5" t="s">
        <v>234</v>
      </c>
      <c r="B63" s="6">
        <v>3980</v>
      </c>
      <c r="C63" s="6">
        <v>3250</v>
      </c>
      <c r="D63" s="6">
        <v>70</v>
      </c>
      <c r="E63" s="6">
        <v>440</v>
      </c>
      <c r="F63" s="16">
        <v>220</v>
      </c>
      <c r="G63" s="7">
        <v>0.82</v>
      </c>
      <c r="H63" s="7">
        <v>0.02</v>
      </c>
      <c r="I63" s="61">
        <v>0.11</v>
      </c>
    </row>
    <row r="64" spans="1:9" x14ac:dyDescent="0.35">
      <c r="A64" s="5" t="s">
        <v>235</v>
      </c>
      <c r="B64" s="6">
        <v>3970</v>
      </c>
      <c r="C64" s="6">
        <v>3355</v>
      </c>
      <c r="D64" s="6">
        <v>65</v>
      </c>
      <c r="E64" s="6">
        <v>455</v>
      </c>
      <c r="F64" s="16">
        <v>100</v>
      </c>
      <c r="G64" s="7">
        <v>0.84</v>
      </c>
      <c r="H64" s="7">
        <v>0.02</v>
      </c>
      <c r="I64" s="61">
        <v>0.11</v>
      </c>
    </row>
    <row r="65" spans="1:9" x14ac:dyDescent="0.35">
      <c r="A65" s="5" t="s">
        <v>236</v>
      </c>
      <c r="B65" s="6">
        <v>3730</v>
      </c>
      <c r="C65" s="6">
        <v>3210</v>
      </c>
      <c r="D65" s="6">
        <v>90</v>
      </c>
      <c r="E65" s="6">
        <v>385</v>
      </c>
      <c r="F65" s="16">
        <v>45</v>
      </c>
      <c r="G65" s="7">
        <v>0.86</v>
      </c>
      <c r="H65" s="7">
        <v>0.02</v>
      </c>
      <c r="I65" s="61">
        <v>0.1</v>
      </c>
    </row>
    <row r="66" spans="1:9" x14ac:dyDescent="0.35">
      <c r="A66" s="5" t="s">
        <v>237</v>
      </c>
      <c r="B66" s="6">
        <v>2900</v>
      </c>
      <c r="C66" s="6">
        <v>2565</v>
      </c>
      <c r="D66" s="6">
        <v>55</v>
      </c>
      <c r="E66" s="6">
        <v>265</v>
      </c>
      <c r="F66" s="16">
        <v>10</v>
      </c>
      <c r="G66" s="7">
        <v>0.89</v>
      </c>
      <c r="H66" s="7">
        <v>0.02</v>
      </c>
      <c r="I66" s="61">
        <v>0.09</v>
      </c>
    </row>
    <row r="67" spans="1:9" x14ac:dyDescent="0.35">
      <c r="A67" s="5" t="s">
        <v>238</v>
      </c>
      <c r="B67" s="6">
        <v>4350</v>
      </c>
      <c r="C67" s="6">
        <v>3845</v>
      </c>
      <c r="D67" s="6">
        <v>70</v>
      </c>
      <c r="E67" s="6">
        <v>420</v>
      </c>
      <c r="F67" s="16">
        <v>20</v>
      </c>
      <c r="G67" s="7">
        <v>0.88</v>
      </c>
      <c r="H67" s="7">
        <v>0.02</v>
      </c>
      <c r="I67" s="61">
        <v>0.1</v>
      </c>
    </row>
    <row r="68" spans="1:9" x14ac:dyDescent="0.35">
      <c r="A68" s="5" t="s">
        <v>239</v>
      </c>
      <c r="B68" s="6">
        <v>5245</v>
      </c>
      <c r="C68" s="6">
        <v>4705</v>
      </c>
      <c r="D68" s="6">
        <v>65</v>
      </c>
      <c r="E68" s="6">
        <v>440</v>
      </c>
      <c r="F68" s="16">
        <v>30</v>
      </c>
      <c r="G68" s="7">
        <v>0.9</v>
      </c>
      <c r="H68" s="7">
        <v>0.01</v>
      </c>
      <c r="I68" s="61">
        <v>0.08</v>
      </c>
    </row>
    <row r="69" spans="1:9" x14ac:dyDescent="0.35">
      <c r="A69" s="5" t="s">
        <v>240</v>
      </c>
      <c r="B69" s="6">
        <v>5570</v>
      </c>
      <c r="C69" s="6">
        <v>4955</v>
      </c>
      <c r="D69" s="6">
        <v>110</v>
      </c>
      <c r="E69" s="6">
        <v>465</v>
      </c>
      <c r="F69" s="16">
        <v>45</v>
      </c>
      <c r="G69" s="7">
        <v>0.89</v>
      </c>
      <c r="H69" s="7">
        <v>0.02</v>
      </c>
      <c r="I69" s="61">
        <v>0.08</v>
      </c>
    </row>
    <row r="70" spans="1:9" x14ac:dyDescent="0.35">
      <c r="A70" s="5" t="s">
        <v>241</v>
      </c>
      <c r="B70" s="6">
        <v>4520</v>
      </c>
      <c r="C70" s="6">
        <v>4040</v>
      </c>
      <c r="D70" s="6">
        <v>55</v>
      </c>
      <c r="E70" s="6">
        <v>405</v>
      </c>
      <c r="F70" s="16">
        <v>25</v>
      </c>
      <c r="G70" s="7">
        <v>0.89</v>
      </c>
      <c r="H70" s="7">
        <v>0.01</v>
      </c>
      <c r="I70" s="61">
        <v>0.09</v>
      </c>
    </row>
    <row r="71" spans="1:9" x14ac:dyDescent="0.35">
      <c r="A71" s="5" t="s">
        <v>242</v>
      </c>
      <c r="B71" s="6">
        <v>4650</v>
      </c>
      <c r="C71" s="6">
        <v>4095</v>
      </c>
      <c r="D71" s="6">
        <v>80</v>
      </c>
      <c r="E71" s="6">
        <v>450</v>
      </c>
      <c r="F71" s="16">
        <v>25</v>
      </c>
      <c r="G71" s="7">
        <v>0.88</v>
      </c>
      <c r="H71" s="7">
        <v>0.02</v>
      </c>
      <c r="I71" s="61">
        <v>0.1</v>
      </c>
    </row>
    <row r="72" spans="1:9" x14ac:dyDescent="0.35">
      <c r="A72" s="5" t="s">
        <v>243</v>
      </c>
      <c r="B72" s="6">
        <v>4965</v>
      </c>
      <c r="C72" s="6">
        <v>4370</v>
      </c>
      <c r="D72" s="6">
        <v>75</v>
      </c>
      <c r="E72" s="6">
        <v>435</v>
      </c>
      <c r="F72" s="16">
        <v>80</v>
      </c>
      <c r="G72" s="7">
        <v>0.88</v>
      </c>
      <c r="H72" s="7">
        <v>0.02</v>
      </c>
      <c r="I72" s="61">
        <v>0.09</v>
      </c>
    </row>
    <row r="73" spans="1:9" x14ac:dyDescent="0.35">
      <c r="A73" s="5" t="s">
        <v>244</v>
      </c>
      <c r="B73" s="6">
        <v>4175</v>
      </c>
      <c r="C73" s="6">
        <v>3695</v>
      </c>
      <c r="D73" s="6">
        <v>70</v>
      </c>
      <c r="E73" s="6">
        <v>395</v>
      </c>
      <c r="F73" s="16">
        <v>10</v>
      </c>
      <c r="G73" s="7">
        <v>0.89</v>
      </c>
      <c r="H73" s="7">
        <v>0.02</v>
      </c>
      <c r="I73" s="61">
        <v>0.09</v>
      </c>
    </row>
    <row r="74" spans="1:9" x14ac:dyDescent="0.35">
      <c r="A74" s="5" t="s">
        <v>245</v>
      </c>
      <c r="B74" s="6">
        <v>4045</v>
      </c>
      <c r="C74" s="6">
        <v>3550</v>
      </c>
      <c r="D74" s="6">
        <v>70</v>
      </c>
      <c r="E74" s="6">
        <v>370</v>
      </c>
      <c r="F74" s="16">
        <v>55</v>
      </c>
      <c r="G74" s="7">
        <v>0.88</v>
      </c>
      <c r="H74" s="7">
        <v>0.02</v>
      </c>
      <c r="I74" s="61">
        <v>0.09</v>
      </c>
    </row>
    <row r="75" spans="1:9" x14ac:dyDescent="0.35">
      <c r="A75" s="5" t="s">
        <v>246</v>
      </c>
      <c r="B75" s="6">
        <v>3600</v>
      </c>
      <c r="C75" s="6">
        <v>3180</v>
      </c>
      <c r="D75" s="6">
        <v>60</v>
      </c>
      <c r="E75" s="6">
        <v>360</v>
      </c>
      <c r="F75" s="16">
        <v>0</v>
      </c>
      <c r="G75" s="7">
        <v>0.88</v>
      </c>
      <c r="H75" s="7">
        <v>0.02</v>
      </c>
      <c r="I75" s="61">
        <v>0.1</v>
      </c>
    </row>
    <row r="76" spans="1:9" x14ac:dyDescent="0.35">
      <c r="A76" s="5" t="s">
        <v>247</v>
      </c>
      <c r="B76" s="6">
        <v>3495</v>
      </c>
      <c r="C76" s="6">
        <v>3035</v>
      </c>
      <c r="D76" s="6">
        <v>75</v>
      </c>
      <c r="E76" s="6">
        <v>380</v>
      </c>
      <c r="F76" s="16">
        <v>5</v>
      </c>
      <c r="G76" s="7">
        <v>0.87</v>
      </c>
      <c r="H76" s="7">
        <v>0.02</v>
      </c>
      <c r="I76" s="61">
        <v>0.11</v>
      </c>
    </row>
    <row r="77" spans="1:9" x14ac:dyDescent="0.35">
      <c r="A77" s="5" t="s">
        <v>248</v>
      </c>
      <c r="B77" s="6">
        <v>3660</v>
      </c>
      <c r="C77" s="6">
        <v>3290</v>
      </c>
      <c r="D77" s="6">
        <v>55</v>
      </c>
      <c r="E77" s="6">
        <v>310</v>
      </c>
      <c r="F77" s="16">
        <v>5</v>
      </c>
      <c r="G77" s="7">
        <v>0.9</v>
      </c>
      <c r="H77" s="7">
        <v>0.01</v>
      </c>
      <c r="I77" s="61">
        <v>0.08</v>
      </c>
    </row>
    <row r="78" spans="1:9" x14ac:dyDescent="0.35">
      <c r="A78" s="5" t="s">
        <v>249</v>
      </c>
      <c r="B78" s="6">
        <v>2785</v>
      </c>
      <c r="C78" s="6">
        <v>2520</v>
      </c>
      <c r="D78" s="6">
        <v>55</v>
      </c>
      <c r="E78" s="6">
        <v>200</v>
      </c>
      <c r="F78" s="16">
        <v>10</v>
      </c>
      <c r="G78" s="7">
        <v>0.9</v>
      </c>
      <c r="H78" s="7">
        <v>0.02</v>
      </c>
      <c r="I78" s="61">
        <v>7.0000000000000007E-2</v>
      </c>
    </row>
    <row r="79" spans="1:9" x14ac:dyDescent="0.35">
      <c r="A79" s="5" t="s">
        <v>250</v>
      </c>
      <c r="B79" s="6">
        <v>3950</v>
      </c>
      <c r="C79" s="6">
        <v>3540</v>
      </c>
      <c r="D79" s="6">
        <v>50</v>
      </c>
      <c r="E79" s="6">
        <v>355</v>
      </c>
      <c r="F79" s="16">
        <v>5</v>
      </c>
      <c r="G79" s="7">
        <v>0.9</v>
      </c>
      <c r="H79" s="7">
        <v>0.01</v>
      </c>
      <c r="I79" s="61">
        <v>0.09</v>
      </c>
    </row>
    <row r="80" spans="1:9" x14ac:dyDescent="0.35">
      <c r="A80" s="5" t="s">
        <v>251</v>
      </c>
      <c r="B80" s="6">
        <v>4225</v>
      </c>
      <c r="C80" s="6">
        <v>3820</v>
      </c>
      <c r="D80" s="6">
        <v>65</v>
      </c>
      <c r="E80" s="6">
        <v>335</v>
      </c>
      <c r="F80" s="16">
        <v>10</v>
      </c>
      <c r="G80" s="7">
        <v>0.9</v>
      </c>
      <c r="H80" s="7">
        <v>0.02</v>
      </c>
      <c r="I80" s="61">
        <v>0.08</v>
      </c>
    </row>
    <row r="81" spans="1:9" x14ac:dyDescent="0.35">
      <c r="A81" s="5" t="s">
        <v>252</v>
      </c>
      <c r="B81" s="6">
        <v>3675</v>
      </c>
      <c r="C81" s="6">
        <v>3260</v>
      </c>
      <c r="D81" s="6">
        <v>50</v>
      </c>
      <c r="E81" s="6">
        <v>340</v>
      </c>
      <c r="F81" s="16">
        <v>25</v>
      </c>
      <c r="G81" s="7">
        <v>0.89</v>
      </c>
      <c r="H81" s="7">
        <v>0.01</v>
      </c>
      <c r="I81" s="61">
        <v>0.09</v>
      </c>
    </row>
    <row r="82" spans="1:9" x14ac:dyDescent="0.35">
      <c r="A82" s="5" t="s">
        <v>253</v>
      </c>
      <c r="B82" s="6">
        <v>3415</v>
      </c>
      <c r="C82" s="6">
        <v>3070</v>
      </c>
      <c r="D82" s="6">
        <v>45</v>
      </c>
      <c r="E82" s="6">
        <v>295</v>
      </c>
      <c r="F82" s="16">
        <v>5</v>
      </c>
      <c r="G82" s="7">
        <v>0.9</v>
      </c>
      <c r="H82" s="7">
        <v>0.01</v>
      </c>
      <c r="I82" s="61">
        <v>0.09</v>
      </c>
    </row>
    <row r="83" spans="1:9" x14ac:dyDescent="0.35">
      <c r="A83" s="5" t="s">
        <v>254</v>
      </c>
      <c r="B83" s="6">
        <v>3480</v>
      </c>
      <c r="C83" s="6">
        <v>3095</v>
      </c>
      <c r="D83" s="6">
        <v>50</v>
      </c>
      <c r="E83" s="6">
        <v>330</v>
      </c>
      <c r="F83" s="16">
        <v>5</v>
      </c>
      <c r="G83" s="7">
        <v>0.89</v>
      </c>
      <c r="H83" s="7">
        <v>0.01</v>
      </c>
      <c r="I83" s="61">
        <v>0.09</v>
      </c>
    </row>
    <row r="84" spans="1:9" x14ac:dyDescent="0.35">
      <c r="A84" s="5" t="s">
        <v>255</v>
      </c>
      <c r="B84" s="6">
        <v>4015</v>
      </c>
      <c r="C84" s="6">
        <v>3575</v>
      </c>
      <c r="D84" s="6">
        <v>65</v>
      </c>
      <c r="E84" s="6">
        <v>330</v>
      </c>
      <c r="F84" s="16">
        <v>45</v>
      </c>
      <c r="G84" s="7">
        <v>0.89</v>
      </c>
      <c r="H84" s="7">
        <v>0.02</v>
      </c>
      <c r="I84" s="61">
        <v>0.08</v>
      </c>
    </row>
    <row r="85" spans="1:9" x14ac:dyDescent="0.35">
      <c r="A85" s="5" t="s">
        <v>256</v>
      </c>
      <c r="B85" s="6">
        <v>3335</v>
      </c>
      <c r="C85" s="6">
        <v>2865</v>
      </c>
      <c r="D85" s="6">
        <v>70</v>
      </c>
      <c r="E85" s="6">
        <v>380</v>
      </c>
      <c r="F85" s="16">
        <v>20</v>
      </c>
      <c r="G85" s="7">
        <v>0.86</v>
      </c>
      <c r="H85" s="7">
        <v>0.02</v>
      </c>
      <c r="I85" s="61">
        <v>0.11</v>
      </c>
    </row>
    <row r="86" spans="1:9" x14ac:dyDescent="0.35">
      <c r="A86" s="5" t="s">
        <v>257</v>
      </c>
      <c r="B86" s="6">
        <v>3545</v>
      </c>
      <c r="C86" s="6">
        <v>3165</v>
      </c>
      <c r="D86" s="6">
        <v>80</v>
      </c>
      <c r="E86" s="6">
        <v>295</v>
      </c>
      <c r="F86" s="16">
        <v>10</v>
      </c>
      <c r="G86" s="7">
        <v>0.89</v>
      </c>
      <c r="H86" s="7">
        <v>0.02</v>
      </c>
      <c r="I86" s="61">
        <v>0.08</v>
      </c>
    </row>
    <row r="87" spans="1:9" x14ac:dyDescent="0.35">
      <c r="A87" s="5" t="s">
        <v>258</v>
      </c>
      <c r="B87" s="6">
        <v>3075</v>
      </c>
      <c r="C87" s="6">
        <v>2680</v>
      </c>
      <c r="D87" s="6">
        <v>50</v>
      </c>
      <c r="E87" s="6">
        <v>340</v>
      </c>
      <c r="F87" s="16">
        <v>10</v>
      </c>
      <c r="G87" s="7">
        <v>0.87</v>
      </c>
      <c r="H87" s="7">
        <v>0.02</v>
      </c>
      <c r="I87" s="61">
        <v>0.11</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19"/>
  <sheetViews>
    <sheetView workbookViewId="0"/>
  </sheetViews>
  <sheetFormatPr defaultColWidth="10.58203125" defaultRowHeight="15.5" x14ac:dyDescent="0.35"/>
  <cols>
    <col min="1" max="1" width="32.58203125" customWidth="1"/>
    <col min="2" max="10" width="16.58203125" customWidth="1"/>
  </cols>
  <sheetData>
    <row r="1" spans="1:10" ht="19.5" x14ac:dyDescent="0.45">
      <c r="A1" s="14" t="s">
        <v>435</v>
      </c>
    </row>
    <row r="2" spans="1:10" x14ac:dyDescent="0.35">
      <c r="A2" t="s">
        <v>432</v>
      </c>
    </row>
    <row r="3" spans="1:10" x14ac:dyDescent="0.35">
      <c r="A3" t="s">
        <v>436</v>
      </c>
    </row>
    <row r="4" spans="1:10" x14ac:dyDescent="0.35">
      <c r="A4" t="s">
        <v>430</v>
      </c>
    </row>
    <row r="5" spans="1:10" x14ac:dyDescent="0.35">
      <c r="A5" s="15" t="s">
        <v>485</v>
      </c>
      <c r="B5" s="15" t="s">
        <v>408</v>
      </c>
    </row>
    <row r="6" spans="1:10" ht="62" x14ac:dyDescent="0.35">
      <c r="A6" s="4" t="s">
        <v>278</v>
      </c>
      <c r="B6" s="4" t="s">
        <v>167</v>
      </c>
      <c r="C6" s="4" t="s">
        <v>168</v>
      </c>
      <c r="D6" s="4" t="s">
        <v>169</v>
      </c>
      <c r="E6" s="4" t="s">
        <v>170</v>
      </c>
      <c r="F6" s="4" t="s">
        <v>171</v>
      </c>
      <c r="G6" s="4" t="s">
        <v>172</v>
      </c>
      <c r="H6" s="4" t="s">
        <v>173</v>
      </c>
      <c r="I6" s="4" t="s">
        <v>174</v>
      </c>
      <c r="J6" s="18" t="s">
        <v>175</v>
      </c>
    </row>
    <row r="7" spans="1:10" x14ac:dyDescent="0.35">
      <c r="A7" s="23" t="s">
        <v>176</v>
      </c>
      <c r="B7" s="24">
        <f>SUMIFS('Table 4 - Full data'!C:C,'Table 4 - Full data'!$A:$A,$A7,'Table 4 - Full data'!$B:$B,$B$5)</f>
        <v>558100</v>
      </c>
      <c r="C7" s="25">
        <f>SUMIFS('Table 4 - Full data'!D:D,'Table 4 - Full data'!$A:$A,$A7,'Table 4 - Full data'!$B:$B,$B$5)</f>
        <v>1</v>
      </c>
      <c r="D7" s="24">
        <f>SUMIFS('Table 4 - Full data'!E:E,'Table 4 - Full data'!$A:$A,$A7,'Table 4 - Full data'!$B:$B,$B$5)</f>
        <v>554070</v>
      </c>
      <c r="E7" s="24">
        <f>SUMIFS('Table 4 - Full data'!F:F,'Table 4 - Full data'!$A:$A,$A7,'Table 4 - Full data'!$B:$B,$B$5)</f>
        <v>365340</v>
      </c>
      <c r="F7" s="24">
        <f>SUMIFS('Table 4 - Full data'!G:G,'Table 4 - Full data'!$A:$A,$A7,'Table 4 - Full data'!$B:$B,$B$5)</f>
        <v>170480</v>
      </c>
      <c r="G7" s="24">
        <f>SUMIFS('Table 4 - Full data'!H:H,'Table 4 - Full data'!$A:$A,$A7,'Table 4 - Full data'!$B:$B,$B$5)</f>
        <v>18250</v>
      </c>
      <c r="H7" s="25">
        <f>SUMIFS('Table 4 - Full data'!I:I,'Table 4 - Full data'!$A:$A,$A7,'Table 4 - Full data'!$B:$B,$B$5)</f>
        <v>0.66</v>
      </c>
      <c r="I7" s="25">
        <f>SUMIFS('Table 4 - Full data'!J:J,'Table 4 - Full data'!$A:$A,$A7,'Table 4 - Full data'!$B:$B,$B$5)</f>
        <v>0.31</v>
      </c>
      <c r="J7" s="60">
        <f>SUMIFS('Table 4 - Full data'!K:K,'Table 4 - Full data'!$A:$A,$A7,'Table 4 - Full data'!$B:$B,$B$5)</f>
        <v>0.03</v>
      </c>
    </row>
    <row r="8" spans="1:10" x14ac:dyDescent="0.35">
      <c r="A8" s="5" t="s">
        <v>279</v>
      </c>
      <c r="B8" s="6">
        <f>SUMIFS('Table 4 - Full data'!C:C,'Table 4 - Full data'!$A:$A,$A8,'Table 4 - Full data'!$B:$B,$B$5)</f>
        <v>4355</v>
      </c>
      <c r="C8" s="7">
        <f>SUMIFS('Table 4 - Full data'!D:D,'Table 4 - Full data'!$A:$A,$A8,'Table 4 - Full data'!$B:$B,$B$5)</f>
        <v>0.01</v>
      </c>
      <c r="D8" s="6">
        <f>SUMIFS('Table 4 - Full data'!E:E,'Table 4 - Full data'!$A:$A,$A8,'Table 4 - Full data'!$B:$B,$B$5)</f>
        <v>4300</v>
      </c>
      <c r="E8" s="6">
        <f>SUMIFS('Table 4 - Full data'!F:F,'Table 4 - Full data'!$A:$A,$A8,'Table 4 - Full data'!$B:$B,$B$5)</f>
        <v>3445</v>
      </c>
      <c r="F8" s="6">
        <f>SUMIFS('Table 4 - Full data'!G:G,'Table 4 - Full data'!$A:$A,$A8,'Table 4 - Full data'!$B:$B,$B$5)</f>
        <v>670</v>
      </c>
      <c r="G8" s="6">
        <f>SUMIFS('Table 4 - Full data'!H:H,'Table 4 - Full data'!$A:$A,$A8,'Table 4 - Full data'!$B:$B,$B$5)</f>
        <v>190</v>
      </c>
      <c r="H8" s="7">
        <f>SUMIFS('Table 4 - Full data'!I:I,'Table 4 - Full data'!$A:$A,$A8,'Table 4 - Full data'!$B:$B,$B$5)</f>
        <v>0.8</v>
      </c>
      <c r="I8" s="7">
        <f>SUMIFS('Table 4 - Full data'!J:J,'Table 4 - Full data'!$A:$A,$A8,'Table 4 - Full data'!$B:$B,$B$5)</f>
        <v>0.16</v>
      </c>
      <c r="J8" s="61">
        <f>SUMIFS('Table 4 - Full data'!K:K,'Table 4 - Full data'!$A:$A,$A8,'Table 4 - Full data'!$B:$B,$B$5)</f>
        <v>0.04</v>
      </c>
    </row>
    <row r="9" spans="1:10" x14ac:dyDescent="0.35">
      <c r="A9" s="5" t="s">
        <v>280</v>
      </c>
      <c r="B9" s="6">
        <f>SUMIFS('Table 4 - Full data'!C:C,'Table 4 - Full data'!$A:$A,$A9,'Table 4 - Full data'!$B:$B,$B$5)</f>
        <v>109965</v>
      </c>
      <c r="C9" s="7">
        <f>SUMIFS('Table 4 - Full data'!D:D,'Table 4 - Full data'!$A:$A,$A9,'Table 4 - Full data'!$B:$B,$B$5)</f>
        <v>0.2</v>
      </c>
      <c r="D9" s="6">
        <f>SUMIFS('Table 4 - Full data'!E:E,'Table 4 - Full data'!$A:$A,$A9,'Table 4 - Full data'!$B:$B,$B$5)</f>
        <v>109115</v>
      </c>
      <c r="E9" s="6">
        <f>SUMIFS('Table 4 - Full data'!F:F,'Table 4 - Full data'!$A:$A,$A9,'Table 4 - Full data'!$B:$B,$B$5)</f>
        <v>74865</v>
      </c>
      <c r="F9" s="6">
        <f>SUMIFS('Table 4 - Full data'!G:G,'Table 4 - Full data'!$A:$A,$A9,'Table 4 - Full data'!$B:$B,$B$5)</f>
        <v>30295</v>
      </c>
      <c r="G9" s="6">
        <f>SUMIFS('Table 4 - Full data'!H:H,'Table 4 - Full data'!$A:$A,$A9,'Table 4 - Full data'!$B:$B,$B$5)</f>
        <v>3955</v>
      </c>
      <c r="H9" s="7">
        <f>SUMIFS('Table 4 - Full data'!I:I,'Table 4 - Full data'!$A:$A,$A9,'Table 4 - Full data'!$B:$B,$B$5)</f>
        <v>0.69</v>
      </c>
      <c r="I9" s="7">
        <f>SUMIFS('Table 4 - Full data'!J:J,'Table 4 - Full data'!$A:$A,$A9,'Table 4 - Full data'!$B:$B,$B$5)</f>
        <v>0.28000000000000003</v>
      </c>
      <c r="J9" s="61">
        <f>SUMIFS('Table 4 - Full data'!K:K,'Table 4 - Full data'!$A:$A,$A9,'Table 4 - Full data'!$B:$B,$B$5)</f>
        <v>0.04</v>
      </c>
    </row>
    <row r="10" spans="1:10" x14ac:dyDescent="0.35">
      <c r="A10" s="5" t="s">
        <v>281</v>
      </c>
      <c r="B10" s="6">
        <f>SUMIFS('Table 4 - Full data'!C:C,'Table 4 - Full data'!$A:$A,$A10,'Table 4 - Full data'!$B:$B,$B$5)</f>
        <v>153015</v>
      </c>
      <c r="C10" s="7">
        <f>SUMIFS('Table 4 - Full data'!D:D,'Table 4 - Full data'!$A:$A,$A10,'Table 4 - Full data'!$B:$B,$B$5)</f>
        <v>0.27</v>
      </c>
      <c r="D10" s="6">
        <f>SUMIFS('Table 4 - Full data'!E:E,'Table 4 - Full data'!$A:$A,$A10,'Table 4 - Full data'!$B:$B,$B$5)</f>
        <v>152055</v>
      </c>
      <c r="E10" s="6">
        <f>SUMIFS('Table 4 - Full data'!F:F,'Table 4 - Full data'!$A:$A,$A10,'Table 4 - Full data'!$B:$B,$B$5)</f>
        <v>102455</v>
      </c>
      <c r="F10" s="6">
        <f>SUMIFS('Table 4 - Full data'!G:G,'Table 4 - Full data'!$A:$A,$A10,'Table 4 - Full data'!$B:$B,$B$5)</f>
        <v>44555</v>
      </c>
      <c r="G10" s="6">
        <f>SUMIFS('Table 4 - Full data'!H:H,'Table 4 - Full data'!$A:$A,$A10,'Table 4 - Full data'!$B:$B,$B$5)</f>
        <v>5045</v>
      </c>
      <c r="H10" s="7">
        <f>SUMIFS('Table 4 - Full data'!I:I,'Table 4 - Full data'!$A:$A,$A10,'Table 4 - Full data'!$B:$B,$B$5)</f>
        <v>0.67</v>
      </c>
      <c r="I10" s="7">
        <f>SUMIFS('Table 4 - Full data'!J:J,'Table 4 - Full data'!$A:$A,$A10,'Table 4 - Full data'!$B:$B,$B$5)</f>
        <v>0.28999999999999998</v>
      </c>
      <c r="J10" s="61">
        <f>SUMIFS('Table 4 - Full data'!K:K,'Table 4 - Full data'!$A:$A,$A10,'Table 4 - Full data'!$B:$B,$B$5)</f>
        <v>0.03</v>
      </c>
    </row>
    <row r="11" spans="1:10" x14ac:dyDescent="0.35">
      <c r="A11" s="5" t="s">
        <v>282</v>
      </c>
      <c r="B11" s="6">
        <f>SUMIFS('Table 4 - Full data'!C:C,'Table 4 - Full data'!$A:$A,$A11,'Table 4 - Full data'!$B:$B,$B$5)</f>
        <v>147060</v>
      </c>
      <c r="C11" s="7">
        <f>SUMIFS('Table 4 - Full data'!D:D,'Table 4 - Full data'!$A:$A,$A11,'Table 4 - Full data'!$B:$B,$B$5)</f>
        <v>0.26</v>
      </c>
      <c r="D11" s="6">
        <f>SUMIFS('Table 4 - Full data'!E:E,'Table 4 - Full data'!$A:$A,$A11,'Table 4 - Full data'!$B:$B,$B$5)</f>
        <v>146070</v>
      </c>
      <c r="E11" s="6">
        <f>SUMIFS('Table 4 - Full data'!F:F,'Table 4 - Full data'!$A:$A,$A11,'Table 4 - Full data'!$B:$B,$B$5)</f>
        <v>95500</v>
      </c>
      <c r="F11" s="6">
        <f>SUMIFS('Table 4 - Full data'!G:G,'Table 4 - Full data'!$A:$A,$A11,'Table 4 - Full data'!$B:$B,$B$5)</f>
        <v>46210</v>
      </c>
      <c r="G11" s="6">
        <f>SUMIFS('Table 4 - Full data'!H:H,'Table 4 - Full data'!$A:$A,$A11,'Table 4 - Full data'!$B:$B,$B$5)</f>
        <v>4360</v>
      </c>
      <c r="H11" s="7">
        <f>SUMIFS('Table 4 - Full data'!I:I,'Table 4 - Full data'!$A:$A,$A11,'Table 4 - Full data'!$B:$B,$B$5)</f>
        <v>0.65</v>
      </c>
      <c r="I11" s="7">
        <f>SUMIFS('Table 4 - Full data'!J:J,'Table 4 - Full data'!$A:$A,$A11,'Table 4 - Full data'!$B:$B,$B$5)</f>
        <v>0.32</v>
      </c>
      <c r="J11" s="61">
        <f>SUMIFS('Table 4 - Full data'!K:K,'Table 4 - Full data'!$A:$A,$A11,'Table 4 - Full data'!$B:$B,$B$5)</f>
        <v>0.03</v>
      </c>
    </row>
    <row r="12" spans="1:10" x14ac:dyDescent="0.35">
      <c r="A12" s="5" t="s">
        <v>283</v>
      </c>
      <c r="B12" s="6">
        <f>SUMIFS('Table 4 - Full data'!C:C,'Table 4 - Full data'!$A:$A,$A12,'Table 4 - Full data'!$B:$B,$B$5)</f>
        <v>91990</v>
      </c>
      <c r="C12" s="7">
        <f>SUMIFS('Table 4 - Full data'!D:D,'Table 4 - Full data'!$A:$A,$A12,'Table 4 - Full data'!$B:$B,$B$5)</f>
        <v>0.16</v>
      </c>
      <c r="D12" s="6">
        <f>SUMIFS('Table 4 - Full data'!E:E,'Table 4 - Full data'!$A:$A,$A12,'Table 4 - Full data'!$B:$B,$B$5)</f>
        <v>91350</v>
      </c>
      <c r="E12" s="6">
        <f>SUMIFS('Table 4 - Full data'!F:F,'Table 4 - Full data'!$A:$A,$A12,'Table 4 - Full data'!$B:$B,$B$5)</f>
        <v>58830</v>
      </c>
      <c r="F12" s="6">
        <f>SUMIFS('Table 4 - Full data'!G:G,'Table 4 - Full data'!$A:$A,$A12,'Table 4 - Full data'!$B:$B,$B$5)</f>
        <v>29950</v>
      </c>
      <c r="G12" s="6">
        <f>SUMIFS('Table 4 - Full data'!H:H,'Table 4 - Full data'!$A:$A,$A12,'Table 4 - Full data'!$B:$B,$B$5)</f>
        <v>2570</v>
      </c>
      <c r="H12" s="7">
        <f>SUMIFS('Table 4 - Full data'!I:I,'Table 4 - Full data'!$A:$A,$A12,'Table 4 - Full data'!$B:$B,$B$5)</f>
        <v>0.64</v>
      </c>
      <c r="I12" s="7">
        <f>SUMIFS('Table 4 - Full data'!J:J,'Table 4 - Full data'!$A:$A,$A12,'Table 4 - Full data'!$B:$B,$B$5)</f>
        <v>0.33</v>
      </c>
      <c r="J12" s="61">
        <f>SUMIFS('Table 4 - Full data'!K:K,'Table 4 - Full data'!$A:$A,$A12,'Table 4 - Full data'!$B:$B,$B$5)</f>
        <v>0.03</v>
      </c>
    </row>
    <row r="13" spans="1:10" x14ac:dyDescent="0.35">
      <c r="A13" s="5" t="s">
        <v>284</v>
      </c>
      <c r="B13" s="6">
        <f>SUMIFS('Table 4 - Full data'!C:C,'Table 4 - Full data'!$A:$A,$A13,'Table 4 - Full data'!$B:$B,$B$5)</f>
        <v>37120</v>
      </c>
      <c r="C13" s="7">
        <f>SUMIFS('Table 4 - Full data'!D:D,'Table 4 - Full data'!$A:$A,$A13,'Table 4 - Full data'!$B:$B,$B$5)</f>
        <v>7.0000000000000007E-2</v>
      </c>
      <c r="D13" s="6">
        <f>SUMIFS('Table 4 - Full data'!E:E,'Table 4 - Full data'!$A:$A,$A13,'Table 4 - Full data'!$B:$B,$B$5)</f>
        <v>36845</v>
      </c>
      <c r="E13" s="6">
        <f>SUMIFS('Table 4 - Full data'!F:F,'Table 4 - Full data'!$A:$A,$A13,'Table 4 - Full data'!$B:$B,$B$5)</f>
        <v>22685</v>
      </c>
      <c r="F13" s="6">
        <f>SUMIFS('Table 4 - Full data'!G:G,'Table 4 - Full data'!$A:$A,$A13,'Table 4 - Full data'!$B:$B,$B$5)</f>
        <v>13110</v>
      </c>
      <c r="G13" s="6">
        <f>SUMIFS('Table 4 - Full data'!H:H,'Table 4 - Full data'!$A:$A,$A13,'Table 4 - Full data'!$B:$B,$B$5)</f>
        <v>1050</v>
      </c>
      <c r="H13" s="7">
        <f>SUMIFS('Table 4 - Full data'!I:I,'Table 4 - Full data'!$A:$A,$A13,'Table 4 - Full data'!$B:$B,$B$5)</f>
        <v>0.62</v>
      </c>
      <c r="I13" s="7">
        <f>SUMIFS('Table 4 - Full data'!J:J,'Table 4 - Full data'!$A:$A,$A13,'Table 4 - Full data'!$B:$B,$B$5)</f>
        <v>0.36</v>
      </c>
      <c r="J13" s="61">
        <f>SUMIFS('Table 4 - Full data'!K:K,'Table 4 - Full data'!$A:$A,$A13,'Table 4 - Full data'!$B:$B,$B$5)</f>
        <v>0.03</v>
      </c>
    </row>
    <row r="14" spans="1:10" x14ac:dyDescent="0.35">
      <c r="A14" s="5" t="s">
        <v>285</v>
      </c>
      <c r="B14" s="6">
        <f>SUMIFS('Table 4 - Full data'!C:C,'Table 4 - Full data'!$A:$A,$A14,'Table 4 - Full data'!$B:$B,$B$5)</f>
        <v>9060</v>
      </c>
      <c r="C14" s="7">
        <f>SUMIFS('Table 4 - Full data'!D:D,'Table 4 - Full data'!$A:$A,$A14,'Table 4 - Full data'!$B:$B,$B$5)</f>
        <v>0.02</v>
      </c>
      <c r="D14" s="6">
        <f>SUMIFS('Table 4 - Full data'!E:E,'Table 4 - Full data'!$A:$A,$A14,'Table 4 - Full data'!$B:$B,$B$5)</f>
        <v>8980</v>
      </c>
      <c r="E14" s="6">
        <f>SUMIFS('Table 4 - Full data'!F:F,'Table 4 - Full data'!$A:$A,$A14,'Table 4 - Full data'!$B:$B,$B$5)</f>
        <v>5100</v>
      </c>
      <c r="F14" s="6">
        <f>SUMIFS('Table 4 - Full data'!G:G,'Table 4 - Full data'!$A:$A,$A14,'Table 4 - Full data'!$B:$B,$B$5)</f>
        <v>3620</v>
      </c>
      <c r="G14" s="6">
        <f>SUMIFS('Table 4 - Full data'!H:H,'Table 4 - Full data'!$A:$A,$A14,'Table 4 - Full data'!$B:$B,$B$5)</f>
        <v>265</v>
      </c>
      <c r="H14" s="7">
        <f>SUMIFS('Table 4 - Full data'!I:I,'Table 4 - Full data'!$A:$A,$A14,'Table 4 - Full data'!$B:$B,$B$5)</f>
        <v>0.56999999999999995</v>
      </c>
      <c r="I14" s="7">
        <f>SUMIFS('Table 4 - Full data'!J:J,'Table 4 - Full data'!$A:$A,$A14,'Table 4 - Full data'!$B:$B,$B$5)</f>
        <v>0.4</v>
      </c>
      <c r="J14" s="61">
        <f>SUMIFS('Table 4 - Full data'!K:K,'Table 4 - Full data'!$A:$A,$A14,'Table 4 - Full data'!$B:$B,$B$5)</f>
        <v>0.03</v>
      </c>
    </row>
    <row r="15" spans="1:10" x14ac:dyDescent="0.35">
      <c r="A15" s="5" t="s">
        <v>286</v>
      </c>
      <c r="B15" s="6">
        <f>SUMIFS('Table 4 - Full data'!C:C,'Table 4 - Full data'!$A:$A,$A15,'Table 4 - Full data'!$B:$B,$B$5)</f>
        <v>2580</v>
      </c>
      <c r="C15" s="7">
        <f>SUMIFS('Table 4 - Full data'!D:D,'Table 4 - Full data'!$A:$A,$A15,'Table 4 - Full data'!$B:$B,$B$5)</f>
        <v>0</v>
      </c>
      <c r="D15" s="6">
        <f>SUMIFS('Table 4 - Full data'!E:E,'Table 4 - Full data'!$A:$A,$A15,'Table 4 - Full data'!$B:$B,$B$5)</f>
        <v>2560</v>
      </c>
      <c r="E15" s="6">
        <f>SUMIFS('Table 4 - Full data'!F:F,'Table 4 - Full data'!$A:$A,$A15,'Table 4 - Full data'!$B:$B,$B$5)</f>
        <v>1395</v>
      </c>
      <c r="F15" s="6">
        <f>SUMIFS('Table 4 - Full data'!G:G,'Table 4 - Full data'!$A:$A,$A15,'Table 4 - Full data'!$B:$B,$B$5)</f>
        <v>1095</v>
      </c>
      <c r="G15" s="6">
        <f>SUMIFS('Table 4 - Full data'!H:H,'Table 4 - Full data'!$A:$A,$A15,'Table 4 - Full data'!$B:$B,$B$5)</f>
        <v>70</v>
      </c>
      <c r="H15" s="7">
        <f>SUMIFS('Table 4 - Full data'!I:I,'Table 4 - Full data'!$A:$A,$A15,'Table 4 - Full data'!$B:$B,$B$5)</f>
        <v>0.55000000000000004</v>
      </c>
      <c r="I15" s="7">
        <f>SUMIFS('Table 4 - Full data'!J:J,'Table 4 - Full data'!$A:$A,$A15,'Table 4 - Full data'!$B:$B,$B$5)</f>
        <v>0.43</v>
      </c>
      <c r="J15" s="61">
        <f>SUMIFS('Table 4 - Full data'!K:K,'Table 4 - Full data'!$A:$A,$A15,'Table 4 - Full data'!$B:$B,$B$5)</f>
        <v>0.03</v>
      </c>
    </row>
    <row r="16" spans="1:10" x14ac:dyDescent="0.35">
      <c r="A16" s="5" t="s">
        <v>287</v>
      </c>
      <c r="B16" s="6">
        <f>SUMIFS('Table 4 - Full data'!C:C,'Table 4 - Full data'!$A:$A,$A16,'Table 4 - Full data'!$B:$B,$B$5)</f>
        <v>1170</v>
      </c>
      <c r="C16" s="7">
        <f>SUMIFS('Table 4 - Full data'!D:D,'Table 4 - Full data'!$A:$A,$A16,'Table 4 - Full data'!$B:$B,$B$5)</f>
        <v>0</v>
      </c>
      <c r="D16" s="6">
        <f>SUMIFS('Table 4 - Full data'!E:E,'Table 4 - Full data'!$A:$A,$A16,'Table 4 - Full data'!$B:$B,$B$5)</f>
        <v>1155</v>
      </c>
      <c r="E16" s="6">
        <f>SUMIFS('Table 4 - Full data'!F:F,'Table 4 - Full data'!$A:$A,$A16,'Table 4 - Full data'!$B:$B,$B$5)</f>
        <v>620</v>
      </c>
      <c r="F16" s="6">
        <f>SUMIFS('Table 4 - Full data'!G:G,'Table 4 - Full data'!$A:$A,$A16,'Table 4 - Full data'!$B:$B,$B$5)</f>
        <v>495</v>
      </c>
      <c r="G16" s="6">
        <f>SUMIFS('Table 4 - Full data'!H:H,'Table 4 - Full data'!$A:$A,$A16,'Table 4 - Full data'!$B:$B,$B$5)</f>
        <v>45</v>
      </c>
      <c r="H16" s="7">
        <f>SUMIFS('Table 4 - Full data'!I:I,'Table 4 - Full data'!$A:$A,$A16,'Table 4 - Full data'!$B:$B,$B$5)</f>
        <v>0.54</v>
      </c>
      <c r="I16" s="7">
        <f>SUMIFS('Table 4 - Full data'!J:J,'Table 4 - Full data'!$A:$A,$A16,'Table 4 - Full data'!$B:$B,$B$5)</f>
        <v>0.43</v>
      </c>
      <c r="J16" s="61">
        <f>SUMIFS('Table 4 - Full data'!K:K,'Table 4 - Full data'!$A:$A,$A16,'Table 4 - Full data'!$B:$B,$B$5)</f>
        <v>0.04</v>
      </c>
    </row>
    <row r="17" spans="1:10" x14ac:dyDescent="0.35">
      <c r="A17" s="5" t="s">
        <v>288</v>
      </c>
      <c r="B17" s="6">
        <f>SUMIFS('Table 4 - Full data'!C:C,'Table 4 - Full data'!$A:$A,$A17,'Table 4 - Full data'!$B:$B,$B$5)</f>
        <v>620</v>
      </c>
      <c r="C17" s="7">
        <f>SUMIFS('Table 4 - Full data'!D:D,'Table 4 - Full data'!$A:$A,$A17,'Table 4 - Full data'!$B:$B,$B$5)</f>
        <v>0</v>
      </c>
      <c r="D17" s="6">
        <f>SUMIFS('Table 4 - Full data'!E:E,'Table 4 - Full data'!$A:$A,$A17,'Table 4 - Full data'!$B:$B,$B$5)</f>
        <v>615</v>
      </c>
      <c r="E17" s="6">
        <f>SUMIFS('Table 4 - Full data'!F:F,'Table 4 - Full data'!$A:$A,$A17,'Table 4 - Full data'!$B:$B,$B$5)</f>
        <v>320</v>
      </c>
      <c r="F17" s="6">
        <f>SUMIFS('Table 4 - Full data'!G:G,'Table 4 - Full data'!$A:$A,$A17,'Table 4 - Full data'!$B:$B,$B$5)</f>
        <v>270</v>
      </c>
      <c r="G17" s="6">
        <f>SUMIFS('Table 4 - Full data'!H:H,'Table 4 - Full data'!$A:$A,$A17,'Table 4 - Full data'!$B:$B,$B$5)</f>
        <v>30</v>
      </c>
      <c r="H17" s="7">
        <f>SUMIFS('Table 4 - Full data'!I:I,'Table 4 - Full data'!$A:$A,$A17,'Table 4 - Full data'!$B:$B,$B$5)</f>
        <v>0.52</v>
      </c>
      <c r="I17" s="7">
        <f>SUMIFS('Table 4 - Full data'!J:J,'Table 4 - Full data'!$A:$A,$A17,'Table 4 - Full data'!$B:$B,$B$5)</f>
        <v>0.44</v>
      </c>
      <c r="J17" s="61">
        <f>SUMIFS('Table 4 - Full data'!K:K,'Table 4 - Full data'!$A:$A,$A17,'Table 4 - Full data'!$B:$B,$B$5)</f>
        <v>0.05</v>
      </c>
    </row>
    <row r="18" spans="1:10" x14ac:dyDescent="0.35">
      <c r="A18" s="5" t="s">
        <v>289</v>
      </c>
      <c r="B18" s="6">
        <f>SUMIFS('Table 4 - Full data'!C:C,'Table 4 - Full data'!$A:$A,$A18,'Table 4 - Full data'!$B:$B,$B$5)</f>
        <v>300</v>
      </c>
      <c r="C18" s="7">
        <f>SUMIFS('Table 4 - Full data'!D:D,'Table 4 - Full data'!$A:$A,$A18,'Table 4 - Full data'!$B:$B,$B$5)</f>
        <v>0</v>
      </c>
      <c r="D18" s="6">
        <f>SUMIFS('Table 4 - Full data'!E:E,'Table 4 - Full data'!$A:$A,$A18,'Table 4 - Full data'!$B:$B,$B$5)</f>
        <v>290</v>
      </c>
      <c r="E18" s="6">
        <f>SUMIFS('Table 4 - Full data'!F:F,'Table 4 - Full data'!$A:$A,$A18,'Table 4 - Full data'!$B:$B,$B$5)</f>
        <v>120</v>
      </c>
      <c r="F18" s="6">
        <f>SUMIFS('Table 4 - Full data'!G:G,'Table 4 - Full data'!$A:$A,$A18,'Table 4 - Full data'!$B:$B,$B$5)</f>
        <v>160</v>
      </c>
      <c r="G18" s="6">
        <f>SUMIFS('Table 4 - Full data'!H:H,'Table 4 - Full data'!$A:$A,$A18,'Table 4 - Full data'!$B:$B,$B$5)</f>
        <v>10</v>
      </c>
      <c r="H18" s="7">
        <f>SUMIFS('Table 4 - Full data'!I:I,'Table 4 - Full data'!$A:$A,$A18,'Table 4 - Full data'!$B:$B,$B$5)</f>
        <v>0.42</v>
      </c>
      <c r="I18" s="7">
        <f>SUMIFS('Table 4 - Full data'!J:J,'Table 4 - Full data'!$A:$A,$A18,'Table 4 - Full data'!$B:$B,$B$5)</f>
        <v>0.55000000000000004</v>
      </c>
      <c r="J18" s="61">
        <f>SUMIFS('Table 4 - Full data'!K:K,'Table 4 - Full data'!$A:$A,$A18,'Table 4 - Full data'!$B:$B,$B$5)</f>
        <v>0.03</v>
      </c>
    </row>
    <row r="19" spans="1:10" x14ac:dyDescent="0.35">
      <c r="A19" s="5" t="s">
        <v>270</v>
      </c>
      <c r="B19" s="6">
        <f>SUMIFS('Table 4 - Full data'!C:C,'Table 4 - Full data'!$A:$A,$A19,'Table 4 - Full data'!$B:$B,$B$5)</f>
        <v>865</v>
      </c>
      <c r="C19" s="7">
        <f>SUMIFS('Table 4 - Full data'!D:D,'Table 4 - Full data'!$A:$A,$A19,'Table 4 - Full data'!$B:$B,$B$5)</f>
        <v>0</v>
      </c>
      <c r="D19" s="6">
        <f>SUMIFS('Table 4 - Full data'!E:E,'Table 4 - Full data'!$A:$A,$A19,'Table 4 - Full data'!$B:$B,$B$5)</f>
        <v>745</v>
      </c>
      <c r="E19" s="6">
        <f>SUMIFS('Table 4 - Full data'!F:F,'Table 4 - Full data'!$A:$A,$A19,'Table 4 - Full data'!$B:$B,$B$5)</f>
        <v>10</v>
      </c>
      <c r="F19" s="6">
        <f>SUMIFS('Table 4 - Full data'!G:G,'Table 4 - Full data'!$A:$A,$A19,'Table 4 - Full data'!$B:$B,$B$5)</f>
        <v>65</v>
      </c>
      <c r="G19" s="6">
        <f>SUMIFS('Table 4 - Full data'!H:H,'Table 4 - Full data'!$A:$A,$A19,'Table 4 - Full data'!$B:$B,$B$5)</f>
        <v>675</v>
      </c>
      <c r="H19" s="7">
        <f>SUMIFS('Table 4 - Full data'!I:I,'Table 4 - Full data'!$A:$A,$A19,'Table 4 - Full data'!$B:$B,$B$5)</f>
        <v>0.01</v>
      </c>
      <c r="I19" s="7">
        <f>SUMIFS('Table 4 - Full data'!J:J,'Table 4 - Full data'!$A:$A,$A19,'Table 4 - Full data'!$B:$B,$B$5)</f>
        <v>0.09</v>
      </c>
      <c r="J19" s="61">
        <f>SUMIFS('Table 4 - Full data'!K:K,'Table 4 - Full data'!$A:$A,$A19,'Table 4 - Full data'!$B:$B,$B$5)</f>
        <v>0.9</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'Financial year lookup'!$A3:$A11</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42"/>
  <sheetViews>
    <sheetView workbookViewId="0"/>
  </sheetViews>
  <sheetFormatPr defaultColWidth="10.58203125" defaultRowHeight="15.5" x14ac:dyDescent="0.35"/>
  <cols>
    <col min="1" max="1" width="32.58203125" customWidth="1"/>
    <col min="2" max="10" width="16.58203125" customWidth="1"/>
  </cols>
  <sheetData>
    <row r="1" spans="1:10" ht="19.5" x14ac:dyDescent="0.45">
      <c r="A1" s="14" t="s">
        <v>437</v>
      </c>
    </row>
    <row r="2" spans="1:10" x14ac:dyDescent="0.35">
      <c r="A2" t="s">
        <v>432</v>
      </c>
    </row>
    <row r="3" spans="1:10" x14ac:dyDescent="0.35">
      <c r="A3" t="s">
        <v>438</v>
      </c>
    </row>
    <row r="4" spans="1:10" x14ac:dyDescent="0.35">
      <c r="A4" t="s">
        <v>430</v>
      </c>
    </row>
    <row r="5" spans="1:10" x14ac:dyDescent="0.35">
      <c r="A5" s="15" t="s">
        <v>485</v>
      </c>
      <c r="B5" s="15" t="s">
        <v>408</v>
      </c>
    </row>
    <row r="6" spans="1:10" ht="62" x14ac:dyDescent="0.35">
      <c r="A6" s="4" t="s">
        <v>290</v>
      </c>
      <c r="B6" s="4" t="s">
        <v>167</v>
      </c>
      <c r="C6" s="4" t="s">
        <v>168</v>
      </c>
      <c r="D6" s="4" t="s">
        <v>169</v>
      </c>
      <c r="E6" s="4" t="s">
        <v>170</v>
      </c>
      <c r="F6" s="4" t="s">
        <v>171</v>
      </c>
      <c r="G6" s="4" t="s">
        <v>172</v>
      </c>
      <c r="H6" s="4" t="s">
        <v>173</v>
      </c>
      <c r="I6" s="4" t="s">
        <v>174</v>
      </c>
      <c r="J6" s="18" t="s">
        <v>175</v>
      </c>
    </row>
    <row r="7" spans="1:10" x14ac:dyDescent="0.35">
      <c r="A7" s="23" t="s">
        <v>176</v>
      </c>
      <c r="B7" s="24">
        <f>SUMIFS('Table 5 - Full data'!C:C,'Table 5 - Full data'!$A:$A,$A7,'Table 5 - Full data'!$B:$B,$B$5)</f>
        <v>558100</v>
      </c>
      <c r="C7" s="25">
        <f>SUMIFS('Table 5 - Full data'!D:D,'Table 5 - Full data'!$A:$A,$A7,'Table 5 - Full data'!$B:$B,$B$5)</f>
        <v>1</v>
      </c>
      <c r="D7" s="24">
        <f>SUMIFS('Table 5 - Full data'!E:E,'Table 5 - Full data'!$A:$A,$A7,'Table 5 - Full data'!$B:$B,$B$5)</f>
        <v>554070</v>
      </c>
      <c r="E7" s="24">
        <f>SUMIFS('Table 5 - Full data'!F:F,'Table 5 - Full data'!$A:$A,$A7,'Table 5 - Full data'!$B:$B,$B$5)</f>
        <v>365340</v>
      </c>
      <c r="F7" s="24">
        <f>SUMIFS('Table 5 - Full data'!G:G,'Table 5 - Full data'!$A:$A,$A7,'Table 5 - Full data'!$B:$B,$B$5)</f>
        <v>170480</v>
      </c>
      <c r="G7" s="24">
        <f>SUMIFS('Table 5 - Full data'!H:H,'Table 5 - Full data'!$A:$A,$A7,'Table 5 - Full data'!$B:$B,$B$5)</f>
        <v>18250</v>
      </c>
      <c r="H7" s="25">
        <f>SUMIFS('Table 5 - Full data'!I:I,'Table 5 - Full data'!$A:$A,$A7,'Table 5 - Full data'!$B:$B,$B$5)</f>
        <v>0.66</v>
      </c>
      <c r="I7" s="25">
        <f>SUMIFS('Table 5 - Full data'!J:J,'Table 5 - Full data'!$A:$A,$A7,'Table 5 - Full data'!$B:$B,$B$5)</f>
        <v>0.31</v>
      </c>
      <c r="J7" s="60">
        <f>SUMIFS('Table 5 - Full data'!K:K,'Table 5 - Full data'!$A:$A,$A7,'Table 5 - Full data'!$B:$B,$B$5)</f>
        <v>0.03</v>
      </c>
    </row>
    <row r="8" spans="1:10" x14ac:dyDescent="0.35">
      <c r="A8" s="5" t="s">
        <v>291</v>
      </c>
      <c r="B8" s="6">
        <f>SUMIFS('Table 5 - Full data'!C:C,'Table 5 - Full data'!$A:$A,$A8,'Table 5 - Full data'!$B:$B,$B$5)</f>
        <v>17335</v>
      </c>
      <c r="C8" s="7">
        <f>SUMIFS('Table 5 - Full data'!D:D,'Table 5 - Full data'!$A:$A,$A8,'Table 5 - Full data'!$B:$B,$B$5)</f>
        <v>0.03</v>
      </c>
      <c r="D8" s="6">
        <f>SUMIFS('Table 5 - Full data'!E:E,'Table 5 - Full data'!$A:$A,$A8,'Table 5 - Full data'!$B:$B,$B$5)</f>
        <v>17195</v>
      </c>
      <c r="E8" s="6">
        <f>SUMIFS('Table 5 - Full data'!F:F,'Table 5 - Full data'!$A:$A,$A8,'Table 5 - Full data'!$B:$B,$B$5)</f>
        <v>11100</v>
      </c>
      <c r="F8" s="6">
        <f>SUMIFS('Table 5 - Full data'!G:G,'Table 5 - Full data'!$A:$A,$A8,'Table 5 - Full data'!$B:$B,$B$5)</f>
        <v>5520</v>
      </c>
      <c r="G8" s="6">
        <f>SUMIFS('Table 5 - Full data'!H:H,'Table 5 - Full data'!$A:$A,$A8,'Table 5 - Full data'!$B:$B,$B$5)</f>
        <v>575</v>
      </c>
      <c r="H8" s="7">
        <f>SUMIFS('Table 5 - Full data'!I:I,'Table 5 - Full data'!$A:$A,$A8,'Table 5 - Full data'!$B:$B,$B$5)</f>
        <v>0.65</v>
      </c>
      <c r="I8" s="7">
        <f>SUMIFS('Table 5 - Full data'!J:J,'Table 5 - Full data'!$A:$A,$A8,'Table 5 - Full data'!$B:$B,$B$5)</f>
        <v>0.32</v>
      </c>
      <c r="J8" s="61">
        <f>SUMIFS('Table 5 - Full data'!K:K,'Table 5 - Full data'!$A:$A,$A8,'Table 5 - Full data'!$B:$B,$B$5)</f>
        <v>0.03</v>
      </c>
    </row>
    <row r="9" spans="1:10" x14ac:dyDescent="0.35">
      <c r="A9" s="5" t="s">
        <v>292</v>
      </c>
      <c r="B9" s="6">
        <f>SUMIFS('Table 5 - Full data'!C:C,'Table 5 - Full data'!$A:$A,$A9,'Table 5 - Full data'!$B:$B,$B$5)</f>
        <v>15475</v>
      </c>
      <c r="C9" s="7">
        <f>SUMIFS('Table 5 - Full data'!D:D,'Table 5 - Full data'!$A:$A,$A9,'Table 5 - Full data'!$B:$B,$B$5)</f>
        <v>0.03</v>
      </c>
      <c r="D9" s="6">
        <f>SUMIFS('Table 5 - Full data'!E:E,'Table 5 - Full data'!$A:$A,$A9,'Table 5 - Full data'!$B:$B,$B$5)</f>
        <v>15365</v>
      </c>
      <c r="E9" s="6">
        <f>SUMIFS('Table 5 - Full data'!F:F,'Table 5 - Full data'!$A:$A,$A9,'Table 5 - Full data'!$B:$B,$B$5)</f>
        <v>9965</v>
      </c>
      <c r="F9" s="6">
        <f>SUMIFS('Table 5 - Full data'!G:G,'Table 5 - Full data'!$A:$A,$A9,'Table 5 - Full data'!$B:$B,$B$5)</f>
        <v>4925</v>
      </c>
      <c r="G9" s="6">
        <f>SUMIFS('Table 5 - Full data'!H:H,'Table 5 - Full data'!$A:$A,$A9,'Table 5 - Full data'!$B:$B,$B$5)</f>
        <v>475</v>
      </c>
      <c r="H9" s="7">
        <f>SUMIFS('Table 5 - Full data'!I:I,'Table 5 - Full data'!$A:$A,$A9,'Table 5 - Full data'!$B:$B,$B$5)</f>
        <v>0.65</v>
      </c>
      <c r="I9" s="7">
        <f>SUMIFS('Table 5 - Full data'!J:J,'Table 5 - Full data'!$A:$A,$A9,'Table 5 - Full data'!$B:$B,$B$5)</f>
        <v>0.32</v>
      </c>
      <c r="J9" s="61">
        <f>SUMIFS('Table 5 - Full data'!K:K,'Table 5 - Full data'!$A:$A,$A9,'Table 5 - Full data'!$B:$B,$B$5)</f>
        <v>0.03</v>
      </c>
    </row>
    <row r="10" spans="1:10" x14ac:dyDescent="0.35">
      <c r="A10" s="5" t="s">
        <v>293</v>
      </c>
      <c r="B10" s="6">
        <f>SUMIFS('Table 5 - Full data'!C:C,'Table 5 - Full data'!$A:$A,$A10,'Table 5 - Full data'!$B:$B,$B$5)</f>
        <v>10575</v>
      </c>
      <c r="C10" s="7">
        <f>SUMIFS('Table 5 - Full data'!D:D,'Table 5 - Full data'!$A:$A,$A10,'Table 5 - Full data'!$B:$B,$B$5)</f>
        <v>0.02</v>
      </c>
      <c r="D10" s="6">
        <f>SUMIFS('Table 5 - Full data'!E:E,'Table 5 - Full data'!$A:$A,$A10,'Table 5 - Full data'!$B:$B,$B$5)</f>
        <v>10490</v>
      </c>
      <c r="E10" s="6">
        <f>SUMIFS('Table 5 - Full data'!F:F,'Table 5 - Full data'!$A:$A,$A10,'Table 5 - Full data'!$B:$B,$B$5)</f>
        <v>7265</v>
      </c>
      <c r="F10" s="6">
        <f>SUMIFS('Table 5 - Full data'!G:G,'Table 5 - Full data'!$A:$A,$A10,'Table 5 - Full data'!$B:$B,$B$5)</f>
        <v>2915</v>
      </c>
      <c r="G10" s="6">
        <f>SUMIFS('Table 5 - Full data'!H:H,'Table 5 - Full data'!$A:$A,$A10,'Table 5 - Full data'!$B:$B,$B$5)</f>
        <v>315</v>
      </c>
      <c r="H10" s="7">
        <f>SUMIFS('Table 5 - Full data'!I:I,'Table 5 - Full data'!$A:$A,$A10,'Table 5 - Full data'!$B:$B,$B$5)</f>
        <v>0.69</v>
      </c>
      <c r="I10" s="7">
        <f>SUMIFS('Table 5 - Full data'!J:J,'Table 5 - Full data'!$A:$A,$A10,'Table 5 - Full data'!$B:$B,$B$5)</f>
        <v>0.28000000000000003</v>
      </c>
      <c r="J10" s="61">
        <f>SUMIFS('Table 5 - Full data'!K:K,'Table 5 - Full data'!$A:$A,$A10,'Table 5 - Full data'!$B:$B,$B$5)</f>
        <v>0.03</v>
      </c>
    </row>
    <row r="11" spans="1:10" x14ac:dyDescent="0.35">
      <c r="A11" s="5" t="s">
        <v>294</v>
      </c>
      <c r="B11" s="6">
        <f>SUMIFS('Table 5 - Full data'!C:C,'Table 5 - Full data'!$A:$A,$A11,'Table 5 - Full data'!$B:$B,$B$5)</f>
        <v>6370</v>
      </c>
      <c r="C11" s="7">
        <f>SUMIFS('Table 5 - Full data'!D:D,'Table 5 - Full data'!$A:$A,$A11,'Table 5 - Full data'!$B:$B,$B$5)</f>
        <v>0.01</v>
      </c>
      <c r="D11" s="6">
        <f>SUMIFS('Table 5 - Full data'!E:E,'Table 5 - Full data'!$A:$A,$A11,'Table 5 - Full data'!$B:$B,$B$5)</f>
        <v>6325</v>
      </c>
      <c r="E11" s="6">
        <f>SUMIFS('Table 5 - Full data'!F:F,'Table 5 - Full data'!$A:$A,$A11,'Table 5 - Full data'!$B:$B,$B$5)</f>
        <v>4170</v>
      </c>
      <c r="F11" s="6">
        <f>SUMIFS('Table 5 - Full data'!G:G,'Table 5 - Full data'!$A:$A,$A11,'Table 5 - Full data'!$B:$B,$B$5)</f>
        <v>1970</v>
      </c>
      <c r="G11" s="6">
        <f>SUMIFS('Table 5 - Full data'!H:H,'Table 5 - Full data'!$A:$A,$A11,'Table 5 - Full data'!$B:$B,$B$5)</f>
        <v>180</v>
      </c>
      <c r="H11" s="7">
        <f>SUMIFS('Table 5 - Full data'!I:I,'Table 5 - Full data'!$A:$A,$A11,'Table 5 - Full data'!$B:$B,$B$5)</f>
        <v>0.66</v>
      </c>
      <c r="I11" s="7">
        <f>SUMIFS('Table 5 - Full data'!J:J,'Table 5 - Full data'!$A:$A,$A11,'Table 5 - Full data'!$B:$B,$B$5)</f>
        <v>0.31</v>
      </c>
      <c r="J11" s="61">
        <f>SUMIFS('Table 5 - Full data'!K:K,'Table 5 - Full data'!$A:$A,$A11,'Table 5 - Full data'!$B:$B,$B$5)</f>
        <v>0.03</v>
      </c>
    </row>
    <row r="12" spans="1:10" x14ac:dyDescent="0.35">
      <c r="A12" s="5" t="s">
        <v>295</v>
      </c>
      <c r="B12" s="6">
        <f>SUMIFS('Table 5 - Full data'!C:C,'Table 5 - Full data'!$A:$A,$A12,'Table 5 - Full data'!$B:$B,$B$5)</f>
        <v>33830</v>
      </c>
      <c r="C12" s="7">
        <f>SUMIFS('Table 5 - Full data'!D:D,'Table 5 - Full data'!$A:$A,$A12,'Table 5 - Full data'!$B:$B,$B$5)</f>
        <v>0.06</v>
      </c>
      <c r="D12" s="6">
        <f>SUMIFS('Table 5 - Full data'!E:E,'Table 5 - Full data'!$A:$A,$A12,'Table 5 - Full data'!$B:$B,$B$5)</f>
        <v>33535</v>
      </c>
      <c r="E12" s="6">
        <f>SUMIFS('Table 5 - Full data'!F:F,'Table 5 - Full data'!$A:$A,$A12,'Table 5 - Full data'!$B:$B,$B$5)</f>
        <v>22070</v>
      </c>
      <c r="F12" s="6">
        <f>SUMIFS('Table 5 - Full data'!G:G,'Table 5 - Full data'!$A:$A,$A12,'Table 5 - Full data'!$B:$B,$B$5)</f>
        <v>10450</v>
      </c>
      <c r="G12" s="6">
        <f>SUMIFS('Table 5 - Full data'!H:H,'Table 5 - Full data'!$A:$A,$A12,'Table 5 - Full data'!$B:$B,$B$5)</f>
        <v>1010</v>
      </c>
      <c r="H12" s="7">
        <f>SUMIFS('Table 5 - Full data'!I:I,'Table 5 - Full data'!$A:$A,$A12,'Table 5 - Full data'!$B:$B,$B$5)</f>
        <v>0.66</v>
      </c>
      <c r="I12" s="7">
        <f>SUMIFS('Table 5 - Full data'!J:J,'Table 5 - Full data'!$A:$A,$A12,'Table 5 - Full data'!$B:$B,$B$5)</f>
        <v>0.31</v>
      </c>
      <c r="J12" s="61">
        <f>SUMIFS('Table 5 - Full data'!K:K,'Table 5 - Full data'!$A:$A,$A12,'Table 5 - Full data'!$B:$B,$B$5)</f>
        <v>0.03</v>
      </c>
    </row>
    <row r="13" spans="1:10" x14ac:dyDescent="0.35">
      <c r="A13" s="5" t="s">
        <v>296</v>
      </c>
      <c r="B13" s="6">
        <f>SUMIFS('Table 5 - Full data'!C:C,'Table 5 - Full data'!$A:$A,$A13,'Table 5 - Full data'!$B:$B,$B$5)</f>
        <v>5985</v>
      </c>
      <c r="C13" s="7">
        <f>SUMIFS('Table 5 - Full data'!D:D,'Table 5 - Full data'!$A:$A,$A13,'Table 5 - Full data'!$B:$B,$B$5)</f>
        <v>0.01</v>
      </c>
      <c r="D13" s="6">
        <f>SUMIFS('Table 5 - Full data'!E:E,'Table 5 - Full data'!$A:$A,$A13,'Table 5 - Full data'!$B:$B,$B$5)</f>
        <v>5945</v>
      </c>
      <c r="E13" s="6">
        <f>SUMIFS('Table 5 - Full data'!F:F,'Table 5 - Full data'!$A:$A,$A13,'Table 5 - Full data'!$B:$B,$B$5)</f>
        <v>4120</v>
      </c>
      <c r="F13" s="6">
        <f>SUMIFS('Table 5 - Full data'!G:G,'Table 5 - Full data'!$A:$A,$A13,'Table 5 - Full data'!$B:$B,$B$5)</f>
        <v>1660</v>
      </c>
      <c r="G13" s="6">
        <f>SUMIFS('Table 5 - Full data'!H:H,'Table 5 - Full data'!$A:$A,$A13,'Table 5 - Full data'!$B:$B,$B$5)</f>
        <v>170</v>
      </c>
      <c r="H13" s="7">
        <f>SUMIFS('Table 5 - Full data'!I:I,'Table 5 - Full data'!$A:$A,$A13,'Table 5 - Full data'!$B:$B,$B$5)</f>
        <v>0.69</v>
      </c>
      <c r="I13" s="7">
        <f>SUMIFS('Table 5 - Full data'!J:J,'Table 5 - Full data'!$A:$A,$A13,'Table 5 - Full data'!$B:$B,$B$5)</f>
        <v>0.28000000000000003</v>
      </c>
      <c r="J13" s="61">
        <f>SUMIFS('Table 5 - Full data'!K:K,'Table 5 - Full data'!$A:$A,$A13,'Table 5 - Full data'!$B:$B,$B$5)</f>
        <v>0.03</v>
      </c>
    </row>
    <row r="14" spans="1:10" x14ac:dyDescent="0.35">
      <c r="A14" s="5" t="s">
        <v>297</v>
      </c>
      <c r="B14" s="6">
        <f>SUMIFS('Table 5 - Full data'!C:C,'Table 5 - Full data'!$A:$A,$A14,'Table 5 - Full data'!$B:$B,$B$5)</f>
        <v>14500</v>
      </c>
      <c r="C14" s="7">
        <f>SUMIFS('Table 5 - Full data'!D:D,'Table 5 - Full data'!$A:$A,$A14,'Table 5 - Full data'!$B:$B,$B$5)</f>
        <v>0.03</v>
      </c>
      <c r="D14" s="6">
        <f>SUMIFS('Table 5 - Full data'!E:E,'Table 5 - Full data'!$A:$A,$A14,'Table 5 - Full data'!$B:$B,$B$5)</f>
        <v>14420</v>
      </c>
      <c r="E14" s="6">
        <f>SUMIFS('Table 5 - Full data'!F:F,'Table 5 - Full data'!$A:$A,$A14,'Table 5 - Full data'!$B:$B,$B$5)</f>
        <v>9890</v>
      </c>
      <c r="F14" s="6">
        <f>SUMIFS('Table 5 - Full data'!G:G,'Table 5 - Full data'!$A:$A,$A14,'Table 5 - Full data'!$B:$B,$B$5)</f>
        <v>4055</v>
      </c>
      <c r="G14" s="6">
        <f>SUMIFS('Table 5 - Full data'!H:H,'Table 5 - Full data'!$A:$A,$A14,'Table 5 - Full data'!$B:$B,$B$5)</f>
        <v>475</v>
      </c>
      <c r="H14" s="7">
        <f>SUMIFS('Table 5 - Full data'!I:I,'Table 5 - Full data'!$A:$A,$A14,'Table 5 - Full data'!$B:$B,$B$5)</f>
        <v>0.69</v>
      </c>
      <c r="I14" s="7">
        <f>SUMIFS('Table 5 - Full data'!J:J,'Table 5 - Full data'!$A:$A,$A14,'Table 5 - Full data'!$B:$B,$B$5)</f>
        <v>0.28000000000000003</v>
      </c>
      <c r="J14" s="61">
        <f>SUMIFS('Table 5 - Full data'!K:K,'Table 5 - Full data'!$A:$A,$A14,'Table 5 - Full data'!$B:$B,$B$5)</f>
        <v>0.03</v>
      </c>
    </row>
    <row r="15" spans="1:10" x14ac:dyDescent="0.35">
      <c r="A15" s="5" t="s">
        <v>298</v>
      </c>
      <c r="B15" s="6">
        <f>SUMIFS('Table 5 - Full data'!C:C,'Table 5 - Full data'!$A:$A,$A15,'Table 5 - Full data'!$B:$B,$B$5)</f>
        <v>18395</v>
      </c>
      <c r="C15" s="7">
        <f>SUMIFS('Table 5 - Full data'!D:D,'Table 5 - Full data'!$A:$A,$A15,'Table 5 - Full data'!$B:$B,$B$5)</f>
        <v>0.03</v>
      </c>
      <c r="D15" s="6">
        <f>SUMIFS('Table 5 - Full data'!E:E,'Table 5 - Full data'!$A:$A,$A15,'Table 5 - Full data'!$B:$B,$B$5)</f>
        <v>18265</v>
      </c>
      <c r="E15" s="6">
        <f>SUMIFS('Table 5 - Full data'!F:F,'Table 5 - Full data'!$A:$A,$A15,'Table 5 - Full data'!$B:$B,$B$5)</f>
        <v>12655</v>
      </c>
      <c r="F15" s="6">
        <f>SUMIFS('Table 5 - Full data'!G:G,'Table 5 - Full data'!$A:$A,$A15,'Table 5 - Full data'!$B:$B,$B$5)</f>
        <v>5000</v>
      </c>
      <c r="G15" s="6">
        <f>SUMIFS('Table 5 - Full data'!H:H,'Table 5 - Full data'!$A:$A,$A15,'Table 5 - Full data'!$B:$B,$B$5)</f>
        <v>610</v>
      </c>
      <c r="H15" s="7">
        <f>SUMIFS('Table 5 - Full data'!I:I,'Table 5 - Full data'!$A:$A,$A15,'Table 5 - Full data'!$B:$B,$B$5)</f>
        <v>0.69</v>
      </c>
      <c r="I15" s="7">
        <f>SUMIFS('Table 5 - Full data'!J:J,'Table 5 - Full data'!$A:$A,$A15,'Table 5 - Full data'!$B:$B,$B$5)</f>
        <v>0.27</v>
      </c>
      <c r="J15" s="61">
        <f>SUMIFS('Table 5 - Full data'!K:K,'Table 5 - Full data'!$A:$A,$A15,'Table 5 - Full data'!$B:$B,$B$5)</f>
        <v>0.03</v>
      </c>
    </row>
    <row r="16" spans="1:10" x14ac:dyDescent="0.35">
      <c r="A16" s="5" t="s">
        <v>299</v>
      </c>
      <c r="B16" s="6">
        <f>SUMIFS('Table 5 - Full data'!C:C,'Table 5 - Full data'!$A:$A,$A16,'Table 5 - Full data'!$B:$B,$B$5)</f>
        <v>16270</v>
      </c>
      <c r="C16" s="7">
        <f>SUMIFS('Table 5 - Full data'!D:D,'Table 5 - Full data'!$A:$A,$A16,'Table 5 - Full data'!$B:$B,$B$5)</f>
        <v>0.03</v>
      </c>
      <c r="D16" s="6">
        <f>SUMIFS('Table 5 - Full data'!E:E,'Table 5 - Full data'!$A:$A,$A16,'Table 5 - Full data'!$B:$B,$B$5)</f>
        <v>16185</v>
      </c>
      <c r="E16" s="6">
        <f>SUMIFS('Table 5 - Full data'!F:F,'Table 5 - Full data'!$A:$A,$A16,'Table 5 - Full data'!$B:$B,$B$5)</f>
        <v>11190</v>
      </c>
      <c r="F16" s="6">
        <f>SUMIFS('Table 5 - Full data'!G:G,'Table 5 - Full data'!$A:$A,$A16,'Table 5 - Full data'!$B:$B,$B$5)</f>
        <v>4445</v>
      </c>
      <c r="G16" s="6">
        <f>SUMIFS('Table 5 - Full data'!H:H,'Table 5 - Full data'!$A:$A,$A16,'Table 5 - Full data'!$B:$B,$B$5)</f>
        <v>550</v>
      </c>
      <c r="H16" s="7">
        <f>SUMIFS('Table 5 - Full data'!I:I,'Table 5 - Full data'!$A:$A,$A16,'Table 5 - Full data'!$B:$B,$B$5)</f>
        <v>0.69</v>
      </c>
      <c r="I16" s="7">
        <f>SUMIFS('Table 5 - Full data'!J:J,'Table 5 - Full data'!$A:$A,$A16,'Table 5 - Full data'!$B:$B,$B$5)</f>
        <v>0.27</v>
      </c>
      <c r="J16" s="61">
        <f>SUMIFS('Table 5 - Full data'!K:K,'Table 5 - Full data'!$A:$A,$A16,'Table 5 - Full data'!$B:$B,$B$5)</f>
        <v>0.03</v>
      </c>
    </row>
    <row r="17" spans="1:10" x14ac:dyDescent="0.35">
      <c r="A17" s="5" t="s">
        <v>300</v>
      </c>
      <c r="B17" s="6">
        <f>SUMIFS('Table 5 - Full data'!C:C,'Table 5 - Full data'!$A:$A,$A17,'Table 5 - Full data'!$B:$B,$B$5)</f>
        <v>5745</v>
      </c>
      <c r="C17" s="7">
        <f>SUMIFS('Table 5 - Full data'!D:D,'Table 5 - Full data'!$A:$A,$A17,'Table 5 - Full data'!$B:$B,$B$5)</f>
        <v>0.01</v>
      </c>
      <c r="D17" s="6">
        <f>SUMIFS('Table 5 - Full data'!E:E,'Table 5 - Full data'!$A:$A,$A17,'Table 5 - Full data'!$B:$B,$B$5)</f>
        <v>5700</v>
      </c>
      <c r="E17" s="6">
        <f>SUMIFS('Table 5 - Full data'!F:F,'Table 5 - Full data'!$A:$A,$A17,'Table 5 - Full data'!$B:$B,$B$5)</f>
        <v>3740</v>
      </c>
      <c r="F17" s="6">
        <f>SUMIFS('Table 5 - Full data'!G:G,'Table 5 - Full data'!$A:$A,$A17,'Table 5 - Full data'!$B:$B,$B$5)</f>
        <v>1800</v>
      </c>
      <c r="G17" s="6">
        <f>SUMIFS('Table 5 - Full data'!H:H,'Table 5 - Full data'!$A:$A,$A17,'Table 5 - Full data'!$B:$B,$B$5)</f>
        <v>160</v>
      </c>
      <c r="H17" s="7">
        <f>SUMIFS('Table 5 - Full data'!I:I,'Table 5 - Full data'!$A:$A,$A17,'Table 5 - Full data'!$B:$B,$B$5)</f>
        <v>0.66</v>
      </c>
      <c r="I17" s="7">
        <f>SUMIFS('Table 5 - Full data'!J:J,'Table 5 - Full data'!$A:$A,$A17,'Table 5 - Full data'!$B:$B,$B$5)</f>
        <v>0.32</v>
      </c>
      <c r="J17" s="61">
        <f>SUMIFS('Table 5 - Full data'!K:K,'Table 5 - Full data'!$A:$A,$A17,'Table 5 - Full data'!$B:$B,$B$5)</f>
        <v>0.03</v>
      </c>
    </row>
    <row r="18" spans="1:10" x14ac:dyDescent="0.35">
      <c r="A18" s="5" t="s">
        <v>301</v>
      </c>
      <c r="B18" s="6">
        <f>SUMIFS('Table 5 - Full data'!C:C,'Table 5 - Full data'!$A:$A,$A18,'Table 5 - Full data'!$B:$B,$B$5)</f>
        <v>9765</v>
      </c>
      <c r="C18" s="7">
        <f>SUMIFS('Table 5 - Full data'!D:D,'Table 5 - Full data'!$A:$A,$A18,'Table 5 - Full data'!$B:$B,$B$5)</f>
        <v>0.02</v>
      </c>
      <c r="D18" s="6">
        <f>SUMIFS('Table 5 - Full data'!E:E,'Table 5 - Full data'!$A:$A,$A18,'Table 5 - Full data'!$B:$B,$B$5)</f>
        <v>9700</v>
      </c>
      <c r="E18" s="6">
        <f>SUMIFS('Table 5 - Full data'!F:F,'Table 5 - Full data'!$A:$A,$A18,'Table 5 - Full data'!$B:$B,$B$5)</f>
        <v>6600</v>
      </c>
      <c r="F18" s="6">
        <f>SUMIFS('Table 5 - Full data'!G:G,'Table 5 - Full data'!$A:$A,$A18,'Table 5 - Full data'!$B:$B,$B$5)</f>
        <v>2825</v>
      </c>
      <c r="G18" s="6">
        <f>SUMIFS('Table 5 - Full data'!H:H,'Table 5 - Full data'!$A:$A,$A18,'Table 5 - Full data'!$B:$B,$B$5)</f>
        <v>275</v>
      </c>
      <c r="H18" s="7">
        <f>SUMIFS('Table 5 - Full data'!I:I,'Table 5 - Full data'!$A:$A,$A18,'Table 5 - Full data'!$B:$B,$B$5)</f>
        <v>0.68</v>
      </c>
      <c r="I18" s="7">
        <f>SUMIFS('Table 5 - Full data'!J:J,'Table 5 - Full data'!$A:$A,$A18,'Table 5 - Full data'!$B:$B,$B$5)</f>
        <v>0.28999999999999998</v>
      </c>
      <c r="J18" s="61">
        <f>SUMIFS('Table 5 - Full data'!K:K,'Table 5 - Full data'!$A:$A,$A18,'Table 5 - Full data'!$B:$B,$B$5)</f>
        <v>0.03</v>
      </c>
    </row>
    <row r="19" spans="1:10" x14ac:dyDescent="0.35">
      <c r="A19" s="5" t="s">
        <v>302</v>
      </c>
      <c r="B19" s="6">
        <f>SUMIFS('Table 5 - Full data'!C:C,'Table 5 - Full data'!$A:$A,$A19,'Table 5 - Full data'!$B:$B,$B$5)</f>
        <v>5585</v>
      </c>
      <c r="C19" s="7">
        <f>SUMIFS('Table 5 - Full data'!D:D,'Table 5 - Full data'!$A:$A,$A19,'Table 5 - Full data'!$B:$B,$B$5)</f>
        <v>0.01</v>
      </c>
      <c r="D19" s="6">
        <f>SUMIFS('Table 5 - Full data'!E:E,'Table 5 - Full data'!$A:$A,$A19,'Table 5 - Full data'!$B:$B,$B$5)</f>
        <v>5545</v>
      </c>
      <c r="E19" s="6">
        <f>SUMIFS('Table 5 - Full data'!F:F,'Table 5 - Full data'!$A:$A,$A19,'Table 5 - Full data'!$B:$B,$B$5)</f>
        <v>3585</v>
      </c>
      <c r="F19" s="6">
        <f>SUMIFS('Table 5 - Full data'!G:G,'Table 5 - Full data'!$A:$A,$A19,'Table 5 - Full data'!$B:$B,$B$5)</f>
        <v>1795</v>
      </c>
      <c r="G19" s="6">
        <f>SUMIFS('Table 5 - Full data'!H:H,'Table 5 - Full data'!$A:$A,$A19,'Table 5 - Full data'!$B:$B,$B$5)</f>
        <v>165</v>
      </c>
      <c r="H19" s="7">
        <f>SUMIFS('Table 5 - Full data'!I:I,'Table 5 - Full data'!$A:$A,$A19,'Table 5 - Full data'!$B:$B,$B$5)</f>
        <v>0.65</v>
      </c>
      <c r="I19" s="7">
        <f>SUMIFS('Table 5 - Full data'!J:J,'Table 5 - Full data'!$A:$A,$A19,'Table 5 - Full data'!$B:$B,$B$5)</f>
        <v>0.32</v>
      </c>
      <c r="J19" s="61">
        <f>SUMIFS('Table 5 - Full data'!K:K,'Table 5 - Full data'!$A:$A,$A19,'Table 5 - Full data'!$B:$B,$B$5)</f>
        <v>0.03</v>
      </c>
    </row>
    <row r="20" spans="1:10" x14ac:dyDescent="0.35">
      <c r="A20" s="5" t="s">
        <v>303</v>
      </c>
      <c r="B20" s="6">
        <f>SUMIFS('Table 5 - Full data'!C:C,'Table 5 - Full data'!$A:$A,$A20,'Table 5 - Full data'!$B:$B,$B$5)</f>
        <v>16555</v>
      </c>
      <c r="C20" s="7">
        <f>SUMIFS('Table 5 - Full data'!D:D,'Table 5 - Full data'!$A:$A,$A20,'Table 5 - Full data'!$B:$B,$B$5)</f>
        <v>0.03</v>
      </c>
      <c r="D20" s="6">
        <f>SUMIFS('Table 5 - Full data'!E:E,'Table 5 - Full data'!$A:$A,$A20,'Table 5 - Full data'!$B:$B,$B$5)</f>
        <v>16460</v>
      </c>
      <c r="E20" s="6">
        <f>SUMIFS('Table 5 - Full data'!F:F,'Table 5 - Full data'!$A:$A,$A20,'Table 5 - Full data'!$B:$B,$B$5)</f>
        <v>11030</v>
      </c>
      <c r="F20" s="6">
        <f>SUMIFS('Table 5 - Full data'!G:G,'Table 5 - Full data'!$A:$A,$A20,'Table 5 - Full data'!$B:$B,$B$5)</f>
        <v>4860</v>
      </c>
      <c r="G20" s="6">
        <f>SUMIFS('Table 5 - Full data'!H:H,'Table 5 - Full data'!$A:$A,$A20,'Table 5 - Full data'!$B:$B,$B$5)</f>
        <v>575</v>
      </c>
      <c r="H20" s="7">
        <f>SUMIFS('Table 5 - Full data'!I:I,'Table 5 - Full data'!$A:$A,$A20,'Table 5 - Full data'!$B:$B,$B$5)</f>
        <v>0.67</v>
      </c>
      <c r="I20" s="7">
        <f>SUMIFS('Table 5 - Full data'!J:J,'Table 5 - Full data'!$A:$A,$A20,'Table 5 - Full data'!$B:$B,$B$5)</f>
        <v>0.3</v>
      </c>
      <c r="J20" s="61">
        <f>SUMIFS('Table 5 - Full data'!K:K,'Table 5 - Full data'!$A:$A,$A20,'Table 5 - Full data'!$B:$B,$B$5)</f>
        <v>0.03</v>
      </c>
    </row>
    <row r="21" spans="1:10" x14ac:dyDescent="0.35">
      <c r="A21" s="5" t="s">
        <v>304</v>
      </c>
      <c r="B21" s="6">
        <f>SUMIFS('Table 5 - Full data'!C:C,'Table 5 - Full data'!$A:$A,$A21,'Table 5 - Full data'!$B:$B,$B$5)</f>
        <v>40295</v>
      </c>
      <c r="C21" s="7">
        <f>SUMIFS('Table 5 - Full data'!D:D,'Table 5 - Full data'!$A:$A,$A21,'Table 5 - Full data'!$B:$B,$B$5)</f>
        <v>7.0000000000000007E-2</v>
      </c>
      <c r="D21" s="6">
        <f>SUMIFS('Table 5 - Full data'!E:E,'Table 5 - Full data'!$A:$A,$A21,'Table 5 - Full data'!$B:$B,$B$5)</f>
        <v>40025</v>
      </c>
      <c r="E21" s="6">
        <f>SUMIFS('Table 5 - Full data'!F:F,'Table 5 - Full data'!$A:$A,$A21,'Table 5 - Full data'!$B:$B,$B$5)</f>
        <v>27720</v>
      </c>
      <c r="F21" s="6">
        <f>SUMIFS('Table 5 - Full data'!G:G,'Table 5 - Full data'!$A:$A,$A21,'Table 5 - Full data'!$B:$B,$B$5)</f>
        <v>11015</v>
      </c>
      <c r="G21" s="6">
        <f>SUMIFS('Table 5 - Full data'!H:H,'Table 5 - Full data'!$A:$A,$A21,'Table 5 - Full data'!$B:$B,$B$5)</f>
        <v>1290</v>
      </c>
      <c r="H21" s="7">
        <f>SUMIFS('Table 5 - Full data'!I:I,'Table 5 - Full data'!$A:$A,$A21,'Table 5 - Full data'!$B:$B,$B$5)</f>
        <v>0.69</v>
      </c>
      <c r="I21" s="7">
        <f>SUMIFS('Table 5 - Full data'!J:J,'Table 5 - Full data'!$A:$A,$A21,'Table 5 - Full data'!$B:$B,$B$5)</f>
        <v>0.28000000000000003</v>
      </c>
      <c r="J21" s="61">
        <f>SUMIFS('Table 5 - Full data'!K:K,'Table 5 - Full data'!$A:$A,$A21,'Table 5 - Full data'!$B:$B,$B$5)</f>
        <v>0.03</v>
      </c>
    </row>
    <row r="22" spans="1:10" x14ac:dyDescent="0.35">
      <c r="A22" s="5" t="s">
        <v>305</v>
      </c>
      <c r="B22" s="6">
        <f>SUMIFS('Table 5 - Full data'!C:C,'Table 5 - Full data'!$A:$A,$A22,'Table 5 - Full data'!$B:$B,$B$5)</f>
        <v>90380</v>
      </c>
      <c r="C22" s="7">
        <f>SUMIFS('Table 5 - Full data'!D:D,'Table 5 - Full data'!$A:$A,$A22,'Table 5 - Full data'!$B:$B,$B$5)</f>
        <v>0.16</v>
      </c>
      <c r="D22" s="6">
        <f>SUMIFS('Table 5 - Full data'!E:E,'Table 5 - Full data'!$A:$A,$A22,'Table 5 - Full data'!$B:$B,$B$5)</f>
        <v>89540</v>
      </c>
      <c r="E22" s="6">
        <f>SUMIFS('Table 5 - Full data'!F:F,'Table 5 - Full data'!$A:$A,$A22,'Table 5 - Full data'!$B:$B,$B$5)</f>
        <v>59330</v>
      </c>
      <c r="F22" s="6">
        <f>SUMIFS('Table 5 - Full data'!G:G,'Table 5 - Full data'!$A:$A,$A22,'Table 5 - Full data'!$B:$B,$B$5)</f>
        <v>27125</v>
      </c>
      <c r="G22" s="6">
        <f>SUMIFS('Table 5 - Full data'!H:H,'Table 5 - Full data'!$A:$A,$A22,'Table 5 - Full data'!$B:$B,$B$5)</f>
        <v>3085</v>
      </c>
      <c r="H22" s="7">
        <f>SUMIFS('Table 5 - Full data'!I:I,'Table 5 - Full data'!$A:$A,$A22,'Table 5 - Full data'!$B:$B,$B$5)</f>
        <v>0.66</v>
      </c>
      <c r="I22" s="7">
        <f>SUMIFS('Table 5 - Full data'!J:J,'Table 5 - Full data'!$A:$A,$A22,'Table 5 - Full data'!$B:$B,$B$5)</f>
        <v>0.3</v>
      </c>
      <c r="J22" s="61">
        <f>SUMIFS('Table 5 - Full data'!K:K,'Table 5 - Full data'!$A:$A,$A22,'Table 5 - Full data'!$B:$B,$B$5)</f>
        <v>0.03</v>
      </c>
    </row>
    <row r="23" spans="1:10" x14ac:dyDescent="0.35">
      <c r="A23" s="5" t="s">
        <v>306</v>
      </c>
      <c r="B23" s="6">
        <f>SUMIFS('Table 5 - Full data'!C:C,'Table 5 - Full data'!$A:$A,$A23,'Table 5 - Full data'!$B:$B,$B$5)</f>
        <v>18470</v>
      </c>
      <c r="C23" s="7">
        <f>SUMIFS('Table 5 - Full data'!D:D,'Table 5 - Full data'!$A:$A,$A23,'Table 5 - Full data'!$B:$B,$B$5)</f>
        <v>0.03</v>
      </c>
      <c r="D23" s="6">
        <f>SUMIFS('Table 5 - Full data'!E:E,'Table 5 - Full data'!$A:$A,$A23,'Table 5 - Full data'!$B:$B,$B$5)</f>
        <v>18345</v>
      </c>
      <c r="E23" s="6">
        <f>SUMIFS('Table 5 - Full data'!F:F,'Table 5 - Full data'!$A:$A,$A23,'Table 5 - Full data'!$B:$B,$B$5)</f>
        <v>12185</v>
      </c>
      <c r="F23" s="6">
        <f>SUMIFS('Table 5 - Full data'!G:G,'Table 5 - Full data'!$A:$A,$A23,'Table 5 - Full data'!$B:$B,$B$5)</f>
        <v>5570</v>
      </c>
      <c r="G23" s="6">
        <f>SUMIFS('Table 5 - Full data'!H:H,'Table 5 - Full data'!$A:$A,$A23,'Table 5 - Full data'!$B:$B,$B$5)</f>
        <v>590</v>
      </c>
      <c r="H23" s="7">
        <f>SUMIFS('Table 5 - Full data'!I:I,'Table 5 - Full data'!$A:$A,$A23,'Table 5 - Full data'!$B:$B,$B$5)</f>
        <v>0.66</v>
      </c>
      <c r="I23" s="7">
        <f>SUMIFS('Table 5 - Full data'!J:J,'Table 5 - Full data'!$A:$A,$A23,'Table 5 - Full data'!$B:$B,$B$5)</f>
        <v>0.3</v>
      </c>
      <c r="J23" s="61">
        <f>SUMIFS('Table 5 - Full data'!K:K,'Table 5 - Full data'!$A:$A,$A23,'Table 5 - Full data'!$B:$B,$B$5)</f>
        <v>0.03</v>
      </c>
    </row>
    <row r="24" spans="1:10" x14ac:dyDescent="0.35">
      <c r="A24" s="5" t="s">
        <v>307</v>
      </c>
      <c r="B24" s="6">
        <f>SUMIFS('Table 5 - Full data'!C:C,'Table 5 - Full data'!$A:$A,$A24,'Table 5 - Full data'!$B:$B,$B$5)</f>
        <v>8990</v>
      </c>
      <c r="C24" s="7">
        <f>SUMIFS('Table 5 - Full data'!D:D,'Table 5 - Full data'!$A:$A,$A24,'Table 5 - Full data'!$B:$B,$B$5)</f>
        <v>0.02</v>
      </c>
      <c r="D24" s="6">
        <f>SUMIFS('Table 5 - Full data'!E:E,'Table 5 - Full data'!$A:$A,$A24,'Table 5 - Full data'!$B:$B,$B$5)</f>
        <v>8940</v>
      </c>
      <c r="E24" s="6">
        <f>SUMIFS('Table 5 - Full data'!F:F,'Table 5 - Full data'!$A:$A,$A24,'Table 5 - Full data'!$B:$B,$B$5)</f>
        <v>6105</v>
      </c>
      <c r="F24" s="6">
        <f>SUMIFS('Table 5 - Full data'!G:G,'Table 5 - Full data'!$A:$A,$A24,'Table 5 - Full data'!$B:$B,$B$5)</f>
        <v>2550</v>
      </c>
      <c r="G24" s="6">
        <f>SUMIFS('Table 5 - Full data'!H:H,'Table 5 - Full data'!$A:$A,$A24,'Table 5 - Full data'!$B:$B,$B$5)</f>
        <v>290</v>
      </c>
      <c r="H24" s="7">
        <f>SUMIFS('Table 5 - Full data'!I:I,'Table 5 - Full data'!$A:$A,$A24,'Table 5 - Full data'!$B:$B,$B$5)</f>
        <v>0.68</v>
      </c>
      <c r="I24" s="7">
        <f>SUMIFS('Table 5 - Full data'!J:J,'Table 5 - Full data'!$A:$A,$A24,'Table 5 - Full data'!$B:$B,$B$5)</f>
        <v>0.28999999999999998</v>
      </c>
      <c r="J24" s="61">
        <f>SUMIFS('Table 5 - Full data'!K:K,'Table 5 - Full data'!$A:$A,$A24,'Table 5 - Full data'!$B:$B,$B$5)</f>
        <v>0.03</v>
      </c>
    </row>
    <row r="25" spans="1:10" x14ac:dyDescent="0.35">
      <c r="A25" s="5" t="s">
        <v>308</v>
      </c>
      <c r="B25" s="6">
        <f>SUMIFS('Table 5 - Full data'!C:C,'Table 5 - Full data'!$A:$A,$A25,'Table 5 - Full data'!$B:$B,$B$5)</f>
        <v>10660</v>
      </c>
      <c r="C25" s="7">
        <f>SUMIFS('Table 5 - Full data'!D:D,'Table 5 - Full data'!$A:$A,$A25,'Table 5 - Full data'!$B:$B,$B$5)</f>
        <v>0.02</v>
      </c>
      <c r="D25" s="6">
        <f>SUMIFS('Table 5 - Full data'!E:E,'Table 5 - Full data'!$A:$A,$A25,'Table 5 - Full data'!$B:$B,$B$5)</f>
        <v>10575</v>
      </c>
      <c r="E25" s="6">
        <f>SUMIFS('Table 5 - Full data'!F:F,'Table 5 - Full data'!$A:$A,$A25,'Table 5 - Full data'!$B:$B,$B$5)</f>
        <v>7070</v>
      </c>
      <c r="F25" s="6">
        <f>SUMIFS('Table 5 - Full data'!G:G,'Table 5 - Full data'!$A:$A,$A25,'Table 5 - Full data'!$B:$B,$B$5)</f>
        <v>3135</v>
      </c>
      <c r="G25" s="6">
        <f>SUMIFS('Table 5 - Full data'!H:H,'Table 5 - Full data'!$A:$A,$A25,'Table 5 - Full data'!$B:$B,$B$5)</f>
        <v>370</v>
      </c>
      <c r="H25" s="7">
        <f>SUMIFS('Table 5 - Full data'!I:I,'Table 5 - Full data'!$A:$A,$A25,'Table 5 - Full data'!$B:$B,$B$5)</f>
        <v>0.67</v>
      </c>
      <c r="I25" s="7">
        <f>SUMIFS('Table 5 - Full data'!J:J,'Table 5 - Full data'!$A:$A,$A25,'Table 5 - Full data'!$B:$B,$B$5)</f>
        <v>0.3</v>
      </c>
      <c r="J25" s="61">
        <f>SUMIFS('Table 5 - Full data'!K:K,'Table 5 - Full data'!$A:$A,$A25,'Table 5 - Full data'!$B:$B,$B$5)</f>
        <v>0.03</v>
      </c>
    </row>
    <row r="26" spans="1:10" x14ac:dyDescent="0.35">
      <c r="A26" s="5" t="s">
        <v>309</v>
      </c>
      <c r="B26" s="6">
        <f>SUMIFS('Table 5 - Full data'!C:C,'Table 5 - Full data'!$A:$A,$A26,'Table 5 - Full data'!$B:$B,$B$5)</f>
        <v>7740</v>
      </c>
      <c r="C26" s="7">
        <f>SUMIFS('Table 5 - Full data'!D:D,'Table 5 - Full data'!$A:$A,$A26,'Table 5 - Full data'!$B:$B,$B$5)</f>
        <v>0.01</v>
      </c>
      <c r="D26" s="6">
        <f>SUMIFS('Table 5 - Full data'!E:E,'Table 5 - Full data'!$A:$A,$A26,'Table 5 - Full data'!$B:$B,$B$5)</f>
        <v>7690</v>
      </c>
      <c r="E26" s="6">
        <f>SUMIFS('Table 5 - Full data'!F:F,'Table 5 - Full data'!$A:$A,$A26,'Table 5 - Full data'!$B:$B,$B$5)</f>
        <v>5135</v>
      </c>
      <c r="F26" s="6">
        <f>SUMIFS('Table 5 - Full data'!G:G,'Table 5 - Full data'!$A:$A,$A26,'Table 5 - Full data'!$B:$B,$B$5)</f>
        <v>2340</v>
      </c>
      <c r="G26" s="6">
        <f>SUMIFS('Table 5 - Full data'!H:H,'Table 5 - Full data'!$A:$A,$A26,'Table 5 - Full data'!$B:$B,$B$5)</f>
        <v>220</v>
      </c>
      <c r="H26" s="7">
        <f>SUMIFS('Table 5 - Full data'!I:I,'Table 5 - Full data'!$A:$A,$A26,'Table 5 - Full data'!$B:$B,$B$5)</f>
        <v>0.67</v>
      </c>
      <c r="I26" s="7">
        <f>SUMIFS('Table 5 - Full data'!J:J,'Table 5 - Full data'!$A:$A,$A26,'Table 5 - Full data'!$B:$B,$B$5)</f>
        <v>0.3</v>
      </c>
      <c r="J26" s="61">
        <f>SUMIFS('Table 5 - Full data'!K:K,'Table 5 - Full data'!$A:$A,$A26,'Table 5 - Full data'!$B:$B,$B$5)</f>
        <v>0.03</v>
      </c>
    </row>
    <row r="27" spans="1:10" x14ac:dyDescent="0.35">
      <c r="A27" s="5" t="s">
        <v>310</v>
      </c>
      <c r="B27" s="6">
        <f>SUMIFS('Table 5 - Full data'!C:C,'Table 5 - Full data'!$A:$A,$A27,'Table 5 - Full data'!$B:$B,$B$5)</f>
        <v>1535</v>
      </c>
      <c r="C27" s="7">
        <f>SUMIFS('Table 5 - Full data'!D:D,'Table 5 - Full data'!$A:$A,$A27,'Table 5 - Full data'!$B:$B,$B$5)</f>
        <v>0</v>
      </c>
      <c r="D27" s="6">
        <f>SUMIFS('Table 5 - Full data'!E:E,'Table 5 - Full data'!$A:$A,$A27,'Table 5 - Full data'!$B:$B,$B$5)</f>
        <v>1525</v>
      </c>
      <c r="E27" s="6">
        <f>SUMIFS('Table 5 - Full data'!F:F,'Table 5 - Full data'!$A:$A,$A27,'Table 5 - Full data'!$B:$B,$B$5)</f>
        <v>960</v>
      </c>
      <c r="F27" s="6">
        <f>SUMIFS('Table 5 - Full data'!G:G,'Table 5 - Full data'!$A:$A,$A27,'Table 5 - Full data'!$B:$B,$B$5)</f>
        <v>530</v>
      </c>
      <c r="G27" s="6">
        <f>SUMIFS('Table 5 - Full data'!H:H,'Table 5 - Full data'!$A:$A,$A27,'Table 5 - Full data'!$B:$B,$B$5)</f>
        <v>40</v>
      </c>
      <c r="H27" s="7">
        <f>SUMIFS('Table 5 - Full data'!I:I,'Table 5 - Full data'!$A:$A,$A27,'Table 5 - Full data'!$B:$B,$B$5)</f>
        <v>0.63</v>
      </c>
      <c r="I27" s="7">
        <f>SUMIFS('Table 5 - Full data'!J:J,'Table 5 - Full data'!$A:$A,$A27,'Table 5 - Full data'!$B:$B,$B$5)</f>
        <v>0.35</v>
      </c>
      <c r="J27" s="61">
        <f>SUMIFS('Table 5 - Full data'!K:K,'Table 5 - Full data'!$A:$A,$A27,'Table 5 - Full data'!$B:$B,$B$5)</f>
        <v>0.02</v>
      </c>
    </row>
    <row r="28" spans="1:10" x14ac:dyDescent="0.35">
      <c r="A28" s="5" t="s">
        <v>311</v>
      </c>
      <c r="B28" s="6">
        <f>SUMIFS('Table 5 - Full data'!C:C,'Table 5 - Full data'!$A:$A,$A28,'Table 5 - Full data'!$B:$B,$B$5)</f>
        <v>17950</v>
      </c>
      <c r="C28" s="7">
        <f>SUMIFS('Table 5 - Full data'!D:D,'Table 5 - Full data'!$A:$A,$A28,'Table 5 - Full data'!$B:$B,$B$5)</f>
        <v>0.03</v>
      </c>
      <c r="D28" s="6">
        <f>SUMIFS('Table 5 - Full data'!E:E,'Table 5 - Full data'!$A:$A,$A28,'Table 5 - Full data'!$B:$B,$B$5)</f>
        <v>17825</v>
      </c>
      <c r="E28" s="6">
        <f>SUMIFS('Table 5 - Full data'!F:F,'Table 5 - Full data'!$A:$A,$A28,'Table 5 - Full data'!$B:$B,$B$5)</f>
        <v>12335</v>
      </c>
      <c r="F28" s="6">
        <f>SUMIFS('Table 5 - Full data'!G:G,'Table 5 - Full data'!$A:$A,$A28,'Table 5 - Full data'!$B:$B,$B$5)</f>
        <v>4890</v>
      </c>
      <c r="G28" s="6">
        <f>SUMIFS('Table 5 - Full data'!H:H,'Table 5 - Full data'!$A:$A,$A28,'Table 5 - Full data'!$B:$B,$B$5)</f>
        <v>600</v>
      </c>
      <c r="H28" s="7">
        <f>SUMIFS('Table 5 - Full data'!I:I,'Table 5 - Full data'!$A:$A,$A28,'Table 5 - Full data'!$B:$B,$B$5)</f>
        <v>0.69</v>
      </c>
      <c r="I28" s="7">
        <f>SUMIFS('Table 5 - Full data'!J:J,'Table 5 - Full data'!$A:$A,$A28,'Table 5 - Full data'!$B:$B,$B$5)</f>
        <v>0.27</v>
      </c>
      <c r="J28" s="61">
        <f>SUMIFS('Table 5 - Full data'!K:K,'Table 5 - Full data'!$A:$A,$A28,'Table 5 - Full data'!$B:$B,$B$5)</f>
        <v>0.03</v>
      </c>
    </row>
    <row r="29" spans="1:10" x14ac:dyDescent="0.35">
      <c r="A29" s="5" t="s">
        <v>312</v>
      </c>
      <c r="B29" s="6">
        <f>SUMIFS('Table 5 - Full data'!C:C,'Table 5 - Full data'!$A:$A,$A29,'Table 5 - Full data'!$B:$B,$B$5)</f>
        <v>43785</v>
      </c>
      <c r="C29" s="7">
        <f>SUMIFS('Table 5 - Full data'!D:D,'Table 5 - Full data'!$A:$A,$A29,'Table 5 - Full data'!$B:$B,$B$5)</f>
        <v>0.08</v>
      </c>
      <c r="D29" s="6">
        <f>SUMIFS('Table 5 - Full data'!E:E,'Table 5 - Full data'!$A:$A,$A29,'Table 5 - Full data'!$B:$B,$B$5)</f>
        <v>43495</v>
      </c>
      <c r="E29" s="6">
        <f>SUMIFS('Table 5 - Full data'!F:F,'Table 5 - Full data'!$A:$A,$A29,'Table 5 - Full data'!$B:$B,$B$5)</f>
        <v>29430</v>
      </c>
      <c r="F29" s="6">
        <f>SUMIFS('Table 5 - Full data'!G:G,'Table 5 - Full data'!$A:$A,$A29,'Table 5 - Full data'!$B:$B,$B$5)</f>
        <v>12685</v>
      </c>
      <c r="G29" s="6">
        <f>SUMIFS('Table 5 - Full data'!H:H,'Table 5 - Full data'!$A:$A,$A29,'Table 5 - Full data'!$B:$B,$B$5)</f>
        <v>1385</v>
      </c>
      <c r="H29" s="7">
        <f>SUMIFS('Table 5 - Full data'!I:I,'Table 5 - Full data'!$A:$A,$A29,'Table 5 - Full data'!$B:$B,$B$5)</f>
        <v>0.68</v>
      </c>
      <c r="I29" s="7">
        <f>SUMIFS('Table 5 - Full data'!J:J,'Table 5 - Full data'!$A:$A,$A29,'Table 5 - Full data'!$B:$B,$B$5)</f>
        <v>0.28999999999999998</v>
      </c>
      <c r="J29" s="61">
        <f>SUMIFS('Table 5 - Full data'!K:K,'Table 5 - Full data'!$A:$A,$A29,'Table 5 - Full data'!$B:$B,$B$5)</f>
        <v>0.03</v>
      </c>
    </row>
    <row r="30" spans="1:10" x14ac:dyDescent="0.35">
      <c r="A30" s="5" t="s">
        <v>313</v>
      </c>
      <c r="B30" s="6">
        <f>SUMIFS('Table 5 - Full data'!C:C,'Table 5 - Full data'!$A:$A,$A30,'Table 5 - Full data'!$B:$B,$B$5)</f>
        <v>1145</v>
      </c>
      <c r="C30" s="7">
        <f>SUMIFS('Table 5 - Full data'!D:D,'Table 5 - Full data'!$A:$A,$A30,'Table 5 - Full data'!$B:$B,$B$5)</f>
        <v>0</v>
      </c>
      <c r="D30" s="6">
        <f>SUMIFS('Table 5 - Full data'!E:E,'Table 5 - Full data'!$A:$A,$A30,'Table 5 - Full data'!$B:$B,$B$5)</f>
        <v>1140</v>
      </c>
      <c r="E30" s="6">
        <f>SUMIFS('Table 5 - Full data'!F:F,'Table 5 - Full data'!$A:$A,$A30,'Table 5 - Full data'!$B:$B,$B$5)</f>
        <v>700</v>
      </c>
      <c r="F30" s="6">
        <f>SUMIFS('Table 5 - Full data'!G:G,'Table 5 - Full data'!$A:$A,$A30,'Table 5 - Full data'!$B:$B,$B$5)</f>
        <v>410</v>
      </c>
      <c r="G30" s="6">
        <f>SUMIFS('Table 5 - Full data'!H:H,'Table 5 - Full data'!$A:$A,$A30,'Table 5 - Full data'!$B:$B,$B$5)</f>
        <v>30</v>
      </c>
      <c r="H30" s="7">
        <f>SUMIFS('Table 5 - Full data'!I:I,'Table 5 - Full data'!$A:$A,$A30,'Table 5 - Full data'!$B:$B,$B$5)</f>
        <v>0.61</v>
      </c>
      <c r="I30" s="7">
        <f>SUMIFS('Table 5 - Full data'!J:J,'Table 5 - Full data'!$A:$A,$A30,'Table 5 - Full data'!$B:$B,$B$5)</f>
        <v>0.36</v>
      </c>
      <c r="J30" s="61">
        <f>SUMIFS('Table 5 - Full data'!K:K,'Table 5 - Full data'!$A:$A,$A30,'Table 5 - Full data'!$B:$B,$B$5)</f>
        <v>0.03</v>
      </c>
    </row>
    <row r="31" spans="1:10" x14ac:dyDescent="0.35">
      <c r="A31" s="5" t="s">
        <v>314</v>
      </c>
      <c r="B31" s="6">
        <f>SUMIFS('Table 5 - Full data'!C:C,'Table 5 - Full data'!$A:$A,$A31,'Table 5 - Full data'!$B:$B,$B$5)</f>
        <v>11600</v>
      </c>
      <c r="C31" s="7">
        <f>SUMIFS('Table 5 - Full data'!D:D,'Table 5 - Full data'!$A:$A,$A31,'Table 5 - Full data'!$B:$B,$B$5)</f>
        <v>0.02</v>
      </c>
      <c r="D31" s="6">
        <f>SUMIFS('Table 5 - Full data'!E:E,'Table 5 - Full data'!$A:$A,$A31,'Table 5 - Full data'!$B:$B,$B$5)</f>
        <v>11530</v>
      </c>
      <c r="E31" s="6">
        <f>SUMIFS('Table 5 - Full data'!F:F,'Table 5 - Full data'!$A:$A,$A31,'Table 5 - Full data'!$B:$B,$B$5)</f>
        <v>7650</v>
      </c>
      <c r="F31" s="6">
        <f>SUMIFS('Table 5 - Full data'!G:G,'Table 5 - Full data'!$A:$A,$A31,'Table 5 - Full data'!$B:$B,$B$5)</f>
        <v>3550</v>
      </c>
      <c r="G31" s="6">
        <f>SUMIFS('Table 5 - Full data'!H:H,'Table 5 - Full data'!$A:$A,$A31,'Table 5 - Full data'!$B:$B,$B$5)</f>
        <v>330</v>
      </c>
      <c r="H31" s="7">
        <f>SUMIFS('Table 5 - Full data'!I:I,'Table 5 - Full data'!$A:$A,$A31,'Table 5 - Full data'!$B:$B,$B$5)</f>
        <v>0.66</v>
      </c>
      <c r="I31" s="7">
        <f>SUMIFS('Table 5 - Full data'!J:J,'Table 5 - Full data'!$A:$A,$A31,'Table 5 - Full data'!$B:$B,$B$5)</f>
        <v>0.31</v>
      </c>
      <c r="J31" s="61">
        <f>SUMIFS('Table 5 - Full data'!K:K,'Table 5 - Full data'!$A:$A,$A31,'Table 5 - Full data'!$B:$B,$B$5)</f>
        <v>0.03</v>
      </c>
    </row>
    <row r="32" spans="1:10" x14ac:dyDescent="0.35">
      <c r="A32" s="5" t="s">
        <v>315</v>
      </c>
      <c r="B32" s="6">
        <f>SUMIFS('Table 5 - Full data'!C:C,'Table 5 - Full data'!$A:$A,$A32,'Table 5 - Full data'!$B:$B,$B$5)</f>
        <v>18285</v>
      </c>
      <c r="C32" s="7">
        <f>SUMIFS('Table 5 - Full data'!D:D,'Table 5 - Full data'!$A:$A,$A32,'Table 5 - Full data'!$B:$B,$B$5)</f>
        <v>0.03</v>
      </c>
      <c r="D32" s="6">
        <f>SUMIFS('Table 5 - Full data'!E:E,'Table 5 - Full data'!$A:$A,$A32,'Table 5 - Full data'!$B:$B,$B$5)</f>
        <v>18150</v>
      </c>
      <c r="E32" s="6">
        <f>SUMIFS('Table 5 - Full data'!F:F,'Table 5 - Full data'!$A:$A,$A32,'Table 5 - Full data'!$B:$B,$B$5)</f>
        <v>12060</v>
      </c>
      <c r="F32" s="6">
        <f>SUMIFS('Table 5 - Full data'!G:G,'Table 5 - Full data'!$A:$A,$A32,'Table 5 - Full data'!$B:$B,$B$5)</f>
        <v>5510</v>
      </c>
      <c r="G32" s="6">
        <f>SUMIFS('Table 5 - Full data'!H:H,'Table 5 - Full data'!$A:$A,$A32,'Table 5 - Full data'!$B:$B,$B$5)</f>
        <v>580</v>
      </c>
      <c r="H32" s="7">
        <f>SUMIFS('Table 5 - Full data'!I:I,'Table 5 - Full data'!$A:$A,$A32,'Table 5 - Full data'!$B:$B,$B$5)</f>
        <v>0.66</v>
      </c>
      <c r="I32" s="7">
        <f>SUMIFS('Table 5 - Full data'!J:J,'Table 5 - Full data'!$A:$A,$A32,'Table 5 - Full data'!$B:$B,$B$5)</f>
        <v>0.3</v>
      </c>
      <c r="J32" s="61">
        <f>SUMIFS('Table 5 - Full data'!K:K,'Table 5 - Full data'!$A:$A,$A32,'Table 5 - Full data'!$B:$B,$B$5)</f>
        <v>0.03</v>
      </c>
    </row>
    <row r="33" spans="1:10" x14ac:dyDescent="0.35">
      <c r="A33" s="5" t="s">
        <v>316</v>
      </c>
      <c r="B33" s="6">
        <f>SUMIFS('Table 5 - Full data'!C:C,'Table 5 - Full data'!$A:$A,$A33,'Table 5 - Full data'!$B:$B,$B$5)</f>
        <v>9160</v>
      </c>
      <c r="C33" s="7">
        <f>SUMIFS('Table 5 - Full data'!D:D,'Table 5 - Full data'!$A:$A,$A33,'Table 5 - Full data'!$B:$B,$B$5)</f>
        <v>0.02</v>
      </c>
      <c r="D33" s="6">
        <f>SUMIFS('Table 5 - Full data'!E:E,'Table 5 - Full data'!$A:$A,$A33,'Table 5 - Full data'!$B:$B,$B$5)</f>
        <v>9085</v>
      </c>
      <c r="E33" s="6">
        <f>SUMIFS('Table 5 - Full data'!F:F,'Table 5 - Full data'!$A:$A,$A33,'Table 5 - Full data'!$B:$B,$B$5)</f>
        <v>6245</v>
      </c>
      <c r="F33" s="6">
        <f>SUMIFS('Table 5 - Full data'!G:G,'Table 5 - Full data'!$A:$A,$A33,'Table 5 - Full data'!$B:$B,$B$5)</f>
        <v>2585</v>
      </c>
      <c r="G33" s="6">
        <f>SUMIFS('Table 5 - Full data'!H:H,'Table 5 - Full data'!$A:$A,$A33,'Table 5 - Full data'!$B:$B,$B$5)</f>
        <v>250</v>
      </c>
      <c r="H33" s="7">
        <f>SUMIFS('Table 5 - Full data'!I:I,'Table 5 - Full data'!$A:$A,$A33,'Table 5 - Full data'!$B:$B,$B$5)</f>
        <v>0.69</v>
      </c>
      <c r="I33" s="7">
        <f>SUMIFS('Table 5 - Full data'!J:J,'Table 5 - Full data'!$A:$A,$A33,'Table 5 - Full data'!$B:$B,$B$5)</f>
        <v>0.28000000000000003</v>
      </c>
      <c r="J33" s="61">
        <f>SUMIFS('Table 5 - Full data'!K:K,'Table 5 - Full data'!$A:$A,$A33,'Table 5 - Full data'!$B:$B,$B$5)</f>
        <v>0.03</v>
      </c>
    </row>
    <row r="34" spans="1:10" x14ac:dyDescent="0.35">
      <c r="A34" s="5" t="s">
        <v>317</v>
      </c>
      <c r="B34" s="6">
        <f>SUMIFS('Table 5 - Full data'!C:C,'Table 5 - Full data'!$A:$A,$A34,'Table 5 - Full data'!$B:$B,$B$5)</f>
        <v>1210</v>
      </c>
      <c r="C34" s="7">
        <f>SUMIFS('Table 5 - Full data'!D:D,'Table 5 - Full data'!$A:$A,$A34,'Table 5 - Full data'!$B:$B,$B$5)</f>
        <v>0</v>
      </c>
      <c r="D34" s="6">
        <f>SUMIFS('Table 5 - Full data'!E:E,'Table 5 - Full data'!$A:$A,$A34,'Table 5 - Full data'!$B:$B,$B$5)</f>
        <v>1200</v>
      </c>
      <c r="E34" s="6">
        <f>SUMIFS('Table 5 - Full data'!F:F,'Table 5 - Full data'!$A:$A,$A34,'Table 5 - Full data'!$B:$B,$B$5)</f>
        <v>735</v>
      </c>
      <c r="F34" s="6">
        <f>SUMIFS('Table 5 - Full data'!G:G,'Table 5 - Full data'!$A:$A,$A34,'Table 5 - Full data'!$B:$B,$B$5)</f>
        <v>430</v>
      </c>
      <c r="G34" s="6">
        <f>SUMIFS('Table 5 - Full data'!H:H,'Table 5 - Full data'!$A:$A,$A34,'Table 5 - Full data'!$B:$B,$B$5)</f>
        <v>35</v>
      </c>
      <c r="H34" s="7">
        <f>SUMIFS('Table 5 - Full data'!I:I,'Table 5 - Full data'!$A:$A,$A34,'Table 5 - Full data'!$B:$B,$B$5)</f>
        <v>0.61</v>
      </c>
      <c r="I34" s="7">
        <f>SUMIFS('Table 5 - Full data'!J:J,'Table 5 - Full data'!$A:$A,$A34,'Table 5 - Full data'!$B:$B,$B$5)</f>
        <v>0.36</v>
      </c>
      <c r="J34" s="61">
        <f>SUMIFS('Table 5 - Full data'!K:K,'Table 5 - Full data'!$A:$A,$A34,'Table 5 - Full data'!$B:$B,$B$5)</f>
        <v>0.03</v>
      </c>
    </row>
    <row r="35" spans="1:10" x14ac:dyDescent="0.35">
      <c r="A35" s="5" t="s">
        <v>318</v>
      </c>
      <c r="B35" s="6">
        <f>SUMIFS('Table 5 - Full data'!C:C,'Table 5 - Full data'!$A:$A,$A35,'Table 5 - Full data'!$B:$B,$B$5)</f>
        <v>10710</v>
      </c>
      <c r="C35" s="7">
        <f>SUMIFS('Table 5 - Full data'!D:D,'Table 5 - Full data'!$A:$A,$A35,'Table 5 - Full data'!$B:$B,$B$5)</f>
        <v>0.02</v>
      </c>
      <c r="D35" s="6">
        <f>SUMIFS('Table 5 - Full data'!E:E,'Table 5 - Full data'!$A:$A,$A35,'Table 5 - Full data'!$B:$B,$B$5)</f>
        <v>10650</v>
      </c>
      <c r="E35" s="6">
        <f>SUMIFS('Table 5 - Full data'!F:F,'Table 5 - Full data'!$A:$A,$A35,'Table 5 - Full data'!$B:$B,$B$5)</f>
        <v>7250</v>
      </c>
      <c r="F35" s="6">
        <f>SUMIFS('Table 5 - Full data'!G:G,'Table 5 - Full data'!$A:$A,$A35,'Table 5 - Full data'!$B:$B,$B$5)</f>
        <v>3065</v>
      </c>
      <c r="G35" s="6">
        <f>SUMIFS('Table 5 - Full data'!H:H,'Table 5 - Full data'!$A:$A,$A35,'Table 5 - Full data'!$B:$B,$B$5)</f>
        <v>335</v>
      </c>
      <c r="H35" s="7">
        <f>SUMIFS('Table 5 - Full data'!I:I,'Table 5 - Full data'!$A:$A,$A35,'Table 5 - Full data'!$B:$B,$B$5)</f>
        <v>0.68</v>
      </c>
      <c r="I35" s="7">
        <f>SUMIFS('Table 5 - Full data'!J:J,'Table 5 - Full data'!$A:$A,$A35,'Table 5 - Full data'!$B:$B,$B$5)</f>
        <v>0.28999999999999998</v>
      </c>
      <c r="J35" s="61">
        <f>SUMIFS('Table 5 - Full data'!K:K,'Table 5 - Full data'!$A:$A,$A35,'Table 5 - Full data'!$B:$B,$B$5)</f>
        <v>0.03</v>
      </c>
    </row>
    <row r="36" spans="1:10" x14ac:dyDescent="0.35">
      <c r="A36" s="5" t="s">
        <v>319</v>
      </c>
      <c r="B36" s="6">
        <f>SUMIFS('Table 5 - Full data'!C:C,'Table 5 - Full data'!$A:$A,$A36,'Table 5 - Full data'!$B:$B,$B$5)</f>
        <v>33060</v>
      </c>
      <c r="C36" s="7">
        <f>SUMIFS('Table 5 - Full data'!D:D,'Table 5 - Full data'!$A:$A,$A36,'Table 5 - Full data'!$B:$B,$B$5)</f>
        <v>0.06</v>
      </c>
      <c r="D36" s="6">
        <f>SUMIFS('Table 5 - Full data'!E:E,'Table 5 - Full data'!$A:$A,$A36,'Table 5 - Full data'!$B:$B,$B$5)</f>
        <v>32835</v>
      </c>
      <c r="E36" s="6">
        <f>SUMIFS('Table 5 - Full data'!F:F,'Table 5 - Full data'!$A:$A,$A36,'Table 5 - Full data'!$B:$B,$B$5)</f>
        <v>22095</v>
      </c>
      <c r="F36" s="6">
        <f>SUMIFS('Table 5 - Full data'!G:G,'Table 5 - Full data'!$A:$A,$A36,'Table 5 - Full data'!$B:$B,$B$5)</f>
        <v>9660</v>
      </c>
      <c r="G36" s="6">
        <f>SUMIFS('Table 5 - Full data'!H:H,'Table 5 - Full data'!$A:$A,$A36,'Table 5 - Full data'!$B:$B,$B$5)</f>
        <v>1080</v>
      </c>
      <c r="H36" s="7">
        <f>SUMIFS('Table 5 - Full data'!I:I,'Table 5 - Full data'!$A:$A,$A36,'Table 5 - Full data'!$B:$B,$B$5)</f>
        <v>0.67</v>
      </c>
      <c r="I36" s="7">
        <f>SUMIFS('Table 5 - Full data'!J:J,'Table 5 - Full data'!$A:$A,$A36,'Table 5 - Full data'!$B:$B,$B$5)</f>
        <v>0.28999999999999998</v>
      </c>
      <c r="J36" s="61">
        <f>SUMIFS('Table 5 - Full data'!K:K,'Table 5 - Full data'!$A:$A,$A36,'Table 5 - Full data'!$B:$B,$B$5)</f>
        <v>0.03</v>
      </c>
    </row>
    <row r="37" spans="1:10" x14ac:dyDescent="0.35">
      <c r="A37" s="5" t="s">
        <v>320</v>
      </c>
      <c r="B37" s="6">
        <f>SUMIFS('Table 5 - Full data'!C:C,'Table 5 - Full data'!$A:$A,$A37,'Table 5 - Full data'!$B:$B,$B$5)</f>
        <v>6345</v>
      </c>
      <c r="C37" s="7">
        <f>SUMIFS('Table 5 - Full data'!D:D,'Table 5 - Full data'!$A:$A,$A37,'Table 5 - Full data'!$B:$B,$B$5)</f>
        <v>0.01</v>
      </c>
      <c r="D37" s="6">
        <f>SUMIFS('Table 5 - Full data'!E:E,'Table 5 - Full data'!$A:$A,$A37,'Table 5 - Full data'!$B:$B,$B$5)</f>
        <v>6310</v>
      </c>
      <c r="E37" s="6">
        <f>SUMIFS('Table 5 - Full data'!F:F,'Table 5 - Full data'!$A:$A,$A37,'Table 5 - Full data'!$B:$B,$B$5)</f>
        <v>4295</v>
      </c>
      <c r="F37" s="6">
        <f>SUMIFS('Table 5 - Full data'!G:G,'Table 5 - Full data'!$A:$A,$A37,'Table 5 - Full data'!$B:$B,$B$5)</f>
        <v>1825</v>
      </c>
      <c r="G37" s="6">
        <f>SUMIFS('Table 5 - Full data'!H:H,'Table 5 - Full data'!$A:$A,$A37,'Table 5 - Full data'!$B:$B,$B$5)</f>
        <v>190</v>
      </c>
      <c r="H37" s="7">
        <f>SUMIFS('Table 5 - Full data'!I:I,'Table 5 - Full data'!$A:$A,$A37,'Table 5 - Full data'!$B:$B,$B$5)</f>
        <v>0.68</v>
      </c>
      <c r="I37" s="7">
        <f>SUMIFS('Table 5 - Full data'!J:J,'Table 5 - Full data'!$A:$A,$A37,'Table 5 - Full data'!$B:$B,$B$5)</f>
        <v>0.28999999999999998</v>
      </c>
      <c r="J37" s="61">
        <f>SUMIFS('Table 5 - Full data'!K:K,'Table 5 - Full data'!$A:$A,$A37,'Table 5 - Full data'!$B:$B,$B$5)</f>
        <v>0.03</v>
      </c>
    </row>
    <row r="38" spans="1:10" x14ac:dyDescent="0.35">
      <c r="A38" s="5" t="s">
        <v>321</v>
      </c>
      <c r="B38" s="6">
        <f>SUMIFS('Table 5 - Full data'!C:C,'Table 5 - Full data'!$A:$A,$A38,'Table 5 - Full data'!$B:$B,$B$5)</f>
        <v>13260</v>
      </c>
      <c r="C38" s="7">
        <f>SUMIFS('Table 5 - Full data'!D:D,'Table 5 - Full data'!$A:$A,$A38,'Table 5 - Full data'!$B:$B,$B$5)</f>
        <v>0.02</v>
      </c>
      <c r="D38" s="6">
        <f>SUMIFS('Table 5 - Full data'!E:E,'Table 5 - Full data'!$A:$A,$A38,'Table 5 - Full data'!$B:$B,$B$5)</f>
        <v>13195</v>
      </c>
      <c r="E38" s="6">
        <f>SUMIFS('Table 5 - Full data'!F:F,'Table 5 - Full data'!$A:$A,$A38,'Table 5 - Full data'!$B:$B,$B$5)</f>
        <v>8975</v>
      </c>
      <c r="F38" s="6">
        <f>SUMIFS('Table 5 - Full data'!G:G,'Table 5 - Full data'!$A:$A,$A38,'Table 5 - Full data'!$B:$B,$B$5)</f>
        <v>3780</v>
      </c>
      <c r="G38" s="6">
        <f>SUMIFS('Table 5 - Full data'!H:H,'Table 5 - Full data'!$A:$A,$A38,'Table 5 - Full data'!$B:$B,$B$5)</f>
        <v>440</v>
      </c>
      <c r="H38" s="7">
        <f>SUMIFS('Table 5 - Full data'!I:I,'Table 5 - Full data'!$A:$A,$A38,'Table 5 - Full data'!$B:$B,$B$5)</f>
        <v>0.68</v>
      </c>
      <c r="I38" s="7">
        <f>SUMIFS('Table 5 - Full data'!J:J,'Table 5 - Full data'!$A:$A,$A38,'Table 5 - Full data'!$B:$B,$B$5)</f>
        <v>0.28999999999999998</v>
      </c>
      <c r="J38" s="61">
        <f>SUMIFS('Table 5 - Full data'!K:K,'Table 5 - Full data'!$A:$A,$A38,'Table 5 - Full data'!$B:$B,$B$5)</f>
        <v>0.03</v>
      </c>
    </row>
    <row r="39" spans="1:10" x14ac:dyDescent="0.35">
      <c r="A39" s="5" t="s">
        <v>322</v>
      </c>
      <c r="B39" s="6">
        <f>SUMIFS('Table 5 - Full data'!C:C,'Table 5 - Full data'!$A:$A,$A39,'Table 5 - Full data'!$B:$B,$B$5)</f>
        <v>21245</v>
      </c>
      <c r="C39" s="7">
        <f>SUMIFS('Table 5 - Full data'!D:D,'Table 5 - Full data'!$A:$A,$A39,'Table 5 - Full data'!$B:$B,$B$5)</f>
        <v>0.04</v>
      </c>
      <c r="D39" s="6">
        <f>SUMIFS('Table 5 - Full data'!E:E,'Table 5 - Full data'!$A:$A,$A39,'Table 5 - Full data'!$B:$B,$B$5)</f>
        <v>21120</v>
      </c>
      <c r="E39" s="6">
        <f>SUMIFS('Table 5 - Full data'!F:F,'Table 5 - Full data'!$A:$A,$A39,'Table 5 - Full data'!$B:$B,$B$5)</f>
        <v>14095</v>
      </c>
      <c r="F39" s="6">
        <f>SUMIFS('Table 5 - Full data'!G:G,'Table 5 - Full data'!$A:$A,$A39,'Table 5 - Full data'!$B:$B,$B$5)</f>
        <v>6230</v>
      </c>
      <c r="G39" s="6">
        <f>SUMIFS('Table 5 - Full data'!H:H,'Table 5 - Full data'!$A:$A,$A39,'Table 5 - Full data'!$B:$B,$B$5)</f>
        <v>795</v>
      </c>
      <c r="H39" s="7">
        <f>SUMIFS('Table 5 - Full data'!I:I,'Table 5 - Full data'!$A:$A,$A39,'Table 5 - Full data'!$B:$B,$B$5)</f>
        <v>0.67</v>
      </c>
      <c r="I39" s="7">
        <f>SUMIFS('Table 5 - Full data'!J:J,'Table 5 - Full data'!$A:$A,$A39,'Table 5 - Full data'!$B:$B,$B$5)</f>
        <v>0.3</v>
      </c>
      <c r="J39" s="61">
        <f>SUMIFS('Table 5 - Full data'!K:K,'Table 5 - Full data'!$A:$A,$A39,'Table 5 - Full data'!$B:$B,$B$5)</f>
        <v>0.04</v>
      </c>
    </row>
    <row r="40" spans="1:10" x14ac:dyDescent="0.35">
      <c r="A40" s="5" t="s">
        <v>323</v>
      </c>
      <c r="B40" s="6">
        <f>SUMIFS('Table 5 - Full data'!C:C,'Table 5 - Full data'!$A:$A,$A40,'Table 5 - Full data'!$B:$B,$B$5)</f>
        <v>14245</v>
      </c>
      <c r="C40" s="7">
        <f>SUMIFS('Table 5 - Full data'!D:D,'Table 5 - Full data'!$A:$A,$A40,'Table 5 - Full data'!$B:$B,$B$5)</f>
        <v>0.03</v>
      </c>
      <c r="D40" s="6">
        <f>SUMIFS('Table 5 - Full data'!E:E,'Table 5 - Full data'!$A:$A,$A40,'Table 5 - Full data'!$B:$B,$B$5)</f>
        <v>14235</v>
      </c>
      <c r="E40" s="6">
        <f>SUMIFS('Table 5 - Full data'!F:F,'Table 5 - Full data'!$A:$A,$A40,'Table 5 - Full data'!$B:$B,$B$5)</f>
        <v>2840</v>
      </c>
      <c r="F40" s="6">
        <f>SUMIFS('Table 5 - Full data'!G:G,'Table 5 - Full data'!$A:$A,$A40,'Table 5 - Full data'!$B:$B,$B$5)</f>
        <v>11100</v>
      </c>
      <c r="G40" s="6">
        <f>SUMIFS('Table 5 - Full data'!H:H,'Table 5 - Full data'!$A:$A,$A40,'Table 5 - Full data'!$B:$B,$B$5)</f>
        <v>295</v>
      </c>
      <c r="H40" s="7">
        <f>SUMIFS('Table 5 - Full data'!I:I,'Table 5 - Full data'!$A:$A,$A40,'Table 5 - Full data'!$B:$B,$B$5)</f>
        <v>0.2</v>
      </c>
      <c r="I40" s="7">
        <f>SUMIFS('Table 5 - Full data'!J:J,'Table 5 - Full data'!$A:$A,$A40,'Table 5 - Full data'!$B:$B,$B$5)</f>
        <v>0.78</v>
      </c>
      <c r="J40" s="61">
        <f>SUMIFS('Table 5 - Full data'!K:K,'Table 5 - Full data'!$A:$A,$A40,'Table 5 - Full data'!$B:$B,$B$5)</f>
        <v>0.02</v>
      </c>
    </row>
    <row r="41" spans="1:10" x14ac:dyDescent="0.35">
      <c r="A41" s="5" t="s">
        <v>324</v>
      </c>
      <c r="B41" s="6">
        <f>SUMIFS('Table 5 - Full data'!C:C,'Table 5 - Full data'!$A:$A,$A41,'Table 5 - Full data'!$B:$B,$B$5)</f>
        <v>1165</v>
      </c>
      <c r="C41" s="7">
        <f>SUMIFS('Table 5 - Full data'!D:D,'Table 5 - Full data'!$A:$A,$A41,'Table 5 - Full data'!$B:$B,$B$5)</f>
        <v>0</v>
      </c>
      <c r="D41" s="6">
        <f>SUMIFS('Table 5 - Full data'!E:E,'Table 5 - Full data'!$A:$A,$A41,'Table 5 - Full data'!$B:$B,$B$5)</f>
        <v>1050</v>
      </c>
      <c r="E41" s="6">
        <f>SUMIFS('Table 5 - Full data'!F:F,'Table 5 - Full data'!$A:$A,$A41,'Table 5 - Full data'!$B:$B,$B$5)</f>
        <v>405</v>
      </c>
      <c r="F41" s="6">
        <f>SUMIFS('Table 5 - Full data'!G:G,'Table 5 - Full data'!$A:$A,$A41,'Table 5 - Full data'!$B:$B,$B$5)</f>
        <v>165</v>
      </c>
      <c r="G41" s="6">
        <f>SUMIFS('Table 5 - Full data'!H:H,'Table 5 - Full data'!$A:$A,$A41,'Table 5 - Full data'!$B:$B,$B$5)</f>
        <v>480</v>
      </c>
      <c r="H41" s="7">
        <f>SUMIFS('Table 5 - Full data'!I:I,'Table 5 - Full data'!$A:$A,$A41,'Table 5 - Full data'!$B:$B,$B$5)</f>
        <v>0.38</v>
      </c>
      <c r="I41" s="7">
        <f>SUMIFS('Table 5 - Full data'!J:J,'Table 5 - Full data'!$A:$A,$A41,'Table 5 - Full data'!$B:$B,$B$5)</f>
        <v>0.16</v>
      </c>
      <c r="J41" s="61">
        <f>SUMIFS('Table 5 - Full data'!K:K,'Table 5 - Full data'!$A:$A,$A41,'Table 5 - Full data'!$B:$B,$B$5)</f>
        <v>0.46</v>
      </c>
    </row>
    <row r="42" spans="1:10" x14ac:dyDescent="0.35">
      <c r="A42" s="5" t="s">
        <v>325</v>
      </c>
      <c r="B42" s="6">
        <f>SUMIFS('Table 5 - Full data'!C:C,'Table 5 - Full data'!$A:$A,$A42,'Table 5 - Full data'!$B:$B,$B$5)</f>
        <v>485</v>
      </c>
      <c r="C42" s="7">
        <f>SUMIFS('Table 5 - Full data'!D:D,'Table 5 - Full data'!$A:$A,$A42,'Table 5 - Full data'!$B:$B,$B$5)</f>
        <v>0</v>
      </c>
      <c r="D42" s="6">
        <f>SUMIFS('Table 5 - Full data'!E:E,'Table 5 - Full data'!$A:$A,$A42,'Table 5 - Full data'!$B:$B,$B$5)</f>
        <v>480</v>
      </c>
      <c r="E42" s="6">
        <f>SUMIFS('Table 5 - Full data'!F:F,'Table 5 - Full data'!$A:$A,$A42,'Table 5 - Full data'!$B:$B,$B$5)</f>
        <v>345</v>
      </c>
      <c r="F42" s="6">
        <f>SUMIFS('Table 5 - Full data'!G:G,'Table 5 - Full data'!$A:$A,$A42,'Table 5 - Full data'!$B:$B,$B$5)</f>
        <v>115</v>
      </c>
      <c r="G42" s="6">
        <f>SUMIFS('Table 5 - Full data'!H:H,'Table 5 - Full data'!$A:$A,$A42,'Table 5 - Full data'!$B:$B,$B$5)</f>
        <v>20</v>
      </c>
      <c r="H42" s="7">
        <f>SUMIFS('Table 5 - Full data'!I:I,'Table 5 - Full data'!$A:$A,$A42,'Table 5 - Full data'!$B:$B,$B$5)</f>
        <v>0.72</v>
      </c>
      <c r="I42" s="7">
        <f>SUMIFS('Table 5 - Full data'!J:J,'Table 5 - Full data'!$A:$A,$A42,'Table 5 - Full data'!$B:$B,$B$5)</f>
        <v>0.24</v>
      </c>
      <c r="J42" s="61">
        <f>SUMIFS('Table 5 - Full data'!K:K,'Table 5 - Full data'!$A:$A,$A42,'Table 5 - Full data'!$B:$B,$B$5)</f>
        <v>0.04</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'Financial year lookup'!$A3:$A11</xm:f>
          </x14:formula1>
          <xm:sqref>B5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2"/>
  <sheetViews>
    <sheetView workbookViewId="0"/>
  </sheetViews>
  <sheetFormatPr defaultColWidth="10.58203125" defaultRowHeight="15.5" x14ac:dyDescent="0.35"/>
  <cols>
    <col min="1" max="1" width="32.58203125" customWidth="1"/>
    <col min="2" max="13" width="16.58203125" customWidth="1"/>
  </cols>
  <sheetData>
    <row r="1" spans="1:13" ht="19.5" x14ac:dyDescent="0.45">
      <c r="A1" s="14" t="s">
        <v>439</v>
      </c>
    </row>
    <row r="2" spans="1:13" x14ac:dyDescent="0.35">
      <c r="A2" t="s">
        <v>432</v>
      </c>
    </row>
    <row r="3" spans="1:13" x14ac:dyDescent="0.35">
      <c r="A3" t="s">
        <v>440</v>
      </c>
    </row>
    <row r="4" spans="1:13" x14ac:dyDescent="0.35">
      <c r="A4" t="s">
        <v>430</v>
      </c>
    </row>
    <row r="5" spans="1:13" x14ac:dyDescent="0.35">
      <c r="A5" s="15" t="s">
        <v>485</v>
      </c>
      <c r="B5" s="15" t="s">
        <v>408</v>
      </c>
    </row>
    <row r="6" spans="1:13" ht="77.5" x14ac:dyDescent="0.35">
      <c r="A6" s="4" t="s">
        <v>290</v>
      </c>
      <c r="B6" s="4" t="s">
        <v>167</v>
      </c>
      <c r="C6" s="4" t="s">
        <v>168</v>
      </c>
      <c r="D6" s="4" t="s">
        <v>326</v>
      </c>
      <c r="E6" s="4" t="s">
        <v>327</v>
      </c>
      <c r="F6" s="4" t="s">
        <v>328</v>
      </c>
      <c r="G6" s="4" t="s">
        <v>329</v>
      </c>
      <c r="H6" s="4" t="s">
        <v>330</v>
      </c>
      <c r="I6" s="4" t="s">
        <v>331</v>
      </c>
      <c r="J6" s="4" t="s">
        <v>332</v>
      </c>
      <c r="K6" s="4" t="s">
        <v>333</v>
      </c>
      <c r="L6" s="4" t="s">
        <v>334</v>
      </c>
      <c r="M6" s="18" t="s">
        <v>335</v>
      </c>
    </row>
    <row r="7" spans="1:13" x14ac:dyDescent="0.35">
      <c r="A7" s="23" t="s">
        <v>176</v>
      </c>
      <c r="B7" s="24">
        <f>SUMIFS('Table 6 - Full data'!C:C,'Table 6 - Full data'!$A:$A,$A7,'Table 6 - Full data'!$B:$B,$B$5)</f>
        <v>558100</v>
      </c>
      <c r="C7" s="25">
        <f>SUMIFS('Table 6 - Full data'!D:D,'Table 6 - Full data'!$A:$A,$A7,'Table 6 - Full data'!$B:$B,$B$5)</f>
        <v>1</v>
      </c>
      <c r="D7" s="24">
        <f>SUMIFS('Table 6 - Full data'!E:E,'Table 6 - Full data'!$A:$A,$A7,'Table 6 - Full data'!$B:$B,$B$5)</f>
        <v>231900</v>
      </c>
      <c r="E7" s="24">
        <f>SUMIFS('Table 6 - Full data'!F:F,'Table 6 - Full data'!$A:$A,$A7,'Table 6 - Full data'!$B:$B,$B$5)</f>
        <v>164265</v>
      </c>
      <c r="F7" s="24">
        <f>SUMIFS('Table 6 - Full data'!G:G,'Table 6 - Full data'!$A:$A,$A7,'Table 6 - Full data'!$B:$B,$B$5)</f>
        <v>118640</v>
      </c>
      <c r="G7" s="24">
        <f>SUMIFS('Table 6 - Full data'!H:H,'Table 6 - Full data'!$A:$A,$A7,'Table 6 - Full data'!$B:$B,$B$5)</f>
        <v>357605</v>
      </c>
      <c r="H7" s="24">
        <f>SUMIFS('Table 6 - Full data'!I:I,'Table 6 - Full data'!$A:$A,$A7,'Table 6 - Full data'!$B:$B,$B$5)</f>
        <v>59450</v>
      </c>
      <c r="I7" s="25">
        <f>SUMIFS('Table 6 - Full data'!J:J,'Table 6 - Full data'!$A:$A,$A7,'Table 6 - Full data'!$B:$B,$B$5)</f>
        <v>0.42</v>
      </c>
      <c r="J7" s="25">
        <f>SUMIFS('Table 6 - Full data'!K:K,'Table 6 - Full data'!$A:$A,$A7,'Table 6 - Full data'!$B:$B,$B$5)</f>
        <v>0.28999999999999998</v>
      </c>
      <c r="K7" s="25">
        <f>SUMIFS('Table 6 - Full data'!L:L,'Table 6 - Full data'!$A:$A,$A7,'Table 6 - Full data'!$B:$B,$B$5)</f>
        <v>0.21</v>
      </c>
      <c r="L7" s="25">
        <f>SUMIFS('Table 6 - Full data'!M:M,'Table 6 - Full data'!$A:$A,$A7,'Table 6 - Full data'!$B:$B,$B$5)</f>
        <v>0.64</v>
      </c>
      <c r="M7" s="60">
        <f>SUMIFS('Table 6 - Full data'!N:N,'Table 6 - Full data'!$A:$A,$A7,'Table 6 - Full data'!$B:$B,$B$5)</f>
        <v>0.11</v>
      </c>
    </row>
    <row r="8" spans="1:13" x14ac:dyDescent="0.35">
      <c r="A8" s="5" t="s">
        <v>291</v>
      </c>
      <c r="B8" s="6">
        <f>SUMIFS('Table 6 - Full data'!C:C,'Table 6 - Full data'!$A:$A,$A8,'Table 6 - Full data'!$B:$B,$B$5)</f>
        <v>17335</v>
      </c>
      <c r="C8" s="7">
        <f>SUMIFS('Table 6 - Full data'!D:D,'Table 6 - Full data'!$A:$A,$A8,'Table 6 - Full data'!$B:$B,$B$5)</f>
        <v>0.03</v>
      </c>
      <c r="D8" s="6">
        <f>SUMIFS('Table 6 - Full data'!E:E,'Table 6 - Full data'!$A:$A,$A8,'Table 6 - Full data'!$B:$B,$B$5)</f>
        <v>7105</v>
      </c>
      <c r="E8" s="6">
        <f>SUMIFS('Table 6 - Full data'!F:F,'Table 6 - Full data'!$A:$A,$A8,'Table 6 - Full data'!$B:$B,$B$5)</f>
        <v>5005</v>
      </c>
      <c r="F8" s="6">
        <f>SUMIFS('Table 6 - Full data'!G:G,'Table 6 - Full data'!$A:$A,$A8,'Table 6 - Full data'!$B:$B,$B$5)</f>
        <v>3545</v>
      </c>
      <c r="G8" s="6">
        <f>SUMIFS('Table 6 - Full data'!H:H,'Table 6 - Full data'!$A:$A,$A8,'Table 6 - Full data'!$B:$B,$B$5)</f>
        <v>11240</v>
      </c>
      <c r="H8" s="6">
        <f>SUMIFS('Table 6 - Full data'!I:I,'Table 6 - Full data'!$A:$A,$A8,'Table 6 - Full data'!$B:$B,$B$5)</f>
        <v>1870</v>
      </c>
      <c r="I8" s="7">
        <f>SUMIFS('Table 6 - Full data'!J:J,'Table 6 - Full data'!$A:$A,$A8,'Table 6 - Full data'!$B:$B,$B$5)</f>
        <v>0.41</v>
      </c>
      <c r="J8" s="7">
        <f>SUMIFS('Table 6 - Full data'!K:K,'Table 6 - Full data'!$A:$A,$A8,'Table 6 - Full data'!$B:$B,$B$5)</f>
        <v>0.28999999999999998</v>
      </c>
      <c r="K8" s="7">
        <f>SUMIFS('Table 6 - Full data'!L:L,'Table 6 - Full data'!$A:$A,$A8,'Table 6 - Full data'!$B:$B,$B$5)</f>
        <v>0.2</v>
      </c>
      <c r="L8" s="7">
        <f>SUMIFS('Table 6 - Full data'!M:M,'Table 6 - Full data'!$A:$A,$A8,'Table 6 - Full data'!$B:$B,$B$5)</f>
        <v>0.65</v>
      </c>
      <c r="M8" s="61">
        <f>SUMIFS('Table 6 - Full data'!N:N,'Table 6 - Full data'!$A:$A,$A8,'Table 6 - Full data'!$B:$B,$B$5)</f>
        <v>0.11</v>
      </c>
    </row>
    <row r="9" spans="1:13" x14ac:dyDescent="0.35">
      <c r="A9" s="5" t="s">
        <v>292</v>
      </c>
      <c r="B9" s="6">
        <f>SUMIFS('Table 6 - Full data'!C:C,'Table 6 - Full data'!$A:$A,$A9,'Table 6 - Full data'!$B:$B,$B$5)</f>
        <v>15475</v>
      </c>
      <c r="C9" s="7">
        <f>SUMIFS('Table 6 - Full data'!D:D,'Table 6 - Full data'!$A:$A,$A9,'Table 6 - Full data'!$B:$B,$B$5)</f>
        <v>0.03</v>
      </c>
      <c r="D9" s="6">
        <f>SUMIFS('Table 6 - Full data'!E:E,'Table 6 - Full data'!$A:$A,$A9,'Table 6 - Full data'!$B:$B,$B$5)</f>
        <v>6360</v>
      </c>
      <c r="E9" s="6">
        <f>SUMIFS('Table 6 - Full data'!F:F,'Table 6 - Full data'!$A:$A,$A9,'Table 6 - Full data'!$B:$B,$B$5)</f>
        <v>4580</v>
      </c>
      <c r="F9" s="6">
        <f>SUMIFS('Table 6 - Full data'!G:G,'Table 6 - Full data'!$A:$A,$A9,'Table 6 - Full data'!$B:$B,$B$5)</f>
        <v>3260</v>
      </c>
      <c r="G9" s="6">
        <f>SUMIFS('Table 6 - Full data'!H:H,'Table 6 - Full data'!$A:$A,$A9,'Table 6 - Full data'!$B:$B,$B$5)</f>
        <v>10105</v>
      </c>
      <c r="H9" s="6">
        <f>SUMIFS('Table 6 - Full data'!I:I,'Table 6 - Full data'!$A:$A,$A9,'Table 6 - Full data'!$B:$B,$B$5)</f>
        <v>1615</v>
      </c>
      <c r="I9" s="7">
        <f>SUMIFS('Table 6 - Full data'!J:J,'Table 6 - Full data'!$A:$A,$A9,'Table 6 - Full data'!$B:$B,$B$5)</f>
        <v>0.41</v>
      </c>
      <c r="J9" s="7">
        <f>SUMIFS('Table 6 - Full data'!K:K,'Table 6 - Full data'!$A:$A,$A9,'Table 6 - Full data'!$B:$B,$B$5)</f>
        <v>0.3</v>
      </c>
      <c r="K9" s="7">
        <f>SUMIFS('Table 6 - Full data'!L:L,'Table 6 - Full data'!$A:$A,$A9,'Table 6 - Full data'!$B:$B,$B$5)</f>
        <v>0.21</v>
      </c>
      <c r="L9" s="7">
        <f>SUMIFS('Table 6 - Full data'!M:M,'Table 6 - Full data'!$A:$A,$A9,'Table 6 - Full data'!$B:$B,$B$5)</f>
        <v>0.65</v>
      </c>
      <c r="M9" s="61">
        <f>SUMIFS('Table 6 - Full data'!N:N,'Table 6 - Full data'!$A:$A,$A9,'Table 6 - Full data'!$B:$B,$B$5)</f>
        <v>0.1</v>
      </c>
    </row>
    <row r="10" spans="1:13" x14ac:dyDescent="0.35">
      <c r="A10" s="5" t="s">
        <v>293</v>
      </c>
      <c r="B10" s="6">
        <f>SUMIFS('Table 6 - Full data'!C:C,'Table 6 - Full data'!$A:$A,$A10,'Table 6 - Full data'!$B:$B,$B$5)</f>
        <v>10575</v>
      </c>
      <c r="C10" s="7">
        <f>SUMIFS('Table 6 - Full data'!D:D,'Table 6 - Full data'!$A:$A,$A10,'Table 6 - Full data'!$B:$B,$B$5)</f>
        <v>0.02</v>
      </c>
      <c r="D10" s="6">
        <f>SUMIFS('Table 6 - Full data'!E:E,'Table 6 - Full data'!$A:$A,$A10,'Table 6 - Full data'!$B:$B,$B$5)</f>
        <v>4460</v>
      </c>
      <c r="E10" s="6">
        <f>SUMIFS('Table 6 - Full data'!F:F,'Table 6 - Full data'!$A:$A,$A10,'Table 6 - Full data'!$B:$B,$B$5)</f>
        <v>3185</v>
      </c>
      <c r="F10" s="6">
        <f>SUMIFS('Table 6 - Full data'!G:G,'Table 6 - Full data'!$A:$A,$A10,'Table 6 - Full data'!$B:$B,$B$5)</f>
        <v>2290</v>
      </c>
      <c r="G10" s="6">
        <f>SUMIFS('Table 6 - Full data'!H:H,'Table 6 - Full data'!$A:$A,$A10,'Table 6 - Full data'!$B:$B,$B$5)</f>
        <v>6940</v>
      </c>
      <c r="H10" s="6">
        <f>SUMIFS('Table 6 - Full data'!I:I,'Table 6 - Full data'!$A:$A,$A10,'Table 6 - Full data'!$B:$B,$B$5)</f>
        <v>1050</v>
      </c>
      <c r="I10" s="7">
        <f>SUMIFS('Table 6 - Full data'!J:J,'Table 6 - Full data'!$A:$A,$A10,'Table 6 - Full data'!$B:$B,$B$5)</f>
        <v>0.42</v>
      </c>
      <c r="J10" s="7">
        <f>SUMIFS('Table 6 - Full data'!K:K,'Table 6 - Full data'!$A:$A,$A10,'Table 6 - Full data'!$B:$B,$B$5)</f>
        <v>0.3</v>
      </c>
      <c r="K10" s="7">
        <f>SUMIFS('Table 6 - Full data'!L:L,'Table 6 - Full data'!$A:$A,$A10,'Table 6 - Full data'!$B:$B,$B$5)</f>
        <v>0.22</v>
      </c>
      <c r="L10" s="7">
        <f>SUMIFS('Table 6 - Full data'!M:M,'Table 6 - Full data'!$A:$A,$A10,'Table 6 - Full data'!$B:$B,$B$5)</f>
        <v>0.66</v>
      </c>
      <c r="M10" s="61">
        <f>SUMIFS('Table 6 - Full data'!N:N,'Table 6 - Full data'!$A:$A,$A10,'Table 6 - Full data'!$B:$B,$B$5)</f>
        <v>0.1</v>
      </c>
    </row>
    <row r="11" spans="1:13" x14ac:dyDescent="0.35">
      <c r="A11" s="5" t="s">
        <v>294</v>
      </c>
      <c r="B11" s="6">
        <f>SUMIFS('Table 6 - Full data'!C:C,'Table 6 - Full data'!$A:$A,$A11,'Table 6 - Full data'!$B:$B,$B$5)</f>
        <v>6370</v>
      </c>
      <c r="C11" s="7">
        <f>SUMIFS('Table 6 - Full data'!D:D,'Table 6 - Full data'!$A:$A,$A11,'Table 6 - Full data'!$B:$B,$B$5)</f>
        <v>0.01</v>
      </c>
      <c r="D11" s="6">
        <f>SUMIFS('Table 6 - Full data'!E:E,'Table 6 - Full data'!$A:$A,$A11,'Table 6 - Full data'!$B:$B,$B$5)</f>
        <v>2545</v>
      </c>
      <c r="E11" s="6">
        <f>SUMIFS('Table 6 - Full data'!F:F,'Table 6 - Full data'!$A:$A,$A11,'Table 6 - Full data'!$B:$B,$B$5)</f>
        <v>1915</v>
      </c>
      <c r="F11" s="6">
        <f>SUMIFS('Table 6 - Full data'!G:G,'Table 6 - Full data'!$A:$A,$A11,'Table 6 - Full data'!$B:$B,$B$5)</f>
        <v>1500</v>
      </c>
      <c r="G11" s="6">
        <f>SUMIFS('Table 6 - Full data'!H:H,'Table 6 - Full data'!$A:$A,$A11,'Table 6 - Full data'!$B:$B,$B$5)</f>
        <v>3965</v>
      </c>
      <c r="H11" s="6">
        <f>SUMIFS('Table 6 - Full data'!I:I,'Table 6 - Full data'!$A:$A,$A11,'Table 6 - Full data'!$B:$B,$B$5)</f>
        <v>670</v>
      </c>
      <c r="I11" s="7">
        <f>SUMIFS('Table 6 - Full data'!J:J,'Table 6 - Full data'!$A:$A,$A11,'Table 6 - Full data'!$B:$B,$B$5)</f>
        <v>0.4</v>
      </c>
      <c r="J11" s="7">
        <f>SUMIFS('Table 6 - Full data'!K:K,'Table 6 - Full data'!$A:$A,$A11,'Table 6 - Full data'!$B:$B,$B$5)</f>
        <v>0.3</v>
      </c>
      <c r="K11" s="7">
        <f>SUMIFS('Table 6 - Full data'!L:L,'Table 6 - Full data'!$A:$A,$A11,'Table 6 - Full data'!$B:$B,$B$5)</f>
        <v>0.24</v>
      </c>
      <c r="L11" s="7">
        <f>SUMIFS('Table 6 - Full data'!M:M,'Table 6 - Full data'!$A:$A,$A11,'Table 6 - Full data'!$B:$B,$B$5)</f>
        <v>0.62</v>
      </c>
      <c r="M11" s="61">
        <f>SUMIFS('Table 6 - Full data'!N:N,'Table 6 - Full data'!$A:$A,$A11,'Table 6 - Full data'!$B:$B,$B$5)</f>
        <v>0.11</v>
      </c>
    </row>
    <row r="12" spans="1:13" x14ac:dyDescent="0.35">
      <c r="A12" s="5" t="s">
        <v>295</v>
      </c>
      <c r="B12" s="6">
        <f>SUMIFS('Table 6 - Full data'!C:C,'Table 6 - Full data'!$A:$A,$A12,'Table 6 - Full data'!$B:$B,$B$5)</f>
        <v>33830</v>
      </c>
      <c r="C12" s="7">
        <f>SUMIFS('Table 6 - Full data'!D:D,'Table 6 - Full data'!$A:$A,$A12,'Table 6 - Full data'!$B:$B,$B$5)</f>
        <v>0.06</v>
      </c>
      <c r="D12" s="6">
        <f>SUMIFS('Table 6 - Full data'!E:E,'Table 6 - Full data'!$A:$A,$A12,'Table 6 - Full data'!$B:$B,$B$5)</f>
        <v>13815</v>
      </c>
      <c r="E12" s="6">
        <f>SUMIFS('Table 6 - Full data'!F:F,'Table 6 - Full data'!$A:$A,$A12,'Table 6 - Full data'!$B:$B,$B$5)</f>
        <v>9780</v>
      </c>
      <c r="F12" s="6">
        <f>SUMIFS('Table 6 - Full data'!G:G,'Table 6 - Full data'!$A:$A,$A12,'Table 6 - Full data'!$B:$B,$B$5)</f>
        <v>7150</v>
      </c>
      <c r="G12" s="6">
        <f>SUMIFS('Table 6 - Full data'!H:H,'Table 6 - Full data'!$A:$A,$A12,'Table 6 - Full data'!$B:$B,$B$5)</f>
        <v>21950</v>
      </c>
      <c r="H12" s="6">
        <f>SUMIFS('Table 6 - Full data'!I:I,'Table 6 - Full data'!$A:$A,$A12,'Table 6 - Full data'!$B:$B,$B$5)</f>
        <v>3670</v>
      </c>
      <c r="I12" s="7">
        <f>SUMIFS('Table 6 - Full data'!J:J,'Table 6 - Full data'!$A:$A,$A12,'Table 6 - Full data'!$B:$B,$B$5)</f>
        <v>0.41</v>
      </c>
      <c r="J12" s="7">
        <f>SUMIFS('Table 6 - Full data'!K:K,'Table 6 - Full data'!$A:$A,$A12,'Table 6 - Full data'!$B:$B,$B$5)</f>
        <v>0.28999999999999998</v>
      </c>
      <c r="K12" s="7">
        <f>SUMIFS('Table 6 - Full data'!L:L,'Table 6 - Full data'!$A:$A,$A12,'Table 6 - Full data'!$B:$B,$B$5)</f>
        <v>0.21</v>
      </c>
      <c r="L12" s="7">
        <f>SUMIFS('Table 6 - Full data'!M:M,'Table 6 - Full data'!$A:$A,$A12,'Table 6 - Full data'!$B:$B,$B$5)</f>
        <v>0.65</v>
      </c>
      <c r="M12" s="61">
        <f>SUMIFS('Table 6 - Full data'!N:N,'Table 6 - Full data'!$A:$A,$A12,'Table 6 - Full data'!$B:$B,$B$5)</f>
        <v>0.11</v>
      </c>
    </row>
    <row r="13" spans="1:13" x14ac:dyDescent="0.35">
      <c r="A13" s="5" t="s">
        <v>296</v>
      </c>
      <c r="B13" s="6">
        <f>SUMIFS('Table 6 - Full data'!C:C,'Table 6 - Full data'!$A:$A,$A13,'Table 6 - Full data'!$B:$B,$B$5)</f>
        <v>5985</v>
      </c>
      <c r="C13" s="7">
        <f>SUMIFS('Table 6 - Full data'!D:D,'Table 6 - Full data'!$A:$A,$A13,'Table 6 - Full data'!$B:$B,$B$5)</f>
        <v>0.01</v>
      </c>
      <c r="D13" s="6">
        <f>SUMIFS('Table 6 - Full data'!E:E,'Table 6 - Full data'!$A:$A,$A13,'Table 6 - Full data'!$B:$B,$B$5)</f>
        <v>2445</v>
      </c>
      <c r="E13" s="6">
        <f>SUMIFS('Table 6 - Full data'!F:F,'Table 6 - Full data'!$A:$A,$A13,'Table 6 - Full data'!$B:$B,$B$5)</f>
        <v>1760</v>
      </c>
      <c r="F13" s="6">
        <f>SUMIFS('Table 6 - Full data'!G:G,'Table 6 - Full data'!$A:$A,$A13,'Table 6 - Full data'!$B:$B,$B$5)</f>
        <v>1320</v>
      </c>
      <c r="G13" s="6">
        <f>SUMIFS('Table 6 - Full data'!H:H,'Table 6 - Full data'!$A:$A,$A13,'Table 6 - Full data'!$B:$B,$B$5)</f>
        <v>3840</v>
      </c>
      <c r="H13" s="6">
        <f>SUMIFS('Table 6 - Full data'!I:I,'Table 6 - Full data'!$A:$A,$A13,'Table 6 - Full data'!$B:$B,$B$5)</f>
        <v>660</v>
      </c>
      <c r="I13" s="7">
        <f>SUMIFS('Table 6 - Full data'!J:J,'Table 6 - Full data'!$A:$A,$A13,'Table 6 - Full data'!$B:$B,$B$5)</f>
        <v>0.41</v>
      </c>
      <c r="J13" s="7">
        <f>SUMIFS('Table 6 - Full data'!K:K,'Table 6 - Full data'!$A:$A,$A13,'Table 6 - Full data'!$B:$B,$B$5)</f>
        <v>0.28999999999999998</v>
      </c>
      <c r="K13" s="7">
        <f>SUMIFS('Table 6 - Full data'!L:L,'Table 6 - Full data'!$A:$A,$A13,'Table 6 - Full data'!$B:$B,$B$5)</f>
        <v>0.22</v>
      </c>
      <c r="L13" s="7">
        <f>SUMIFS('Table 6 - Full data'!M:M,'Table 6 - Full data'!$A:$A,$A13,'Table 6 - Full data'!$B:$B,$B$5)</f>
        <v>0.64</v>
      </c>
      <c r="M13" s="61">
        <f>SUMIFS('Table 6 - Full data'!N:N,'Table 6 - Full data'!$A:$A,$A13,'Table 6 - Full data'!$B:$B,$B$5)</f>
        <v>0.11</v>
      </c>
    </row>
    <row r="14" spans="1:13" x14ac:dyDescent="0.35">
      <c r="A14" s="5" t="s">
        <v>297</v>
      </c>
      <c r="B14" s="6">
        <f>SUMIFS('Table 6 - Full data'!C:C,'Table 6 - Full data'!$A:$A,$A14,'Table 6 - Full data'!$B:$B,$B$5)</f>
        <v>14500</v>
      </c>
      <c r="C14" s="7">
        <f>SUMIFS('Table 6 - Full data'!D:D,'Table 6 - Full data'!$A:$A,$A14,'Table 6 - Full data'!$B:$B,$B$5)</f>
        <v>0.03</v>
      </c>
      <c r="D14" s="6">
        <f>SUMIFS('Table 6 - Full data'!E:E,'Table 6 - Full data'!$A:$A,$A14,'Table 6 - Full data'!$B:$B,$B$5)</f>
        <v>5825</v>
      </c>
      <c r="E14" s="6">
        <f>SUMIFS('Table 6 - Full data'!F:F,'Table 6 - Full data'!$A:$A,$A14,'Table 6 - Full data'!$B:$B,$B$5)</f>
        <v>4665</v>
      </c>
      <c r="F14" s="6">
        <f>SUMIFS('Table 6 - Full data'!G:G,'Table 6 - Full data'!$A:$A,$A14,'Table 6 - Full data'!$B:$B,$B$5)</f>
        <v>3335</v>
      </c>
      <c r="G14" s="6">
        <f>SUMIFS('Table 6 - Full data'!H:H,'Table 6 - Full data'!$A:$A,$A14,'Table 6 - Full data'!$B:$B,$B$5)</f>
        <v>9370</v>
      </c>
      <c r="H14" s="6">
        <f>SUMIFS('Table 6 - Full data'!I:I,'Table 6 - Full data'!$A:$A,$A14,'Table 6 - Full data'!$B:$B,$B$5)</f>
        <v>1380</v>
      </c>
      <c r="I14" s="7">
        <f>SUMIFS('Table 6 - Full data'!J:J,'Table 6 - Full data'!$A:$A,$A14,'Table 6 - Full data'!$B:$B,$B$5)</f>
        <v>0.4</v>
      </c>
      <c r="J14" s="7">
        <f>SUMIFS('Table 6 - Full data'!K:K,'Table 6 - Full data'!$A:$A,$A14,'Table 6 - Full data'!$B:$B,$B$5)</f>
        <v>0.32</v>
      </c>
      <c r="K14" s="7">
        <f>SUMIFS('Table 6 - Full data'!L:L,'Table 6 - Full data'!$A:$A,$A14,'Table 6 - Full data'!$B:$B,$B$5)</f>
        <v>0.23</v>
      </c>
      <c r="L14" s="7">
        <f>SUMIFS('Table 6 - Full data'!M:M,'Table 6 - Full data'!$A:$A,$A14,'Table 6 - Full data'!$B:$B,$B$5)</f>
        <v>0.65</v>
      </c>
      <c r="M14" s="61">
        <f>SUMIFS('Table 6 - Full data'!N:N,'Table 6 - Full data'!$A:$A,$A14,'Table 6 - Full data'!$B:$B,$B$5)</f>
        <v>0.1</v>
      </c>
    </row>
    <row r="15" spans="1:13" x14ac:dyDescent="0.35">
      <c r="A15" s="5" t="s">
        <v>298</v>
      </c>
      <c r="B15" s="6">
        <f>SUMIFS('Table 6 - Full data'!C:C,'Table 6 - Full data'!$A:$A,$A15,'Table 6 - Full data'!$B:$B,$B$5)</f>
        <v>18395</v>
      </c>
      <c r="C15" s="7">
        <f>SUMIFS('Table 6 - Full data'!D:D,'Table 6 - Full data'!$A:$A,$A15,'Table 6 - Full data'!$B:$B,$B$5)</f>
        <v>0.03</v>
      </c>
      <c r="D15" s="6">
        <f>SUMIFS('Table 6 - Full data'!E:E,'Table 6 - Full data'!$A:$A,$A15,'Table 6 - Full data'!$B:$B,$B$5)</f>
        <v>7425</v>
      </c>
      <c r="E15" s="6">
        <f>SUMIFS('Table 6 - Full data'!F:F,'Table 6 - Full data'!$A:$A,$A15,'Table 6 - Full data'!$B:$B,$B$5)</f>
        <v>5365</v>
      </c>
      <c r="F15" s="6">
        <f>SUMIFS('Table 6 - Full data'!G:G,'Table 6 - Full data'!$A:$A,$A15,'Table 6 - Full data'!$B:$B,$B$5)</f>
        <v>4090</v>
      </c>
      <c r="G15" s="6">
        <f>SUMIFS('Table 6 - Full data'!H:H,'Table 6 - Full data'!$A:$A,$A15,'Table 6 - Full data'!$B:$B,$B$5)</f>
        <v>11790</v>
      </c>
      <c r="H15" s="6">
        <f>SUMIFS('Table 6 - Full data'!I:I,'Table 6 - Full data'!$A:$A,$A15,'Table 6 - Full data'!$B:$B,$B$5)</f>
        <v>1945</v>
      </c>
      <c r="I15" s="7">
        <f>SUMIFS('Table 6 - Full data'!J:J,'Table 6 - Full data'!$A:$A,$A15,'Table 6 - Full data'!$B:$B,$B$5)</f>
        <v>0.4</v>
      </c>
      <c r="J15" s="7">
        <f>SUMIFS('Table 6 - Full data'!K:K,'Table 6 - Full data'!$A:$A,$A15,'Table 6 - Full data'!$B:$B,$B$5)</f>
        <v>0.28999999999999998</v>
      </c>
      <c r="K15" s="7">
        <f>SUMIFS('Table 6 - Full data'!L:L,'Table 6 - Full data'!$A:$A,$A15,'Table 6 - Full data'!$B:$B,$B$5)</f>
        <v>0.22</v>
      </c>
      <c r="L15" s="7">
        <f>SUMIFS('Table 6 - Full data'!M:M,'Table 6 - Full data'!$A:$A,$A15,'Table 6 - Full data'!$B:$B,$B$5)</f>
        <v>0.64</v>
      </c>
      <c r="M15" s="61">
        <f>SUMIFS('Table 6 - Full data'!N:N,'Table 6 - Full data'!$A:$A,$A15,'Table 6 - Full data'!$B:$B,$B$5)</f>
        <v>0.11</v>
      </c>
    </row>
    <row r="16" spans="1:13" x14ac:dyDescent="0.35">
      <c r="A16" s="5" t="s">
        <v>299</v>
      </c>
      <c r="B16" s="6">
        <f>SUMIFS('Table 6 - Full data'!C:C,'Table 6 - Full data'!$A:$A,$A16,'Table 6 - Full data'!$B:$B,$B$5)</f>
        <v>16270</v>
      </c>
      <c r="C16" s="7">
        <f>SUMIFS('Table 6 - Full data'!D:D,'Table 6 - Full data'!$A:$A,$A16,'Table 6 - Full data'!$B:$B,$B$5)</f>
        <v>0.03</v>
      </c>
      <c r="D16" s="6">
        <f>SUMIFS('Table 6 - Full data'!E:E,'Table 6 - Full data'!$A:$A,$A16,'Table 6 - Full data'!$B:$B,$B$5)</f>
        <v>6720</v>
      </c>
      <c r="E16" s="6">
        <f>SUMIFS('Table 6 - Full data'!F:F,'Table 6 - Full data'!$A:$A,$A16,'Table 6 - Full data'!$B:$B,$B$5)</f>
        <v>4935</v>
      </c>
      <c r="F16" s="6">
        <f>SUMIFS('Table 6 - Full data'!G:G,'Table 6 - Full data'!$A:$A,$A16,'Table 6 - Full data'!$B:$B,$B$5)</f>
        <v>3465</v>
      </c>
      <c r="G16" s="6">
        <f>SUMIFS('Table 6 - Full data'!H:H,'Table 6 - Full data'!$A:$A,$A16,'Table 6 - Full data'!$B:$B,$B$5)</f>
        <v>10425</v>
      </c>
      <c r="H16" s="6">
        <f>SUMIFS('Table 6 - Full data'!I:I,'Table 6 - Full data'!$A:$A,$A16,'Table 6 - Full data'!$B:$B,$B$5)</f>
        <v>1695</v>
      </c>
      <c r="I16" s="7">
        <f>SUMIFS('Table 6 - Full data'!J:J,'Table 6 - Full data'!$A:$A,$A16,'Table 6 - Full data'!$B:$B,$B$5)</f>
        <v>0.41</v>
      </c>
      <c r="J16" s="7">
        <f>SUMIFS('Table 6 - Full data'!K:K,'Table 6 - Full data'!$A:$A,$A16,'Table 6 - Full data'!$B:$B,$B$5)</f>
        <v>0.3</v>
      </c>
      <c r="K16" s="7">
        <f>SUMIFS('Table 6 - Full data'!L:L,'Table 6 - Full data'!$A:$A,$A16,'Table 6 - Full data'!$B:$B,$B$5)</f>
        <v>0.21</v>
      </c>
      <c r="L16" s="7">
        <f>SUMIFS('Table 6 - Full data'!M:M,'Table 6 - Full data'!$A:$A,$A16,'Table 6 - Full data'!$B:$B,$B$5)</f>
        <v>0.64</v>
      </c>
      <c r="M16" s="61">
        <f>SUMIFS('Table 6 - Full data'!N:N,'Table 6 - Full data'!$A:$A,$A16,'Table 6 - Full data'!$B:$B,$B$5)</f>
        <v>0.1</v>
      </c>
    </row>
    <row r="17" spans="1:13" x14ac:dyDescent="0.35">
      <c r="A17" s="5" t="s">
        <v>300</v>
      </c>
      <c r="B17" s="6">
        <f>SUMIFS('Table 6 - Full data'!C:C,'Table 6 - Full data'!$A:$A,$A17,'Table 6 - Full data'!$B:$B,$B$5)</f>
        <v>5745</v>
      </c>
      <c r="C17" s="7">
        <f>SUMIFS('Table 6 - Full data'!D:D,'Table 6 - Full data'!$A:$A,$A17,'Table 6 - Full data'!$B:$B,$B$5)</f>
        <v>0.01</v>
      </c>
      <c r="D17" s="6">
        <f>SUMIFS('Table 6 - Full data'!E:E,'Table 6 - Full data'!$A:$A,$A17,'Table 6 - Full data'!$B:$B,$B$5)</f>
        <v>2300</v>
      </c>
      <c r="E17" s="6">
        <f>SUMIFS('Table 6 - Full data'!F:F,'Table 6 - Full data'!$A:$A,$A17,'Table 6 - Full data'!$B:$B,$B$5)</f>
        <v>1650</v>
      </c>
      <c r="F17" s="6">
        <f>SUMIFS('Table 6 - Full data'!G:G,'Table 6 - Full data'!$A:$A,$A17,'Table 6 - Full data'!$B:$B,$B$5)</f>
        <v>1245</v>
      </c>
      <c r="G17" s="6">
        <f>SUMIFS('Table 6 - Full data'!H:H,'Table 6 - Full data'!$A:$A,$A17,'Table 6 - Full data'!$B:$B,$B$5)</f>
        <v>3590</v>
      </c>
      <c r="H17" s="6">
        <f>SUMIFS('Table 6 - Full data'!I:I,'Table 6 - Full data'!$A:$A,$A17,'Table 6 - Full data'!$B:$B,$B$5)</f>
        <v>645</v>
      </c>
      <c r="I17" s="7">
        <f>SUMIFS('Table 6 - Full data'!J:J,'Table 6 - Full data'!$A:$A,$A17,'Table 6 - Full data'!$B:$B,$B$5)</f>
        <v>0.4</v>
      </c>
      <c r="J17" s="7">
        <f>SUMIFS('Table 6 - Full data'!K:K,'Table 6 - Full data'!$A:$A,$A17,'Table 6 - Full data'!$B:$B,$B$5)</f>
        <v>0.28999999999999998</v>
      </c>
      <c r="K17" s="7">
        <f>SUMIFS('Table 6 - Full data'!L:L,'Table 6 - Full data'!$A:$A,$A17,'Table 6 - Full data'!$B:$B,$B$5)</f>
        <v>0.22</v>
      </c>
      <c r="L17" s="7">
        <f>SUMIFS('Table 6 - Full data'!M:M,'Table 6 - Full data'!$A:$A,$A17,'Table 6 - Full data'!$B:$B,$B$5)</f>
        <v>0.62</v>
      </c>
      <c r="M17" s="61">
        <f>SUMIFS('Table 6 - Full data'!N:N,'Table 6 - Full data'!$A:$A,$A17,'Table 6 - Full data'!$B:$B,$B$5)</f>
        <v>0.11</v>
      </c>
    </row>
    <row r="18" spans="1:13" x14ac:dyDescent="0.35">
      <c r="A18" s="5" t="s">
        <v>301</v>
      </c>
      <c r="B18" s="6">
        <f>SUMIFS('Table 6 - Full data'!C:C,'Table 6 - Full data'!$A:$A,$A18,'Table 6 - Full data'!$B:$B,$B$5)</f>
        <v>9765</v>
      </c>
      <c r="C18" s="7">
        <f>SUMIFS('Table 6 - Full data'!D:D,'Table 6 - Full data'!$A:$A,$A18,'Table 6 - Full data'!$B:$B,$B$5)</f>
        <v>0.02</v>
      </c>
      <c r="D18" s="6">
        <f>SUMIFS('Table 6 - Full data'!E:E,'Table 6 - Full data'!$A:$A,$A18,'Table 6 - Full data'!$B:$B,$B$5)</f>
        <v>3990</v>
      </c>
      <c r="E18" s="6">
        <f>SUMIFS('Table 6 - Full data'!F:F,'Table 6 - Full data'!$A:$A,$A18,'Table 6 - Full data'!$B:$B,$B$5)</f>
        <v>2970</v>
      </c>
      <c r="F18" s="6">
        <f>SUMIFS('Table 6 - Full data'!G:G,'Table 6 - Full data'!$A:$A,$A18,'Table 6 - Full data'!$B:$B,$B$5)</f>
        <v>2270</v>
      </c>
      <c r="G18" s="6">
        <f>SUMIFS('Table 6 - Full data'!H:H,'Table 6 - Full data'!$A:$A,$A18,'Table 6 - Full data'!$B:$B,$B$5)</f>
        <v>6320</v>
      </c>
      <c r="H18" s="6">
        <f>SUMIFS('Table 6 - Full data'!I:I,'Table 6 - Full data'!$A:$A,$A18,'Table 6 - Full data'!$B:$B,$B$5)</f>
        <v>970</v>
      </c>
      <c r="I18" s="7">
        <f>SUMIFS('Table 6 - Full data'!J:J,'Table 6 - Full data'!$A:$A,$A18,'Table 6 - Full data'!$B:$B,$B$5)</f>
        <v>0.41</v>
      </c>
      <c r="J18" s="7">
        <f>SUMIFS('Table 6 - Full data'!K:K,'Table 6 - Full data'!$A:$A,$A18,'Table 6 - Full data'!$B:$B,$B$5)</f>
        <v>0.3</v>
      </c>
      <c r="K18" s="7">
        <f>SUMIFS('Table 6 - Full data'!L:L,'Table 6 - Full data'!$A:$A,$A18,'Table 6 - Full data'!$B:$B,$B$5)</f>
        <v>0.23</v>
      </c>
      <c r="L18" s="7">
        <f>SUMIFS('Table 6 - Full data'!M:M,'Table 6 - Full data'!$A:$A,$A18,'Table 6 - Full data'!$B:$B,$B$5)</f>
        <v>0.65</v>
      </c>
      <c r="M18" s="61">
        <f>SUMIFS('Table 6 - Full data'!N:N,'Table 6 - Full data'!$A:$A,$A18,'Table 6 - Full data'!$B:$B,$B$5)</f>
        <v>0.1</v>
      </c>
    </row>
    <row r="19" spans="1:13" x14ac:dyDescent="0.35">
      <c r="A19" s="5" t="s">
        <v>302</v>
      </c>
      <c r="B19" s="6">
        <f>SUMIFS('Table 6 - Full data'!C:C,'Table 6 - Full data'!$A:$A,$A19,'Table 6 - Full data'!$B:$B,$B$5)</f>
        <v>5585</v>
      </c>
      <c r="C19" s="7">
        <f>SUMIFS('Table 6 - Full data'!D:D,'Table 6 - Full data'!$A:$A,$A19,'Table 6 - Full data'!$B:$B,$B$5)</f>
        <v>0.01</v>
      </c>
      <c r="D19" s="6">
        <f>SUMIFS('Table 6 - Full data'!E:E,'Table 6 - Full data'!$A:$A,$A19,'Table 6 - Full data'!$B:$B,$B$5)</f>
        <v>2325</v>
      </c>
      <c r="E19" s="6">
        <f>SUMIFS('Table 6 - Full data'!F:F,'Table 6 - Full data'!$A:$A,$A19,'Table 6 - Full data'!$B:$B,$B$5)</f>
        <v>1565</v>
      </c>
      <c r="F19" s="6">
        <f>SUMIFS('Table 6 - Full data'!G:G,'Table 6 - Full data'!$A:$A,$A19,'Table 6 - Full data'!$B:$B,$B$5)</f>
        <v>1285</v>
      </c>
      <c r="G19" s="6">
        <f>SUMIFS('Table 6 - Full data'!H:H,'Table 6 - Full data'!$A:$A,$A19,'Table 6 - Full data'!$B:$B,$B$5)</f>
        <v>3505</v>
      </c>
      <c r="H19" s="6">
        <f>SUMIFS('Table 6 - Full data'!I:I,'Table 6 - Full data'!$A:$A,$A19,'Table 6 - Full data'!$B:$B,$B$5)</f>
        <v>600</v>
      </c>
      <c r="I19" s="7">
        <f>SUMIFS('Table 6 - Full data'!J:J,'Table 6 - Full data'!$A:$A,$A19,'Table 6 - Full data'!$B:$B,$B$5)</f>
        <v>0.42</v>
      </c>
      <c r="J19" s="7">
        <f>SUMIFS('Table 6 - Full data'!K:K,'Table 6 - Full data'!$A:$A,$A19,'Table 6 - Full data'!$B:$B,$B$5)</f>
        <v>0.28000000000000003</v>
      </c>
      <c r="K19" s="7">
        <f>SUMIFS('Table 6 - Full data'!L:L,'Table 6 - Full data'!$A:$A,$A19,'Table 6 - Full data'!$B:$B,$B$5)</f>
        <v>0.23</v>
      </c>
      <c r="L19" s="7">
        <f>SUMIFS('Table 6 - Full data'!M:M,'Table 6 - Full data'!$A:$A,$A19,'Table 6 - Full data'!$B:$B,$B$5)</f>
        <v>0.63</v>
      </c>
      <c r="M19" s="61">
        <f>SUMIFS('Table 6 - Full data'!N:N,'Table 6 - Full data'!$A:$A,$A19,'Table 6 - Full data'!$B:$B,$B$5)</f>
        <v>0.11</v>
      </c>
    </row>
    <row r="20" spans="1:13" x14ac:dyDescent="0.35">
      <c r="A20" s="5" t="s">
        <v>303</v>
      </c>
      <c r="B20" s="6">
        <f>SUMIFS('Table 6 - Full data'!C:C,'Table 6 - Full data'!$A:$A,$A20,'Table 6 - Full data'!$B:$B,$B$5)</f>
        <v>16555</v>
      </c>
      <c r="C20" s="7">
        <f>SUMIFS('Table 6 - Full data'!D:D,'Table 6 - Full data'!$A:$A,$A20,'Table 6 - Full data'!$B:$B,$B$5)</f>
        <v>0.03</v>
      </c>
      <c r="D20" s="6">
        <f>SUMIFS('Table 6 - Full data'!E:E,'Table 6 - Full data'!$A:$A,$A20,'Table 6 - Full data'!$B:$B,$B$5)</f>
        <v>6760</v>
      </c>
      <c r="E20" s="6">
        <f>SUMIFS('Table 6 - Full data'!F:F,'Table 6 - Full data'!$A:$A,$A20,'Table 6 - Full data'!$B:$B,$B$5)</f>
        <v>4935</v>
      </c>
      <c r="F20" s="6">
        <f>SUMIFS('Table 6 - Full data'!G:G,'Table 6 - Full data'!$A:$A,$A20,'Table 6 - Full data'!$B:$B,$B$5)</f>
        <v>3645</v>
      </c>
      <c r="G20" s="6">
        <f>SUMIFS('Table 6 - Full data'!H:H,'Table 6 - Full data'!$A:$A,$A20,'Table 6 - Full data'!$B:$B,$B$5)</f>
        <v>10725</v>
      </c>
      <c r="H20" s="6">
        <f>SUMIFS('Table 6 - Full data'!I:I,'Table 6 - Full data'!$A:$A,$A20,'Table 6 - Full data'!$B:$B,$B$5)</f>
        <v>1700</v>
      </c>
      <c r="I20" s="7">
        <f>SUMIFS('Table 6 - Full data'!J:J,'Table 6 - Full data'!$A:$A,$A20,'Table 6 - Full data'!$B:$B,$B$5)</f>
        <v>0.41</v>
      </c>
      <c r="J20" s="7">
        <f>SUMIFS('Table 6 - Full data'!K:K,'Table 6 - Full data'!$A:$A,$A20,'Table 6 - Full data'!$B:$B,$B$5)</f>
        <v>0.3</v>
      </c>
      <c r="K20" s="7">
        <f>SUMIFS('Table 6 - Full data'!L:L,'Table 6 - Full data'!$A:$A,$A20,'Table 6 - Full data'!$B:$B,$B$5)</f>
        <v>0.22</v>
      </c>
      <c r="L20" s="7">
        <f>SUMIFS('Table 6 - Full data'!M:M,'Table 6 - Full data'!$A:$A,$A20,'Table 6 - Full data'!$B:$B,$B$5)</f>
        <v>0.65</v>
      </c>
      <c r="M20" s="61">
        <f>SUMIFS('Table 6 - Full data'!N:N,'Table 6 - Full data'!$A:$A,$A20,'Table 6 - Full data'!$B:$B,$B$5)</f>
        <v>0.1</v>
      </c>
    </row>
    <row r="21" spans="1:13" x14ac:dyDescent="0.35">
      <c r="A21" s="5" t="s">
        <v>304</v>
      </c>
      <c r="B21" s="6">
        <f>SUMIFS('Table 6 - Full data'!C:C,'Table 6 - Full data'!$A:$A,$A21,'Table 6 - Full data'!$B:$B,$B$5)</f>
        <v>40295</v>
      </c>
      <c r="C21" s="7">
        <f>SUMIFS('Table 6 - Full data'!D:D,'Table 6 - Full data'!$A:$A,$A21,'Table 6 - Full data'!$B:$B,$B$5)</f>
        <v>7.0000000000000007E-2</v>
      </c>
      <c r="D21" s="6">
        <f>SUMIFS('Table 6 - Full data'!E:E,'Table 6 - Full data'!$A:$A,$A21,'Table 6 - Full data'!$B:$B,$B$5)</f>
        <v>16580</v>
      </c>
      <c r="E21" s="6">
        <f>SUMIFS('Table 6 - Full data'!F:F,'Table 6 - Full data'!$A:$A,$A21,'Table 6 - Full data'!$B:$B,$B$5)</f>
        <v>12535</v>
      </c>
      <c r="F21" s="6">
        <f>SUMIFS('Table 6 - Full data'!G:G,'Table 6 - Full data'!$A:$A,$A21,'Table 6 - Full data'!$B:$B,$B$5)</f>
        <v>8860</v>
      </c>
      <c r="G21" s="6">
        <f>SUMIFS('Table 6 - Full data'!H:H,'Table 6 - Full data'!$A:$A,$A21,'Table 6 - Full data'!$B:$B,$B$5)</f>
        <v>26105</v>
      </c>
      <c r="H21" s="6">
        <f>SUMIFS('Table 6 - Full data'!I:I,'Table 6 - Full data'!$A:$A,$A21,'Table 6 - Full data'!$B:$B,$B$5)</f>
        <v>3820</v>
      </c>
      <c r="I21" s="7">
        <f>SUMIFS('Table 6 - Full data'!J:J,'Table 6 - Full data'!$A:$A,$A21,'Table 6 - Full data'!$B:$B,$B$5)</f>
        <v>0.41</v>
      </c>
      <c r="J21" s="7">
        <f>SUMIFS('Table 6 - Full data'!K:K,'Table 6 - Full data'!$A:$A,$A21,'Table 6 - Full data'!$B:$B,$B$5)</f>
        <v>0.31</v>
      </c>
      <c r="K21" s="7">
        <f>SUMIFS('Table 6 - Full data'!L:L,'Table 6 - Full data'!$A:$A,$A21,'Table 6 - Full data'!$B:$B,$B$5)</f>
        <v>0.22</v>
      </c>
      <c r="L21" s="7">
        <f>SUMIFS('Table 6 - Full data'!M:M,'Table 6 - Full data'!$A:$A,$A21,'Table 6 - Full data'!$B:$B,$B$5)</f>
        <v>0.65</v>
      </c>
      <c r="M21" s="61">
        <f>SUMIFS('Table 6 - Full data'!N:N,'Table 6 - Full data'!$A:$A,$A21,'Table 6 - Full data'!$B:$B,$B$5)</f>
        <v>0.09</v>
      </c>
    </row>
    <row r="22" spans="1:13" x14ac:dyDescent="0.35">
      <c r="A22" s="5" t="s">
        <v>305</v>
      </c>
      <c r="B22" s="6">
        <f>SUMIFS('Table 6 - Full data'!C:C,'Table 6 - Full data'!$A:$A,$A22,'Table 6 - Full data'!$B:$B,$B$5)</f>
        <v>90380</v>
      </c>
      <c r="C22" s="7">
        <f>SUMIFS('Table 6 - Full data'!D:D,'Table 6 - Full data'!$A:$A,$A22,'Table 6 - Full data'!$B:$B,$B$5)</f>
        <v>0.16</v>
      </c>
      <c r="D22" s="6">
        <f>SUMIFS('Table 6 - Full data'!E:E,'Table 6 - Full data'!$A:$A,$A22,'Table 6 - Full data'!$B:$B,$B$5)</f>
        <v>36755</v>
      </c>
      <c r="E22" s="6">
        <f>SUMIFS('Table 6 - Full data'!F:F,'Table 6 - Full data'!$A:$A,$A22,'Table 6 - Full data'!$B:$B,$B$5)</f>
        <v>26040</v>
      </c>
      <c r="F22" s="6">
        <f>SUMIFS('Table 6 - Full data'!G:G,'Table 6 - Full data'!$A:$A,$A22,'Table 6 - Full data'!$B:$B,$B$5)</f>
        <v>18870</v>
      </c>
      <c r="G22" s="6">
        <f>SUMIFS('Table 6 - Full data'!H:H,'Table 6 - Full data'!$A:$A,$A22,'Table 6 - Full data'!$B:$B,$B$5)</f>
        <v>57495</v>
      </c>
      <c r="H22" s="6">
        <f>SUMIFS('Table 6 - Full data'!I:I,'Table 6 - Full data'!$A:$A,$A22,'Table 6 - Full data'!$B:$B,$B$5)</f>
        <v>11360</v>
      </c>
      <c r="I22" s="7">
        <f>SUMIFS('Table 6 - Full data'!J:J,'Table 6 - Full data'!$A:$A,$A22,'Table 6 - Full data'!$B:$B,$B$5)</f>
        <v>0.41</v>
      </c>
      <c r="J22" s="7">
        <f>SUMIFS('Table 6 - Full data'!K:K,'Table 6 - Full data'!$A:$A,$A22,'Table 6 - Full data'!$B:$B,$B$5)</f>
        <v>0.28999999999999998</v>
      </c>
      <c r="K22" s="7">
        <f>SUMIFS('Table 6 - Full data'!L:L,'Table 6 - Full data'!$A:$A,$A22,'Table 6 - Full data'!$B:$B,$B$5)</f>
        <v>0.21</v>
      </c>
      <c r="L22" s="7">
        <f>SUMIFS('Table 6 - Full data'!M:M,'Table 6 - Full data'!$A:$A,$A22,'Table 6 - Full data'!$B:$B,$B$5)</f>
        <v>0.64</v>
      </c>
      <c r="M22" s="61">
        <f>SUMIFS('Table 6 - Full data'!N:N,'Table 6 - Full data'!$A:$A,$A22,'Table 6 - Full data'!$B:$B,$B$5)</f>
        <v>0.13</v>
      </c>
    </row>
    <row r="23" spans="1:13" x14ac:dyDescent="0.35">
      <c r="A23" s="5" t="s">
        <v>306</v>
      </c>
      <c r="B23" s="6">
        <f>SUMIFS('Table 6 - Full data'!C:C,'Table 6 - Full data'!$A:$A,$A23,'Table 6 - Full data'!$B:$B,$B$5)</f>
        <v>18470</v>
      </c>
      <c r="C23" s="7">
        <f>SUMIFS('Table 6 - Full data'!D:D,'Table 6 - Full data'!$A:$A,$A23,'Table 6 - Full data'!$B:$B,$B$5)</f>
        <v>0.03</v>
      </c>
      <c r="D23" s="6">
        <f>SUMIFS('Table 6 - Full data'!E:E,'Table 6 - Full data'!$A:$A,$A23,'Table 6 - Full data'!$B:$B,$B$5)</f>
        <v>7800</v>
      </c>
      <c r="E23" s="6">
        <f>SUMIFS('Table 6 - Full data'!F:F,'Table 6 - Full data'!$A:$A,$A23,'Table 6 - Full data'!$B:$B,$B$5)</f>
        <v>5540</v>
      </c>
      <c r="F23" s="6">
        <f>SUMIFS('Table 6 - Full data'!G:G,'Table 6 - Full data'!$A:$A,$A23,'Table 6 - Full data'!$B:$B,$B$5)</f>
        <v>4040</v>
      </c>
      <c r="G23" s="6">
        <f>SUMIFS('Table 6 - Full data'!H:H,'Table 6 - Full data'!$A:$A,$A23,'Table 6 - Full data'!$B:$B,$B$5)</f>
        <v>11925</v>
      </c>
      <c r="H23" s="6">
        <f>SUMIFS('Table 6 - Full data'!I:I,'Table 6 - Full data'!$A:$A,$A23,'Table 6 - Full data'!$B:$B,$B$5)</f>
        <v>1835</v>
      </c>
      <c r="I23" s="7">
        <f>SUMIFS('Table 6 - Full data'!J:J,'Table 6 - Full data'!$A:$A,$A23,'Table 6 - Full data'!$B:$B,$B$5)</f>
        <v>0.42</v>
      </c>
      <c r="J23" s="7">
        <f>SUMIFS('Table 6 - Full data'!K:K,'Table 6 - Full data'!$A:$A,$A23,'Table 6 - Full data'!$B:$B,$B$5)</f>
        <v>0.3</v>
      </c>
      <c r="K23" s="7">
        <f>SUMIFS('Table 6 - Full data'!L:L,'Table 6 - Full data'!$A:$A,$A23,'Table 6 - Full data'!$B:$B,$B$5)</f>
        <v>0.22</v>
      </c>
      <c r="L23" s="7">
        <f>SUMIFS('Table 6 - Full data'!M:M,'Table 6 - Full data'!$A:$A,$A23,'Table 6 - Full data'!$B:$B,$B$5)</f>
        <v>0.65</v>
      </c>
      <c r="M23" s="61">
        <f>SUMIFS('Table 6 - Full data'!N:N,'Table 6 - Full data'!$A:$A,$A23,'Table 6 - Full data'!$B:$B,$B$5)</f>
        <v>0.1</v>
      </c>
    </row>
    <row r="24" spans="1:13" x14ac:dyDescent="0.35">
      <c r="A24" s="5" t="s">
        <v>307</v>
      </c>
      <c r="B24" s="6">
        <f>SUMIFS('Table 6 - Full data'!C:C,'Table 6 - Full data'!$A:$A,$A24,'Table 6 - Full data'!$B:$B,$B$5)</f>
        <v>8990</v>
      </c>
      <c r="C24" s="7">
        <f>SUMIFS('Table 6 - Full data'!D:D,'Table 6 - Full data'!$A:$A,$A24,'Table 6 - Full data'!$B:$B,$B$5)</f>
        <v>0.02</v>
      </c>
      <c r="D24" s="6">
        <f>SUMIFS('Table 6 - Full data'!E:E,'Table 6 - Full data'!$A:$A,$A24,'Table 6 - Full data'!$B:$B,$B$5)</f>
        <v>3710</v>
      </c>
      <c r="E24" s="6">
        <f>SUMIFS('Table 6 - Full data'!F:F,'Table 6 - Full data'!$A:$A,$A24,'Table 6 - Full data'!$B:$B,$B$5)</f>
        <v>2600</v>
      </c>
      <c r="F24" s="6">
        <f>SUMIFS('Table 6 - Full data'!G:G,'Table 6 - Full data'!$A:$A,$A24,'Table 6 - Full data'!$B:$B,$B$5)</f>
        <v>1805</v>
      </c>
      <c r="G24" s="6">
        <f>SUMIFS('Table 6 - Full data'!H:H,'Table 6 - Full data'!$A:$A,$A24,'Table 6 - Full data'!$B:$B,$B$5)</f>
        <v>5675</v>
      </c>
      <c r="H24" s="6">
        <f>SUMIFS('Table 6 - Full data'!I:I,'Table 6 - Full data'!$A:$A,$A24,'Table 6 - Full data'!$B:$B,$B$5)</f>
        <v>1010</v>
      </c>
      <c r="I24" s="7">
        <f>SUMIFS('Table 6 - Full data'!J:J,'Table 6 - Full data'!$A:$A,$A24,'Table 6 - Full data'!$B:$B,$B$5)</f>
        <v>0.41</v>
      </c>
      <c r="J24" s="7">
        <f>SUMIFS('Table 6 - Full data'!K:K,'Table 6 - Full data'!$A:$A,$A24,'Table 6 - Full data'!$B:$B,$B$5)</f>
        <v>0.28999999999999998</v>
      </c>
      <c r="K24" s="7">
        <f>SUMIFS('Table 6 - Full data'!L:L,'Table 6 - Full data'!$A:$A,$A24,'Table 6 - Full data'!$B:$B,$B$5)</f>
        <v>0.2</v>
      </c>
      <c r="L24" s="7">
        <f>SUMIFS('Table 6 - Full data'!M:M,'Table 6 - Full data'!$A:$A,$A24,'Table 6 - Full data'!$B:$B,$B$5)</f>
        <v>0.63</v>
      </c>
      <c r="M24" s="61">
        <f>SUMIFS('Table 6 - Full data'!N:N,'Table 6 - Full data'!$A:$A,$A24,'Table 6 - Full data'!$B:$B,$B$5)</f>
        <v>0.11</v>
      </c>
    </row>
    <row r="25" spans="1:13" x14ac:dyDescent="0.35">
      <c r="A25" s="5" t="s">
        <v>308</v>
      </c>
      <c r="B25" s="6">
        <f>SUMIFS('Table 6 - Full data'!C:C,'Table 6 - Full data'!$A:$A,$A25,'Table 6 - Full data'!$B:$B,$B$5)</f>
        <v>10660</v>
      </c>
      <c r="C25" s="7">
        <f>SUMIFS('Table 6 - Full data'!D:D,'Table 6 - Full data'!$A:$A,$A25,'Table 6 - Full data'!$B:$B,$B$5)</f>
        <v>0.02</v>
      </c>
      <c r="D25" s="6">
        <f>SUMIFS('Table 6 - Full data'!E:E,'Table 6 - Full data'!$A:$A,$A25,'Table 6 - Full data'!$B:$B,$B$5)</f>
        <v>4390</v>
      </c>
      <c r="E25" s="6">
        <f>SUMIFS('Table 6 - Full data'!F:F,'Table 6 - Full data'!$A:$A,$A25,'Table 6 - Full data'!$B:$B,$B$5)</f>
        <v>3210</v>
      </c>
      <c r="F25" s="6">
        <f>SUMIFS('Table 6 - Full data'!G:G,'Table 6 - Full data'!$A:$A,$A25,'Table 6 - Full data'!$B:$B,$B$5)</f>
        <v>2360</v>
      </c>
      <c r="G25" s="6">
        <f>SUMIFS('Table 6 - Full data'!H:H,'Table 6 - Full data'!$A:$A,$A25,'Table 6 - Full data'!$B:$B,$B$5)</f>
        <v>6920</v>
      </c>
      <c r="H25" s="6">
        <f>SUMIFS('Table 6 - Full data'!I:I,'Table 6 - Full data'!$A:$A,$A25,'Table 6 - Full data'!$B:$B,$B$5)</f>
        <v>1080</v>
      </c>
      <c r="I25" s="7">
        <f>SUMIFS('Table 6 - Full data'!J:J,'Table 6 - Full data'!$A:$A,$A25,'Table 6 - Full data'!$B:$B,$B$5)</f>
        <v>0.41</v>
      </c>
      <c r="J25" s="7">
        <f>SUMIFS('Table 6 - Full data'!K:K,'Table 6 - Full data'!$A:$A,$A25,'Table 6 - Full data'!$B:$B,$B$5)</f>
        <v>0.3</v>
      </c>
      <c r="K25" s="7">
        <f>SUMIFS('Table 6 - Full data'!L:L,'Table 6 - Full data'!$A:$A,$A25,'Table 6 - Full data'!$B:$B,$B$5)</f>
        <v>0.22</v>
      </c>
      <c r="L25" s="7">
        <f>SUMIFS('Table 6 - Full data'!M:M,'Table 6 - Full data'!$A:$A,$A25,'Table 6 - Full data'!$B:$B,$B$5)</f>
        <v>0.65</v>
      </c>
      <c r="M25" s="61">
        <f>SUMIFS('Table 6 - Full data'!N:N,'Table 6 - Full data'!$A:$A,$A25,'Table 6 - Full data'!$B:$B,$B$5)</f>
        <v>0.1</v>
      </c>
    </row>
    <row r="26" spans="1:13" x14ac:dyDescent="0.35">
      <c r="A26" s="5" t="s">
        <v>309</v>
      </c>
      <c r="B26" s="6">
        <f>SUMIFS('Table 6 - Full data'!C:C,'Table 6 - Full data'!$A:$A,$A26,'Table 6 - Full data'!$B:$B,$B$5)</f>
        <v>7740</v>
      </c>
      <c r="C26" s="7">
        <f>SUMIFS('Table 6 - Full data'!D:D,'Table 6 - Full data'!$A:$A,$A26,'Table 6 - Full data'!$B:$B,$B$5)</f>
        <v>0.01</v>
      </c>
      <c r="D26" s="6">
        <f>SUMIFS('Table 6 - Full data'!E:E,'Table 6 - Full data'!$A:$A,$A26,'Table 6 - Full data'!$B:$B,$B$5)</f>
        <v>3145</v>
      </c>
      <c r="E26" s="6">
        <f>SUMIFS('Table 6 - Full data'!F:F,'Table 6 - Full data'!$A:$A,$A26,'Table 6 - Full data'!$B:$B,$B$5)</f>
        <v>2375</v>
      </c>
      <c r="F26" s="6">
        <f>SUMIFS('Table 6 - Full data'!G:G,'Table 6 - Full data'!$A:$A,$A26,'Table 6 - Full data'!$B:$B,$B$5)</f>
        <v>1710</v>
      </c>
      <c r="G26" s="6">
        <f>SUMIFS('Table 6 - Full data'!H:H,'Table 6 - Full data'!$A:$A,$A26,'Table 6 - Full data'!$B:$B,$B$5)</f>
        <v>5110</v>
      </c>
      <c r="H26" s="6">
        <f>SUMIFS('Table 6 - Full data'!I:I,'Table 6 - Full data'!$A:$A,$A26,'Table 6 - Full data'!$B:$B,$B$5)</f>
        <v>740</v>
      </c>
      <c r="I26" s="7">
        <f>SUMIFS('Table 6 - Full data'!J:J,'Table 6 - Full data'!$A:$A,$A26,'Table 6 - Full data'!$B:$B,$B$5)</f>
        <v>0.41</v>
      </c>
      <c r="J26" s="7">
        <f>SUMIFS('Table 6 - Full data'!K:K,'Table 6 - Full data'!$A:$A,$A26,'Table 6 - Full data'!$B:$B,$B$5)</f>
        <v>0.31</v>
      </c>
      <c r="K26" s="7">
        <f>SUMIFS('Table 6 - Full data'!L:L,'Table 6 - Full data'!$A:$A,$A26,'Table 6 - Full data'!$B:$B,$B$5)</f>
        <v>0.22</v>
      </c>
      <c r="L26" s="7">
        <f>SUMIFS('Table 6 - Full data'!M:M,'Table 6 - Full data'!$A:$A,$A26,'Table 6 - Full data'!$B:$B,$B$5)</f>
        <v>0.66</v>
      </c>
      <c r="M26" s="61">
        <f>SUMIFS('Table 6 - Full data'!N:N,'Table 6 - Full data'!$A:$A,$A26,'Table 6 - Full data'!$B:$B,$B$5)</f>
        <v>0.1</v>
      </c>
    </row>
    <row r="27" spans="1:13" x14ac:dyDescent="0.35">
      <c r="A27" s="5" t="s">
        <v>310</v>
      </c>
      <c r="B27" s="6">
        <f>SUMIFS('Table 6 - Full data'!C:C,'Table 6 - Full data'!$A:$A,$A27,'Table 6 - Full data'!$B:$B,$B$5)</f>
        <v>1535</v>
      </c>
      <c r="C27" s="7">
        <f>SUMIFS('Table 6 - Full data'!D:D,'Table 6 - Full data'!$A:$A,$A27,'Table 6 - Full data'!$B:$B,$B$5)</f>
        <v>0</v>
      </c>
      <c r="D27" s="6">
        <f>SUMIFS('Table 6 - Full data'!E:E,'Table 6 - Full data'!$A:$A,$A27,'Table 6 - Full data'!$B:$B,$B$5)</f>
        <v>625</v>
      </c>
      <c r="E27" s="6">
        <f>SUMIFS('Table 6 - Full data'!F:F,'Table 6 - Full data'!$A:$A,$A27,'Table 6 - Full data'!$B:$B,$B$5)</f>
        <v>470</v>
      </c>
      <c r="F27" s="6">
        <f>SUMIFS('Table 6 - Full data'!G:G,'Table 6 - Full data'!$A:$A,$A27,'Table 6 - Full data'!$B:$B,$B$5)</f>
        <v>350</v>
      </c>
      <c r="G27" s="6">
        <f>SUMIFS('Table 6 - Full data'!H:H,'Table 6 - Full data'!$A:$A,$A27,'Table 6 - Full data'!$B:$B,$B$5)</f>
        <v>965</v>
      </c>
      <c r="H27" s="6">
        <f>SUMIFS('Table 6 - Full data'!I:I,'Table 6 - Full data'!$A:$A,$A27,'Table 6 - Full data'!$B:$B,$B$5)</f>
        <v>160</v>
      </c>
      <c r="I27" s="7">
        <f>SUMIFS('Table 6 - Full data'!J:J,'Table 6 - Full data'!$A:$A,$A27,'Table 6 - Full data'!$B:$B,$B$5)</f>
        <v>0.41</v>
      </c>
      <c r="J27" s="7">
        <f>SUMIFS('Table 6 - Full data'!K:K,'Table 6 - Full data'!$A:$A,$A27,'Table 6 - Full data'!$B:$B,$B$5)</f>
        <v>0.31</v>
      </c>
      <c r="K27" s="7">
        <f>SUMIFS('Table 6 - Full data'!L:L,'Table 6 - Full data'!$A:$A,$A27,'Table 6 - Full data'!$B:$B,$B$5)</f>
        <v>0.23</v>
      </c>
      <c r="L27" s="7">
        <f>SUMIFS('Table 6 - Full data'!M:M,'Table 6 - Full data'!$A:$A,$A27,'Table 6 - Full data'!$B:$B,$B$5)</f>
        <v>0.63</v>
      </c>
      <c r="M27" s="61">
        <f>SUMIFS('Table 6 - Full data'!N:N,'Table 6 - Full data'!$A:$A,$A27,'Table 6 - Full data'!$B:$B,$B$5)</f>
        <v>0.1</v>
      </c>
    </row>
    <row r="28" spans="1:13" x14ac:dyDescent="0.35">
      <c r="A28" s="5" t="s">
        <v>311</v>
      </c>
      <c r="B28" s="6">
        <f>SUMIFS('Table 6 - Full data'!C:C,'Table 6 - Full data'!$A:$A,$A28,'Table 6 - Full data'!$B:$B,$B$5)</f>
        <v>17950</v>
      </c>
      <c r="C28" s="7">
        <f>SUMIFS('Table 6 - Full data'!D:D,'Table 6 - Full data'!$A:$A,$A28,'Table 6 - Full data'!$B:$B,$B$5)</f>
        <v>0.03</v>
      </c>
      <c r="D28" s="6">
        <f>SUMIFS('Table 6 - Full data'!E:E,'Table 6 - Full data'!$A:$A,$A28,'Table 6 - Full data'!$B:$B,$B$5)</f>
        <v>7280</v>
      </c>
      <c r="E28" s="6">
        <f>SUMIFS('Table 6 - Full data'!F:F,'Table 6 - Full data'!$A:$A,$A28,'Table 6 - Full data'!$B:$B,$B$5)</f>
        <v>5410</v>
      </c>
      <c r="F28" s="6">
        <f>SUMIFS('Table 6 - Full data'!G:G,'Table 6 - Full data'!$A:$A,$A28,'Table 6 - Full data'!$B:$B,$B$5)</f>
        <v>3845</v>
      </c>
      <c r="G28" s="6">
        <f>SUMIFS('Table 6 - Full data'!H:H,'Table 6 - Full data'!$A:$A,$A28,'Table 6 - Full data'!$B:$B,$B$5)</f>
        <v>11390</v>
      </c>
      <c r="H28" s="6">
        <f>SUMIFS('Table 6 - Full data'!I:I,'Table 6 - Full data'!$A:$A,$A28,'Table 6 - Full data'!$B:$B,$B$5)</f>
        <v>1880</v>
      </c>
      <c r="I28" s="7">
        <f>SUMIFS('Table 6 - Full data'!J:J,'Table 6 - Full data'!$A:$A,$A28,'Table 6 - Full data'!$B:$B,$B$5)</f>
        <v>0.41</v>
      </c>
      <c r="J28" s="7">
        <f>SUMIFS('Table 6 - Full data'!K:K,'Table 6 - Full data'!$A:$A,$A28,'Table 6 - Full data'!$B:$B,$B$5)</f>
        <v>0.3</v>
      </c>
      <c r="K28" s="7">
        <f>SUMIFS('Table 6 - Full data'!L:L,'Table 6 - Full data'!$A:$A,$A28,'Table 6 - Full data'!$B:$B,$B$5)</f>
        <v>0.21</v>
      </c>
      <c r="L28" s="7">
        <f>SUMIFS('Table 6 - Full data'!M:M,'Table 6 - Full data'!$A:$A,$A28,'Table 6 - Full data'!$B:$B,$B$5)</f>
        <v>0.63</v>
      </c>
      <c r="M28" s="61">
        <f>SUMIFS('Table 6 - Full data'!N:N,'Table 6 - Full data'!$A:$A,$A28,'Table 6 - Full data'!$B:$B,$B$5)</f>
        <v>0.1</v>
      </c>
    </row>
    <row r="29" spans="1:13" x14ac:dyDescent="0.35">
      <c r="A29" s="5" t="s">
        <v>312</v>
      </c>
      <c r="B29" s="6">
        <f>SUMIFS('Table 6 - Full data'!C:C,'Table 6 - Full data'!$A:$A,$A29,'Table 6 - Full data'!$B:$B,$B$5)</f>
        <v>43785</v>
      </c>
      <c r="C29" s="7">
        <f>SUMIFS('Table 6 - Full data'!D:D,'Table 6 - Full data'!$A:$A,$A29,'Table 6 - Full data'!$B:$B,$B$5)</f>
        <v>0.08</v>
      </c>
      <c r="D29" s="6">
        <f>SUMIFS('Table 6 - Full data'!E:E,'Table 6 - Full data'!$A:$A,$A29,'Table 6 - Full data'!$B:$B,$B$5)</f>
        <v>17970</v>
      </c>
      <c r="E29" s="6">
        <f>SUMIFS('Table 6 - Full data'!F:F,'Table 6 - Full data'!$A:$A,$A29,'Table 6 - Full data'!$B:$B,$B$5)</f>
        <v>12975</v>
      </c>
      <c r="F29" s="6">
        <f>SUMIFS('Table 6 - Full data'!G:G,'Table 6 - Full data'!$A:$A,$A29,'Table 6 - Full data'!$B:$B,$B$5)</f>
        <v>9345</v>
      </c>
      <c r="G29" s="6">
        <f>SUMIFS('Table 6 - Full data'!H:H,'Table 6 - Full data'!$A:$A,$A29,'Table 6 - Full data'!$B:$B,$B$5)</f>
        <v>28045</v>
      </c>
      <c r="H29" s="6">
        <f>SUMIFS('Table 6 - Full data'!I:I,'Table 6 - Full data'!$A:$A,$A29,'Table 6 - Full data'!$B:$B,$B$5)</f>
        <v>4805</v>
      </c>
      <c r="I29" s="7">
        <f>SUMIFS('Table 6 - Full data'!J:J,'Table 6 - Full data'!$A:$A,$A29,'Table 6 - Full data'!$B:$B,$B$5)</f>
        <v>0.41</v>
      </c>
      <c r="J29" s="7">
        <f>SUMIFS('Table 6 - Full data'!K:K,'Table 6 - Full data'!$A:$A,$A29,'Table 6 - Full data'!$B:$B,$B$5)</f>
        <v>0.3</v>
      </c>
      <c r="K29" s="7">
        <f>SUMIFS('Table 6 - Full data'!L:L,'Table 6 - Full data'!$A:$A,$A29,'Table 6 - Full data'!$B:$B,$B$5)</f>
        <v>0.21</v>
      </c>
      <c r="L29" s="7">
        <f>SUMIFS('Table 6 - Full data'!M:M,'Table 6 - Full data'!$A:$A,$A29,'Table 6 - Full data'!$B:$B,$B$5)</f>
        <v>0.64</v>
      </c>
      <c r="M29" s="61">
        <f>SUMIFS('Table 6 - Full data'!N:N,'Table 6 - Full data'!$A:$A,$A29,'Table 6 - Full data'!$B:$B,$B$5)</f>
        <v>0.11</v>
      </c>
    </row>
    <row r="30" spans="1:13" x14ac:dyDescent="0.35">
      <c r="A30" s="5" t="s">
        <v>313</v>
      </c>
      <c r="B30" s="6">
        <f>SUMIFS('Table 6 - Full data'!C:C,'Table 6 - Full data'!$A:$A,$A30,'Table 6 - Full data'!$B:$B,$B$5)</f>
        <v>1145</v>
      </c>
      <c r="C30" s="7">
        <f>SUMIFS('Table 6 - Full data'!D:D,'Table 6 - Full data'!$A:$A,$A30,'Table 6 - Full data'!$B:$B,$B$5)</f>
        <v>0</v>
      </c>
      <c r="D30" s="6">
        <f>SUMIFS('Table 6 - Full data'!E:E,'Table 6 - Full data'!$A:$A,$A30,'Table 6 - Full data'!$B:$B,$B$5)</f>
        <v>470</v>
      </c>
      <c r="E30" s="6">
        <f>SUMIFS('Table 6 - Full data'!F:F,'Table 6 - Full data'!$A:$A,$A30,'Table 6 - Full data'!$B:$B,$B$5)</f>
        <v>355</v>
      </c>
      <c r="F30" s="6">
        <f>SUMIFS('Table 6 - Full data'!G:G,'Table 6 - Full data'!$A:$A,$A30,'Table 6 - Full data'!$B:$B,$B$5)</f>
        <v>290</v>
      </c>
      <c r="G30" s="6">
        <f>SUMIFS('Table 6 - Full data'!H:H,'Table 6 - Full data'!$A:$A,$A30,'Table 6 - Full data'!$B:$B,$B$5)</f>
        <v>745</v>
      </c>
      <c r="H30" s="6">
        <f>SUMIFS('Table 6 - Full data'!I:I,'Table 6 - Full data'!$A:$A,$A30,'Table 6 - Full data'!$B:$B,$B$5)</f>
        <v>85</v>
      </c>
      <c r="I30" s="7">
        <f>SUMIFS('Table 6 - Full data'!J:J,'Table 6 - Full data'!$A:$A,$A30,'Table 6 - Full data'!$B:$B,$B$5)</f>
        <v>0.41</v>
      </c>
      <c r="J30" s="7">
        <f>SUMIFS('Table 6 - Full data'!K:K,'Table 6 - Full data'!$A:$A,$A30,'Table 6 - Full data'!$B:$B,$B$5)</f>
        <v>0.31</v>
      </c>
      <c r="K30" s="7">
        <f>SUMIFS('Table 6 - Full data'!L:L,'Table 6 - Full data'!$A:$A,$A30,'Table 6 - Full data'!$B:$B,$B$5)</f>
        <v>0.25</v>
      </c>
      <c r="L30" s="7">
        <f>SUMIFS('Table 6 - Full data'!M:M,'Table 6 - Full data'!$A:$A,$A30,'Table 6 - Full data'!$B:$B,$B$5)</f>
        <v>0.65</v>
      </c>
      <c r="M30" s="61">
        <f>SUMIFS('Table 6 - Full data'!N:N,'Table 6 - Full data'!$A:$A,$A30,'Table 6 - Full data'!$B:$B,$B$5)</f>
        <v>0.08</v>
      </c>
    </row>
    <row r="31" spans="1:13" x14ac:dyDescent="0.35">
      <c r="A31" s="5" t="s">
        <v>314</v>
      </c>
      <c r="B31" s="6">
        <f>SUMIFS('Table 6 - Full data'!C:C,'Table 6 - Full data'!$A:$A,$A31,'Table 6 - Full data'!$B:$B,$B$5)</f>
        <v>11600</v>
      </c>
      <c r="C31" s="7">
        <f>SUMIFS('Table 6 - Full data'!D:D,'Table 6 - Full data'!$A:$A,$A31,'Table 6 - Full data'!$B:$B,$B$5)</f>
        <v>0.02</v>
      </c>
      <c r="D31" s="6">
        <f>SUMIFS('Table 6 - Full data'!E:E,'Table 6 - Full data'!$A:$A,$A31,'Table 6 - Full data'!$B:$B,$B$5)</f>
        <v>4965</v>
      </c>
      <c r="E31" s="6">
        <f>SUMIFS('Table 6 - Full data'!F:F,'Table 6 - Full data'!$A:$A,$A31,'Table 6 - Full data'!$B:$B,$B$5)</f>
        <v>3555</v>
      </c>
      <c r="F31" s="6">
        <f>SUMIFS('Table 6 - Full data'!G:G,'Table 6 - Full data'!$A:$A,$A31,'Table 6 - Full data'!$B:$B,$B$5)</f>
        <v>2520</v>
      </c>
      <c r="G31" s="6">
        <f>SUMIFS('Table 6 - Full data'!H:H,'Table 6 - Full data'!$A:$A,$A31,'Table 6 - Full data'!$B:$B,$B$5)</f>
        <v>7680</v>
      </c>
      <c r="H31" s="6">
        <f>SUMIFS('Table 6 - Full data'!I:I,'Table 6 - Full data'!$A:$A,$A31,'Table 6 - Full data'!$B:$B,$B$5)</f>
        <v>1065</v>
      </c>
      <c r="I31" s="7">
        <f>SUMIFS('Table 6 - Full data'!J:J,'Table 6 - Full data'!$A:$A,$A31,'Table 6 - Full data'!$B:$B,$B$5)</f>
        <v>0.43</v>
      </c>
      <c r="J31" s="7">
        <f>SUMIFS('Table 6 - Full data'!K:K,'Table 6 - Full data'!$A:$A,$A31,'Table 6 - Full data'!$B:$B,$B$5)</f>
        <v>0.31</v>
      </c>
      <c r="K31" s="7">
        <f>SUMIFS('Table 6 - Full data'!L:L,'Table 6 - Full data'!$A:$A,$A31,'Table 6 - Full data'!$B:$B,$B$5)</f>
        <v>0.22</v>
      </c>
      <c r="L31" s="7">
        <f>SUMIFS('Table 6 - Full data'!M:M,'Table 6 - Full data'!$A:$A,$A31,'Table 6 - Full data'!$B:$B,$B$5)</f>
        <v>0.66</v>
      </c>
      <c r="M31" s="61">
        <f>SUMIFS('Table 6 - Full data'!N:N,'Table 6 - Full data'!$A:$A,$A31,'Table 6 - Full data'!$B:$B,$B$5)</f>
        <v>0.09</v>
      </c>
    </row>
    <row r="32" spans="1:13" x14ac:dyDescent="0.35">
      <c r="A32" s="5" t="s">
        <v>315</v>
      </c>
      <c r="B32" s="6">
        <f>SUMIFS('Table 6 - Full data'!C:C,'Table 6 - Full data'!$A:$A,$A32,'Table 6 - Full data'!$B:$B,$B$5)</f>
        <v>18285</v>
      </c>
      <c r="C32" s="7">
        <f>SUMIFS('Table 6 - Full data'!D:D,'Table 6 - Full data'!$A:$A,$A32,'Table 6 - Full data'!$B:$B,$B$5)</f>
        <v>0.03</v>
      </c>
      <c r="D32" s="6">
        <f>SUMIFS('Table 6 - Full data'!E:E,'Table 6 - Full data'!$A:$A,$A32,'Table 6 - Full data'!$B:$B,$B$5)</f>
        <v>7565</v>
      </c>
      <c r="E32" s="6">
        <f>SUMIFS('Table 6 - Full data'!F:F,'Table 6 - Full data'!$A:$A,$A32,'Table 6 - Full data'!$B:$B,$B$5)</f>
        <v>5220</v>
      </c>
      <c r="F32" s="6">
        <f>SUMIFS('Table 6 - Full data'!G:G,'Table 6 - Full data'!$A:$A,$A32,'Table 6 - Full data'!$B:$B,$B$5)</f>
        <v>3855</v>
      </c>
      <c r="G32" s="6">
        <f>SUMIFS('Table 6 - Full data'!H:H,'Table 6 - Full data'!$A:$A,$A32,'Table 6 - Full data'!$B:$B,$B$5)</f>
        <v>11655</v>
      </c>
      <c r="H32" s="6">
        <f>SUMIFS('Table 6 - Full data'!I:I,'Table 6 - Full data'!$A:$A,$A32,'Table 6 - Full data'!$B:$B,$B$5)</f>
        <v>1960</v>
      </c>
      <c r="I32" s="7">
        <f>SUMIFS('Table 6 - Full data'!J:J,'Table 6 - Full data'!$A:$A,$A32,'Table 6 - Full data'!$B:$B,$B$5)</f>
        <v>0.41</v>
      </c>
      <c r="J32" s="7">
        <f>SUMIFS('Table 6 - Full data'!K:K,'Table 6 - Full data'!$A:$A,$A32,'Table 6 - Full data'!$B:$B,$B$5)</f>
        <v>0.28999999999999998</v>
      </c>
      <c r="K32" s="7">
        <f>SUMIFS('Table 6 - Full data'!L:L,'Table 6 - Full data'!$A:$A,$A32,'Table 6 - Full data'!$B:$B,$B$5)</f>
        <v>0.21</v>
      </c>
      <c r="L32" s="7">
        <f>SUMIFS('Table 6 - Full data'!M:M,'Table 6 - Full data'!$A:$A,$A32,'Table 6 - Full data'!$B:$B,$B$5)</f>
        <v>0.64</v>
      </c>
      <c r="M32" s="61">
        <f>SUMIFS('Table 6 - Full data'!N:N,'Table 6 - Full data'!$A:$A,$A32,'Table 6 - Full data'!$B:$B,$B$5)</f>
        <v>0.11</v>
      </c>
    </row>
    <row r="33" spans="1:13" x14ac:dyDescent="0.35">
      <c r="A33" s="5" t="s">
        <v>316</v>
      </c>
      <c r="B33" s="6">
        <f>SUMIFS('Table 6 - Full data'!C:C,'Table 6 - Full data'!$A:$A,$A33,'Table 6 - Full data'!$B:$B,$B$5)</f>
        <v>9160</v>
      </c>
      <c r="C33" s="7">
        <f>SUMIFS('Table 6 - Full data'!D:D,'Table 6 - Full data'!$A:$A,$A33,'Table 6 - Full data'!$B:$B,$B$5)</f>
        <v>0.02</v>
      </c>
      <c r="D33" s="6">
        <f>SUMIFS('Table 6 - Full data'!E:E,'Table 6 - Full data'!$A:$A,$A33,'Table 6 - Full data'!$B:$B,$B$5)</f>
        <v>3760</v>
      </c>
      <c r="E33" s="6">
        <f>SUMIFS('Table 6 - Full data'!F:F,'Table 6 - Full data'!$A:$A,$A33,'Table 6 - Full data'!$B:$B,$B$5)</f>
        <v>2735</v>
      </c>
      <c r="F33" s="6">
        <f>SUMIFS('Table 6 - Full data'!G:G,'Table 6 - Full data'!$A:$A,$A33,'Table 6 - Full data'!$B:$B,$B$5)</f>
        <v>2155</v>
      </c>
      <c r="G33" s="6">
        <f>SUMIFS('Table 6 - Full data'!H:H,'Table 6 - Full data'!$A:$A,$A33,'Table 6 - Full data'!$B:$B,$B$5)</f>
        <v>5850</v>
      </c>
      <c r="H33" s="6">
        <f>SUMIFS('Table 6 - Full data'!I:I,'Table 6 - Full data'!$A:$A,$A33,'Table 6 - Full data'!$B:$B,$B$5)</f>
        <v>895</v>
      </c>
      <c r="I33" s="7">
        <f>SUMIFS('Table 6 - Full data'!J:J,'Table 6 - Full data'!$A:$A,$A33,'Table 6 - Full data'!$B:$B,$B$5)</f>
        <v>0.41</v>
      </c>
      <c r="J33" s="7">
        <f>SUMIFS('Table 6 - Full data'!K:K,'Table 6 - Full data'!$A:$A,$A33,'Table 6 - Full data'!$B:$B,$B$5)</f>
        <v>0.3</v>
      </c>
      <c r="K33" s="7">
        <f>SUMIFS('Table 6 - Full data'!L:L,'Table 6 - Full data'!$A:$A,$A33,'Table 6 - Full data'!$B:$B,$B$5)</f>
        <v>0.24</v>
      </c>
      <c r="L33" s="7">
        <f>SUMIFS('Table 6 - Full data'!M:M,'Table 6 - Full data'!$A:$A,$A33,'Table 6 - Full data'!$B:$B,$B$5)</f>
        <v>0.64</v>
      </c>
      <c r="M33" s="61">
        <f>SUMIFS('Table 6 - Full data'!N:N,'Table 6 - Full data'!$A:$A,$A33,'Table 6 - Full data'!$B:$B,$B$5)</f>
        <v>0.1</v>
      </c>
    </row>
    <row r="34" spans="1:13" x14ac:dyDescent="0.35">
      <c r="A34" s="5" t="s">
        <v>317</v>
      </c>
      <c r="B34" s="6">
        <f>SUMIFS('Table 6 - Full data'!C:C,'Table 6 - Full data'!$A:$A,$A34,'Table 6 - Full data'!$B:$B,$B$5)</f>
        <v>1210</v>
      </c>
      <c r="C34" s="7">
        <f>SUMIFS('Table 6 - Full data'!D:D,'Table 6 - Full data'!$A:$A,$A34,'Table 6 - Full data'!$B:$B,$B$5)</f>
        <v>0</v>
      </c>
      <c r="D34" s="6">
        <f>SUMIFS('Table 6 - Full data'!E:E,'Table 6 - Full data'!$A:$A,$A34,'Table 6 - Full data'!$B:$B,$B$5)</f>
        <v>525</v>
      </c>
      <c r="E34" s="6">
        <f>SUMIFS('Table 6 - Full data'!F:F,'Table 6 - Full data'!$A:$A,$A34,'Table 6 - Full data'!$B:$B,$B$5)</f>
        <v>375</v>
      </c>
      <c r="F34" s="6">
        <f>SUMIFS('Table 6 - Full data'!G:G,'Table 6 - Full data'!$A:$A,$A34,'Table 6 - Full data'!$B:$B,$B$5)</f>
        <v>275</v>
      </c>
      <c r="G34" s="6">
        <f>SUMIFS('Table 6 - Full data'!H:H,'Table 6 - Full data'!$A:$A,$A34,'Table 6 - Full data'!$B:$B,$B$5)</f>
        <v>810</v>
      </c>
      <c r="H34" s="6">
        <f>SUMIFS('Table 6 - Full data'!I:I,'Table 6 - Full data'!$A:$A,$A34,'Table 6 - Full data'!$B:$B,$B$5)</f>
        <v>95</v>
      </c>
      <c r="I34" s="7">
        <f>SUMIFS('Table 6 - Full data'!J:J,'Table 6 - Full data'!$A:$A,$A34,'Table 6 - Full data'!$B:$B,$B$5)</f>
        <v>0.44</v>
      </c>
      <c r="J34" s="7">
        <f>SUMIFS('Table 6 - Full data'!K:K,'Table 6 - Full data'!$A:$A,$A34,'Table 6 - Full data'!$B:$B,$B$5)</f>
        <v>0.31</v>
      </c>
      <c r="K34" s="7">
        <f>SUMIFS('Table 6 - Full data'!L:L,'Table 6 - Full data'!$A:$A,$A34,'Table 6 - Full data'!$B:$B,$B$5)</f>
        <v>0.23</v>
      </c>
      <c r="L34" s="7">
        <f>SUMIFS('Table 6 - Full data'!M:M,'Table 6 - Full data'!$A:$A,$A34,'Table 6 - Full data'!$B:$B,$B$5)</f>
        <v>0.67</v>
      </c>
      <c r="M34" s="61">
        <f>SUMIFS('Table 6 - Full data'!N:N,'Table 6 - Full data'!$A:$A,$A34,'Table 6 - Full data'!$B:$B,$B$5)</f>
        <v>0.08</v>
      </c>
    </row>
    <row r="35" spans="1:13" x14ac:dyDescent="0.35">
      <c r="A35" s="5" t="s">
        <v>318</v>
      </c>
      <c r="B35" s="6">
        <f>SUMIFS('Table 6 - Full data'!C:C,'Table 6 - Full data'!$A:$A,$A35,'Table 6 - Full data'!$B:$B,$B$5)</f>
        <v>10710</v>
      </c>
      <c r="C35" s="7">
        <f>SUMIFS('Table 6 - Full data'!D:D,'Table 6 - Full data'!$A:$A,$A35,'Table 6 - Full data'!$B:$B,$B$5)</f>
        <v>0.02</v>
      </c>
      <c r="D35" s="6">
        <f>SUMIFS('Table 6 - Full data'!E:E,'Table 6 - Full data'!$A:$A,$A35,'Table 6 - Full data'!$B:$B,$B$5)</f>
        <v>4300</v>
      </c>
      <c r="E35" s="6">
        <f>SUMIFS('Table 6 - Full data'!F:F,'Table 6 - Full data'!$A:$A,$A35,'Table 6 - Full data'!$B:$B,$B$5)</f>
        <v>3200</v>
      </c>
      <c r="F35" s="6">
        <f>SUMIFS('Table 6 - Full data'!G:G,'Table 6 - Full data'!$A:$A,$A35,'Table 6 - Full data'!$B:$B,$B$5)</f>
        <v>2440</v>
      </c>
      <c r="G35" s="6">
        <f>SUMIFS('Table 6 - Full data'!H:H,'Table 6 - Full data'!$A:$A,$A35,'Table 6 - Full data'!$B:$B,$B$5)</f>
        <v>6680</v>
      </c>
      <c r="H35" s="6">
        <f>SUMIFS('Table 6 - Full data'!I:I,'Table 6 - Full data'!$A:$A,$A35,'Table 6 - Full data'!$B:$B,$B$5)</f>
        <v>1165</v>
      </c>
      <c r="I35" s="7">
        <f>SUMIFS('Table 6 - Full data'!J:J,'Table 6 - Full data'!$A:$A,$A35,'Table 6 - Full data'!$B:$B,$B$5)</f>
        <v>0.4</v>
      </c>
      <c r="J35" s="7">
        <f>SUMIFS('Table 6 - Full data'!K:K,'Table 6 - Full data'!$A:$A,$A35,'Table 6 - Full data'!$B:$B,$B$5)</f>
        <v>0.3</v>
      </c>
      <c r="K35" s="7">
        <f>SUMIFS('Table 6 - Full data'!L:L,'Table 6 - Full data'!$A:$A,$A35,'Table 6 - Full data'!$B:$B,$B$5)</f>
        <v>0.23</v>
      </c>
      <c r="L35" s="7">
        <f>SUMIFS('Table 6 - Full data'!M:M,'Table 6 - Full data'!$A:$A,$A35,'Table 6 - Full data'!$B:$B,$B$5)</f>
        <v>0.62</v>
      </c>
      <c r="M35" s="61">
        <f>SUMIFS('Table 6 - Full data'!N:N,'Table 6 - Full data'!$A:$A,$A35,'Table 6 - Full data'!$B:$B,$B$5)</f>
        <v>0.11</v>
      </c>
    </row>
    <row r="36" spans="1:13" x14ac:dyDescent="0.35">
      <c r="A36" s="5" t="s">
        <v>319</v>
      </c>
      <c r="B36" s="6">
        <f>SUMIFS('Table 6 - Full data'!C:C,'Table 6 - Full data'!$A:$A,$A36,'Table 6 - Full data'!$B:$B,$B$5)</f>
        <v>33060</v>
      </c>
      <c r="C36" s="7">
        <f>SUMIFS('Table 6 - Full data'!D:D,'Table 6 - Full data'!$A:$A,$A36,'Table 6 - Full data'!$B:$B,$B$5)</f>
        <v>0.06</v>
      </c>
      <c r="D36" s="6">
        <f>SUMIFS('Table 6 - Full data'!E:E,'Table 6 - Full data'!$A:$A,$A36,'Table 6 - Full data'!$B:$B,$B$5)</f>
        <v>14010</v>
      </c>
      <c r="E36" s="6">
        <f>SUMIFS('Table 6 - Full data'!F:F,'Table 6 - Full data'!$A:$A,$A36,'Table 6 - Full data'!$B:$B,$B$5)</f>
        <v>9745</v>
      </c>
      <c r="F36" s="6">
        <f>SUMIFS('Table 6 - Full data'!G:G,'Table 6 - Full data'!$A:$A,$A36,'Table 6 - Full data'!$B:$B,$B$5)</f>
        <v>7035</v>
      </c>
      <c r="G36" s="6">
        <f>SUMIFS('Table 6 - Full data'!H:H,'Table 6 - Full data'!$A:$A,$A36,'Table 6 - Full data'!$B:$B,$B$5)</f>
        <v>21310</v>
      </c>
      <c r="H36" s="6">
        <f>SUMIFS('Table 6 - Full data'!I:I,'Table 6 - Full data'!$A:$A,$A36,'Table 6 - Full data'!$B:$B,$B$5)</f>
        <v>3370</v>
      </c>
      <c r="I36" s="7">
        <f>SUMIFS('Table 6 - Full data'!J:J,'Table 6 - Full data'!$A:$A,$A36,'Table 6 - Full data'!$B:$B,$B$5)</f>
        <v>0.42</v>
      </c>
      <c r="J36" s="7">
        <f>SUMIFS('Table 6 - Full data'!K:K,'Table 6 - Full data'!$A:$A,$A36,'Table 6 - Full data'!$B:$B,$B$5)</f>
        <v>0.28999999999999998</v>
      </c>
      <c r="K36" s="7">
        <f>SUMIFS('Table 6 - Full data'!L:L,'Table 6 - Full data'!$A:$A,$A36,'Table 6 - Full data'!$B:$B,$B$5)</f>
        <v>0.21</v>
      </c>
      <c r="L36" s="7">
        <f>SUMIFS('Table 6 - Full data'!M:M,'Table 6 - Full data'!$A:$A,$A36,'Table 6 - Full data'!$B:$B,$B$5)</f>
        <v>0.64</v>
      </c>
      <c r="M36" s="61">
        <f>SUMIFS('Table 6 - Full data'!N:N,'Table 6 - Full data'!$A:$A,$A36,'Table 6 - Full data'!$B:$B,$B$5)</f>
        <v>0.1</v>
      </c>
    </row>
    <row r="37" spans="1:13" x14ac:dyDescent="0.35">
      <c r="A37" s="5" t="s">
        <v>320</v>
      </c>
      <c r="B37" s="6">
        <f>SUMIFS('Table 6 - Full data'!C:C,'Table 6 - Full data'!$A:$A,$A37,'Table 6 - Full data'!$B:$B,$B$5)</f>
        <v>6345</v>
      </c>
      <c r="C37" s="7">
        <f>SUMIFS('Table 6 - Full data'!D:D,'Table 6 - Full data'!$A:$A,$A37,'Table 6 - Full data'!$B:$B,$B$5)</f>
        <v>0.01</v>
      </c>
      <c r="D37" s="6">
        <f>SUMIFS('Table 6 - Full data'!E:E,'Table 6 - Full data'!$A:$A,$A37,'Table 6 - Full data'!$B:$B,$B$5)</f>
        <v>2635</v>
      </c>
      <c r="E37" s="6">
        <f>SUMIFS('Table 6 - Full data'!F:F,'Table 6 - Full data'!$A:$A,$A37,'Table 6 - Full data'!$B:$B,$B$5)</f>
        <v>1905</v>
      </c>
      <c r="F37" s="6">
        <f>SUMIFS('Table 6 - Full data'!G:G,'Table 6 - Full data'!$A:$A,$A37,'Table 6 - Full data'!$B:$B,$B$5)</f>
        <v>1340</v>
      </c>
      <c r="G37" s="6">
        <f>SUMIFS('Table 6 - Full data'!H:H,'Table 6 - Full data'!$A:$A,$A37,'Table 6 - Full data'!$B:$B,$B$5)</f>
        <v>4155</v>
      </c>
      <c r="H37" s="6">
        <f>SUMIFS('Table 6 - Full data'!I:I,'Table 6 - Full data'!$A:$A,$A37,'Table 6 - Full data'!$B:$B,$B$5)</f>
        <v>650</v>
      </c>
      <c r="I37" s="7">
        <f>SUMIFS('Table 6 - Full data'!J:J,'Table 6 - Full data'!$A:$A,$A37,'Table 6 - Full data'!$B:$B,$B$5)</f>
        <v>0.42</v>
      </c>
      <c r="J37" s="7">
        <f>SUMIFS('Table 6 - Full data'!K:K,'Table 6 - Full data'!$A:$A,$A37,'Table 6 - Full data'!$B:$B,$B$5)</f>
        <v>0.3</v>
      </c>
      <c r="K37" s="7">
        <f>SUMIFS('Table 6 - Full data'!L:L,'Table 6 - Full data'!$A:$A,$A37,'Table 6 - Full data'!$B:$B,$B$5)</f>
        <v>0.21</v>
      </c>
      <c r="L37" s="7">
        <f>SUMIFS('Table 6 - Full data'!M:M,'Table 6 - Full data'!$A:$A,$A37,'Table 6 - Full data'!$B:$B,$B$5)</f>
        <v>0.65</v>
      </c>
      <c r="M37" s="61">
        <f>SUMIFS('Table 6 - Full data'!N:N,'Table 6 - Full data'!$A:$A,$A37,'Table 6 - Full data'!$B:$B,$B$5)</f>
        <v>0.1</v>
      </c>
    </row>
    <row r="38" spans="1:13" x14ac:dyDescent="0.35">
      <c r="A38" s="5" t="s">
        <v>321</v>
      </c>
      <c r="B38" s="6">
        <f>SUMIFS('Table 6 - Full data'!C:C,'Table 6 - Full data'!$A:$A,$A38,'Table 6 - Full data'!$B:$B,$B$5)</f>
        <v>13260</v>
      </c>
      <c r="C38" s="7">
        <f>SUMIFS('Table 6 - Full data'!D:D,'Table 6 - Full data'!$A:$A,$A38,'Table 6 - Full data'!$B:$B,$B$5)</f>
        <v>0.02</v>
      </c>
      <c r="D38" s="6">
        <f>SUMIFS('Table 6 - Full data'!E:E,'Table 6 - Full data'!$A:$A,$A38,'Table 6 - Full data'!$B:$B,$B$5)</f>
        <v>5510</v>
      </c>
      <c r="E38" s="6">
        <f>SUMIFS('Table 6 - Full data'!F:F,'Table 6 - Full data'!$A:$A,$A38,'Table 6 - Full data'!$B:$B,$B$5)</f>
        <v>3785</v>
      </c>
      <c r="F38" s="6">
        <f>SUMIFS('Table 6 - Full data'!G:G,'Table 6 - Full data'!$A:$A,$A38,'Table 6 - Full data'!$B:$B,$B$5)</f>
        <v>2720</v>
      </c>
      <c r="G38" s="6">
        <f>SUMIFS('Table 6 - Full data'!H:H,'Table 6 - Full data'!$A:$A,$A38,'Table 6 - Full data'!$B:$B,$B$5)</f>
        <v>8460</v>
      </c>
      <c r="H38" s="6">
        <f>SUMIFS('Table 6 - Full data'!I:I,'Table 6 - Full data'!$A:$A,$A38,'Table 6 - Full data'!$B:$B,$B$5)</f>
        <v>1480</v>
      </c>
      <c r="I38" s="7">
        <f>SUMIFS('Table 6 - Full data'!J:J,'Table 6 - Full data'!$A:$A,$A38,'Table 6 - Full data'!$B:$B,$B$5)</f>
        <v>0.42</v>
      </c>
      <c r="J38" s="7">
        <f>SUMIFS('Table 6 - Full data'!K:K,'Table 6 - Full data'!$A:$A,$A38,'Table 6 - Full data'!$B:$B,$B$5)</f>
        <v>0.28999999999999998</v>
      </c>
      <c r="K38" s="7">
        <f>SUMIFS('Table 6 - Full data'!L:L,'Table 6 - Full data'!$A:$A,$A38,'Table 6 - Full data'!$B:$B,$B$5)</f>
        <v>0.21</v>
      </c>
      <c r="L38" s="7">
        <f>SUMIFS('Table 6 - Full data'!M:M,'Table 6 - Full data'!$A:$A,$A38,'Table 6 - Full data'!$B:$B,$B$5)</f>
        <v>0.64</v>
      </c>
      <c r="M38" s="61">
        <f>SUMIFS('Table 6 - Full data'!N:N,'Table 6 - Full data'!$A:$A,$A38,'Table 6 - Full data'!$B:$B,$B$5)</f>
        <v>0.11</v>
      </c>
    </row>
    <row r="39" spans="1:13" x14ac:dyDescent="0.35">
      <c r="A39" s="5" t="s">
        <v>322</v>
      </c>
      <c r="B39" s="6">
        <f>SUMIFS('Table 6 - Full data'!C:C,'Table 6 - Full data'!$A:$A,$A39,'Table 6 - Full data'!$B:$B,$B$5)</f>
        <v>21245</v>
      </c>
      <c r="C39" s="7">
        <f>SUMIFS('Table 6 - Full data'!D:D,'Table 6 - Full data'!$A:$A,$A39,'Table 6 - Full data'!$B:$B,$B$5)</f>
        <v>0.04</v>
      </c>
      <c r="D39" s="6">
        <f>SUMIFS('Table 6 - Full data'!E:E,'Table 6 - Full data'!$A:$A,$A39,'Table 6 - Full data'!$B:$B,$B$5)</f>
        <v>8460</v>
      </c>
      <c r="E39" s="6">
        <f>SUMIFS('Table 6 - Full data'!F:F,'Table 6 - Full data'!$A:$A,$A39,'Table 6 - Full data'!$B:$B,$B$5)</f>
        <v>6285</v>
      </c>
      <c r="F39" s="6">
        <f>SUMIFS('Table 6 - Full data'!G:G,'Table 6 - Full data'!$A:$A,$A39,'Table 6 - Full data'!$B:$B,$B$5)</f>
        <v>4765</v>
      </c>
      <c r="G39" s="6">
        <f>SUMIFS('Table 6 - Full data'!H:H,'Table 6 - Full data'!$A:$A,$A39,'Table 6 - Full data'!$B:$B,$B$5)</f>
        <v>13390</v>
      </c>
      <c r="H39" s="6">
        <f>SUMIFS('Table 6 - Full data'!I:I,'Table 6 - Full data'!$A:$A,$A39,'Table 6 - Full data'!$B:$B,$B$5)</f>
        <v>2240</v>
      </c>
      <c r="I39" s="7">
        <f>SUMIFS('Table 6 - Full data'!J:J,'Table 6 - Full data'!$A:$A,$A39,'Table 6 - Full data'!$B:$B,$B$5)</f>
        <v>0.4</v>
      </c>
      <c r="J39" s="7">
        <f>SUMIFS('Table 6 - Full data'!K:K,'Table 6 - Full data'!$A:$A,$A39,'Table 6 - Full data'!$B:$B,$B$5)</f>
        <v>0.3</v>
      </c>
      <c r="K39" s="7">
        <f>SUMIFS('Table 6 - Full data'!L:L,'Table 6 - Full data'!$A:$A,$A39,'Table 6 - Full data'!$B:$B,$B$5)</f>
        <v>0.22</v>
      </c>
      <c r="L39" s="7">
        <f>SUMIFS('Table 6 - Full data'!M:M,'Table 6 - Full data'!$A:$A,$A39,'Table 6 - Full data'!$B:$B,$B$5)</f>
        <v>0.63</v>
      </c>
      <c r="M39" s="61">
        <f>SUMIFS('Table 6 - Full data'!N:N,'Table 6 - Full data'!$A:$A,$A39,'Table 6 - Full data'!$B:$B,$B$5)</f>
        <v>0.11</v>
      </c>
    </row>
    <row r="40" spans="1:13" x14ac:dyDescent="0.35">
      <c r="A40" s="5" t="s">
        <v>323</v>
      </c>
      <c r="B40" s="6">
        <f>SUMIFS('Table 6 - Full data'!C:C,'Table 6 - Full data'!$A:$A,$A40,'Table 6 - Full data'!$B:$B,$B$5)</f>
        <v>14245</v>
      </c>
      <c r="C40" s="7">
        <f>SUMIFS('Table 6 - Full data'!D:D,'Table 6 - Full data'!$A:$A,$A40,'Table 6 - Full data'!$B:$B,$B$5)</f>
        <v>0.03</v>
      </c>
      <c r="D40" s="6">
        <f>SUMIFS('Table 6 - Full data'!E:E,'Table 6 - Full data'!$A:$A,$A40,'Table 6 - Full data'!$B:$B,$B$5)</f>
        <v>8630</v>
      </c>
      <c r="E40" s="6">
        <f>SUMIFS('Table 6 - Full data'!F:F,'Table 6 - Full data'!$A:$A,$A40,'Table 6 - Full data'!$B:$B,$B$5)</f>
        <v>3185</v>
      </c>
      <c r="F40" s="6">
        <f>SUMIFS('Table 6 - Full data'!G:G,'Table 6 - Full data'!$A:$A,$A40,'Table 6 - Full data'!$B:$B,$B$5)</f>
        <v>1365</v>
      </c>
      <c r="G40" s="6">
        <f>SUMIFS('Table 6 - Full data'!H:H,'Table 6 - Full data'!$A:$A,$A40,'Table 6 - Full data'!$B:$B,$B$5)</f>
        <v>8345</v>
      </c>
      <c r="H40" s="6">
        <f>SUMIFS('Table 6 - Full data'!I:I,'Table 6 - Full data'!$A:$A,$A40,'Table 6 - Full data'!$B:$B,$B$5)</f>
        <v>1110</v>
      </c>
      <c r="I40" s="7">
        <f>SUMIFS('Table 6 - Full data'!J:J,'Table 6 - Full data'!$A:$A,$A40,'Table 6 - Full data'!$B:$B,$B$5)</f>
        <v>0.61</v>
      </c>
      <c r="J40" s="7">
        <f>SUMIFS('Table 6 - Full data'!K:K,'Table 6 - Full data'!$A:$A,$A40,'Table 6 - Full data'!$B:$B,$B$5)</f>
        <v>0.22</v>
      </c>
      <c r="K40" s="7">
        <f>SUMIFS('Table 6 - Full data'!L:L,'Table 6 - Full data'!$A:$A,$A40,'Table 6 - Full data'!$B:$B,$B$5)</f>
        <v>0.1</v>
      </c>
      <c r="L40" s="7">
        <f>SUMIFS('Table 6 - Full data'!M:M,'Table 6 - Full data'!$A:$A,$A40,'Table 6 - Full data'!$B:$B,$B$5)</f>
        <v>0.59</v>
      </c>
      <c r="M40" s="61">
        <f>SUMIFS('Table 6 - Full data'!N:N,'Table 6 - Full data'!$A:$A,$A40,'Table 6 - Full data'!$B:$B,$B$5)</f>
        <v>0.08</v>
      </c>
    </row>
    <row r="41" spans="1:13" x14ac:dyDescent="0.35">
      <c r="A41" s="5" t="s">
        <v>324</v>
      </c>
      <c r="B41" s="6">
        <f>SUMIFS('Table 6 - Full data'!C:C,'Table 6 - Full data'!$A:$A,$A41,'Table 6 - Full data'!$B:$B,$B$5)</f>
        <v>1165</v>
      </c>
      <c r="C41" s="7">
        <f>SUMIFS('Table 6 - Full data'!D:D,'Table 6 - Full data'!$A:$A,$A41,'Table 6 - Full data'!$B:$B,$B$5)</f>
        <v>0</v>
      </c>
      <c r="D41" s="6">
        <f>SUMIFS('Table 6 - Full data'!E:E,'Table 6 - Full data'!$A:$A,$A41,'Table 6 - Full data'!$B:$B,$B$5)</f>
        <v>475</v>
      </c>
      <c r="E41" s="6">
        <f>SUMIFS('Table 6 - Full data'!F:F,'Table 6 - Full data'!$A:$A,$A41,'Table 6 - Full data'!$B:$B,$B$5)</f>
        <v>335</v>
      </c>
      <c r="F41" s="6">
        <f>SUMIFS('Table 6 - Full data'!G:G,'Table 6 - Full data'!$A:$A,$A41,'Table 6 - Full data'!$B:$B,$B$5)</f>
        <v>205</v>
      </c>
      <c r="G41" s="6">
        <f>SUMIFS('Table 6 - Full data'!H:H,'Table 6 - Full data'!$A:$A,$A41,'Table 6 - Full data'!$B:$B,$B$5)</f>
        <v>750</v>
      </c>
      <c r="H41" s="6">
        <f>SUMIFS('Table 6 - Full data'!I:I,'Table 6 - Full data'!$A:$A,$A41,'Table 6 - Full data'!$B:$B,$B$5)</f>
        <v>140</v>
      </c>
      <c r="I41" s="7">
        <f>SUMIFS('Table 6 - Full data'!J:J,'Table 6 - Full data'!$A:$A,$A41,'Table 6 - Full data'!$B:$B,$B$5)</f>
        <v>0.41</v>
      </c>
      <c r="J41" s="7">
        <f>SUMIFS('Table 6 - Full data'!K:K,'Table 6 - Full data'!$A:$A,$A41,'Table 6 - Full data'!$B:$B,$B$5)</f>
        <v>0.28999999999999998</v>
      </c>
      <c r="K41" s="7">
        <f>SUMIFS('Table 6 - Full data'!L:L,'Table 6 - Full data'!$A:$A,$A41,'Table 6 - Full data'!$B:$B,$B$5)</f>
        <v>0.18</v>
      </c>
      <c r="L41" s="7">
        <f>SUMIFS('Table 6 - Full data'!M:M,'Table 6 - Full data'!$A:$A,$A41,'Table 6 - Full data'!$B:$B,$B$5)</f>
        <v>0.64</v>
      </c>
      <c r="M41" s="61">
        <f>SUMIFS('Table 6 - Full data'!N:N,'Table 6 - Full data'!$A:$A,$A41,'Table 6 - Full data'!$B:$B,$B$5)</f>
        <v>0.12</v>
      </c>
    </row>
    <row r="42" spans="1:13" x14ac:dyDescent="0.35">
      <c r="A42" s="5" t="s">
        <v>325</v>
      </c>
      <c r="B42" s="6">
        <f>SUMIFS('Table 6 - Full data'!C:C,'Table 6 - Full data'!$A:$A,$A42,'Table 6 - Full data'!$B:$B,$B$5)</f>
        <v>485</v>
      </c>
      <c r="C42" s="7">
        <f>SUMIFS('Table 6 - Full data'!D:D,'Table 6 - Full data'!$A:$A,$A42,'Table 6 - Full data'!$B:$B,$B$5)</f>
        <v>0</v>
      </c>
      <c r="D42" s="6">
        <f>SUMIFS('Table 6 - Full data'!E:E,'Table 6 - Full data'!$A:$A,$A42,'Table 6 - Full data'!$B:$B,$B$5)</f>
        <v>260</v>
      </c>
      <c r="E42" s="6">
        <f>SUMIFS('Table 6 - Full data'!F:F,'Table 6 - Full data'!$A:$A,$A42,'Table 6 - Full data'!$B:$B,$B$5)</f>
        <v>135</v>
      </c>
      <c r="F42" s="6">
        <f>SUMIFS('Table 6 - Full data'!G:G,'Table 6 - Full data'!$A:$A,$A42,'Table 6 - Full data'!$B:$B,$B$5)</f>
        <v>90</v>
      </c>
      <c r="G42" s="6">
        <f>SUMIFS('Table 6 - Full data'!H:H,'Table 6 - Full data'!$A:$A,$A42,'Table 6 - Full data'!$B:$B,$B$5)</f>
        <v>375</v>
      </c>
      <c r="H42" s="6">
        <f>SUMIFS('Table 6 - Full data'!I:I,'Table 6 - Full data'!$A:$A,$A42,'Table 6 - Full data'!$B:$B,$B$5)</f>
        <v>40</v>
      </c>
      <c r="I42" s="7">
        <f>SUMIFS('Table 6 - Full data'!J:J,'Table 6 - Full data'!$A:$A,$A42,'Table 6 - Full data'!$B:$B,$B$5)</f>
        <v>0.53</v>
      </c>
      <c r="J42" s="7">
        <f>SUMIFS('Table 6 - Full data'!K:K,'Table 6 - Full data'!$A:$A,$A42,'Table 6 - Full data'!$B:$B,$B$5)</f>
        <v>0.28000000000000003</v>
      </c>
      <c r="K42" s="7">
        <f>SUMIFS('Table 6 - Full data'!L:L,'Table 6 - Full data'!$A:$A,$A42,'Table 6 - Full data'!$B:$B,$B$5)</f>
        <v>0.18</v>
      </c>
      <c r="L42" s="7">
        <f>SUMIFS('Table 6 - Full data'!M:M,'Table 6 - Full data'!$A:$A,$A42,'Table 6 - Full data'!$B:$B,$B$5)</f>
        <v>0.77</v>
      </c>
      <c r="M42" s="61">
        <f>SUMIFS('Table 6 - Full data'!N:N,'Table 6 - Full data'!$A:$A,$A42,'Table 6 - Full data'!$B:$B,$B$5)</f>
        <v>0.08</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'Financial year lookup'!$A3:$A11</xm:f>
          </x14:formula1>
          <xm:sqref>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 sheet</vt:lpstr>
      <vt:lpstr>Contents</vt:lpstr>
      <vt:lpstr>Notes</vt:lpstr>
      <vt:lpstr>Table 1 Applications by month</vt:lpstr>
      <vt:lpstr>Table 2 Applications by type</vt:lpstr>
      <vt:lpstr>Table 3 Applications by channel</vt:lpstr>
      <vt:lpstr>Table 4 Applications by age</vt:lpstr>
      <vt:lpstr>Table 5 Applications by LA</vt:lpstr>
      <vt:lpstr>Table 6 Components by LA</vt:lpstr>
      <vt:lpstr>Table 7 Applications by board</vt:lpstr>
      <vt:lpstr>Table 8 Components by board</vt:lpstr>
      <vt:lpstr>Table 9 Applications by births</vt:lpstr>
      <vt:lpstr>Table 10 Processing times</vt:lpstr>
      <vt:lpstr>Table 11 Payments by LA</vt:lpstr>
      <vt:lpstr>Table 12 Payments by month</vt:lpstr>
      <vt:lpstr>Table 13 Auto-awarded payments</vt:lpstr>
      <vt:lpstr>Table 14 Clients paid</vt:lpstr>
      <vt:lpstr>Table 15 Re-determinations</vt:lpstr>
      <vt:lpstr>Table 16 Appeals</vt:lpstr>
      <vt:lpstr>Table 17 Internal reviews</vt:lpstr>
      <vt:lpstr>Table 2 - Full data</vt:lpstr>
      <vt:lpstr>Table 4 - Full data</vt:lpstr>
      <vt:lpstr>Table 5 - Full data</vt:lpstr>
      <vt:lpstr>Table 6 - Full data</vt:lpstr>
      <vt:lpstr>Table 7 - Full data</vt:lpstr>
      <vt:lpstr>Table 8 - Full data</vt:lpstr>
      <vt:lpstr>Table 9 - Full data</vt:lpstr>
      <vt:lpstr>Table 11 - Full data</vt:lpstr>
      <vt:lpstr>Chart 1</vt:lpstr>
      <vt:lpstr>Chart 2</vt:lpstr>
      <vt:lpstr>Chart 3</vt:lpstr>
      <vt:lpstr>Financial year 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U457123</dc:creator>
  <cp:lastModifiedBy>Zsofia Stefan</cp:lastModifiedBy>
  <dcterms:created xsi:type="dcterms:W3CDTF">2025-11-11T17:15:42Z</dcterms:created>
  <dcterms:modified xsi:type="dcterms:W3CDTF">2025-11-24T12:15:25Z</dcterms:modified>
</cp:coreProperties>
</file>