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s0177a\datashare\Social_Security_Scotland\Statistics\FSP\FSP official statistics publication\FSP_Publication_2025_March\Final Docs\"/>
    </mc:Choice>
  </mc:AlternateContent>
  <xr:revisionPtr revIDLastSave="0" documentId="13_ncr:1_{2CB3B268-03E5-43F6-BD6F-6730BD52119F}" xr6:coauthVersionLast="47" xr6:coauthVersionMax="47" xr10:uidLastSave="{00000000-0000-0000-0000-000000000000}"/>
  <bookViews>
    <workbookView xWindow="28680" yWindow="-3075" windowWidth="29040" windowHeight="15840" tabRatio="912" xr2:uid="{00000000-000D-0000-FFFF-FFFF00000000}"/>
  </bookViews>
  <sheets>
    <sheet name="Cover Sheet" sheetId="1" r:id="rId1"/>
    <sheet name="Table of Contents" sheetId="2" r:id="rId2"/>
    <sheet name="Notes" sheetId="3" r:id="rId3"/>
    <sheet name="Table 1 Applications by month" sheetId="4" r:id="rId4"/>
    <sheet name="Table 2 Applications by channel" sheetId="5" r:id="rId5"/>
    <sheet name="Table 3 Applications by LA" sheetId="6" r:id="rId6"/>
    <sheet name="Table 4 Processing times" sheetId="7" r:id="rId7"/>
    <sheet name="Table 5 Payments by age" sheetId="8" r:id="rId8"/>
    <sheet name="Table 6 Mean value of payments" sheetId="9" r:id="rId9"/>
    <sheet name="Table 7 Payments by month" sheetId="10" r:id="rId10"/>
    <sheet name="Table 8 Payments by LA" sheetId="11" r:id="rId11"/>
    <sheet name="Table 9 Clients paid" sheetId="12" r:id="rId12"/>
    <sheet name="Table 10 Re-determinations" sheetId="13" r:id="rId13"/>
    <sheet name="Table 11 Appeals" sheetId="14" r:id="rId14"/>
    <sheet name="Chart 1 Applications by month" sheetId="15" r:id="rId15"/>
    <sheet name="Chart 2 Payments to recipients" sheetId="16" r:id="rId16"/>
    <sheet name="Chart 3 Processing times" sheetId="17" r:id="rId17"/>
    <sheet name="Table 3 - Full data" sheetId="18" r:id="rId18"/>
    <sheet name="Table 6 - Full data" sheetId="19" r:id="rId19"/>
    <sheet name="Table 8 - Full data" sheetId="20" r:id="rId20"/>
    <sheet name="Financial year lookup"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D42" i="11"/>
  <c r="C42" i="11"/>
  <c r="B42" i="11"/>
  <c r="D41" i="11"/>
  <c r="C41" i="11"/>
  <c r="B41" i="11"/>
  <c r="D40" i="11"/>
  <c r="C40" i="11"/>
  <c r="B40" i="11"/>
  <c r="D39" i="11"/>
  <c r="C39" i="11"/>
  <c r="B39" i="11"/>
  <c r="D38" i="11"/>
  <c r="C38" i="11"/>
  <c r="B38" i="11"/>
  <c r="D37" i="11"/>
  <c r="C37" i="11"/>
  <c r="B37" i="11"/>
  <c r="D36" i="11"/>
  <c r="C36" i="11"/>
  <c r="B36" i="11"/>
  <c r="D35" i="11"/>
  <c r="C35" i="11"/>
  <c r="B35" i="11"/>
  <c r="D34" i="11"/>
  <c r="C34" i="11"/>
  <c r="B34" i="11"/>
  <c r="D33" i="11"/>
  <c r="C33" i="11"/>
  <c r="B33" i="11"/>
  <c r="D32" i="11"/>
  <c r="C32" i="11"/>
  <c r="B32" i="11"/>
  <c r="D31" i="11"/>
  <c r="C31" i="11"/>
  <c r="B31" i="11"/>
  <c r="D30" i="11"/>
  <c r="C30" i="11"/>
  <c r="B30" i="11"/>
  <c r="D29" i="11"/>
  <c r="C29" i="11"/>
  <c r="B29" i="11"/>
  <c r="D28" i="11"/>
  <c r="C28" i="11"/>
  <c r="B28" i="11"/>
  <c r="D27" i="11"/>
  <c r="C27" i="11"/>
  <c r="B27" i="11"/>
  <c r="D26" i="11"/>
  <c r="C26" i="11"/>
  <c r="B26" i="11"/>
  <c r="D25" i="11"/>
  <c r="C25" i="11"/>
  <c r="B25" i="11"/>
  <c r="D24" i="11"/>
  <c r="C24" i="11"/>
  <c r="B24" i="11"/>
  <c r="D23" i="11"/>
  <c r="C23" i="11"/>
  <c r="B23" i="11"/>
  <c r="D22" i="11"/>
  <c r="C22" i="11"/>
  <c r="B22" i="11"/>
  <c r="D21" i="11"/>
  <c r="C21" i="11"/>
  <c r="B21" i="11"/>
  <c r="D20" i="11"/>
  <c r="C20" i="11"/>
  <c r="B20" i="11"/>
  <c r="D19" i="11"/>
  <c r="C19" i="11"/>
  <c r="B19" i="11"/>
  <c r="D18" i="11"/>
  <c r="C18" i="11"/>
  <c r="B18" i="11"/>
  <c r="D17" i="11"/>
  <c r="C17" i="11"/>
  <c r="B17" i="11"/>
  <c r="D16" i="11"/>
  <c r="C16" i="11"/>
  <c r="B16" i="11"/>
  <c r="D15" i="11"/>
  <c r="C15" i="11"/>
  <c r="B15" i="11"/>
  <c r="D14" i="11"/>
  <c r="C14" i="11"/>
  <c r="B14" i="11"/>
  <c r="D13" i="11"/>
  <c r="C13" i="11"/>
  <c r="B13" i="11"/>
  <c r="D12" i="11"/>
  <c r="C12" i="11"/>
  <c r="B12" i="11"/>
  <c r="D11" i="11"/>
  <c r="C11" i="11"/>
  <c r="B11" i="11"/>
  <c r="D10" i="11"/>
  <c r="C10" i="11"/>
  <c r="B10" i="11"/>
  <c r="D9" i="11"/>
  <c r="C9" i="11"/>
  <c r="B9" i="11"/>
  <c r="D8" i="11"/>
  <c r="C8" i="11"/>
  <c r="B8" i="11"/>
  <c r="D7" i="11"/>
  <c r="C7" i="11"/>
  <c r="B7" i="11"/>
  <c r="C9" i="9"/>
  <c r="B9" i="9"/>
  <c r="C8" i="9"/>
  <c r="B8" i="9"/>
  <c r="C7" i="9"/>
  <c r="B7" i="9"/>
  <c r="I42" i="6"/>
  <c r="H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7" i="6"/>
  <c r="I7" i="6"/>
  <c r="H7" i="6"/>
  <c r="G7" i="6"/>
  <c r="F7" i="6"/>
  <c r="E7" i="6"/>
  <c r="D7" i="6"/>
  <c r="C7" i="6"/>
  <c r="B7" i="6"/>
  <c r="A22" i="2"/>
  <c r="A21" i="2"/>
  <c r="A20" i="2"/>
  <c r="A19" i="2"/>
  <c r="A18" i="2"/>
  <c r="A17" i="2"/>
  <c r="A16" i="2"/>
  <c r="A15" i="2"/>
  <c r="A14" i="2"/>
  <c r="A13" i="2"/>
  <c r="A12" i="2"/>
  <c r="A11" i="2"/>
  <c r="A10" i="2"/>
  <c r="A9" i="2"/>
  <c r="A8" i="2"/>
  <c r="A7" i="2"/>
  <c r="A6" i="2"/>
  <c r="A5" i="2"/>
</calcChain>
</file>

<file path=xl/sharedStrings.xml><?xml version="1.0" encoding="utf-8"?>
<sst xmlns="http://schemas.openxmlformats.org/spreadsheetml/2006/main" count="2282" uniqueCount="365">
  <si>
    <t>Funeral Support Payment from 16 September 2019 to 31 March 2025</t>
  </si>
  <si>
    <t>Table of contents</t>
  </si>
  <si>
    <t>Notes related to the data in this spreadsheet</t>
  </si>
  <si>
    <t>Table 1: Applications for Funeral Support Payment by month [note 1, 2, 3, 4]</t>
  </si>
  <si>
    <t>Table 2: Applications for Funeral Support Payment by channel [note 2, 5]</t>
  </si>
  <si>
    <t>Table 3: Applications for Funeral Support Payment by local authority area [note 6, 7, 8]</t>
  </si>
  <si>
    <t>Table 5: Number and value of Funeral Support Payments issued by age of deceased [note 12]</t>
  </si>
  <si>
    <t>Table 6: Mean average value of Funeral Support Payments, by age of deceased [note 1, 12, 13, 14, 15, 16, 17]</t>
  </si>
  <si>
    <t>Table 7: Number and value of Funeral Support Payments by recipient and month [note 1, 2, 12, 18]</t>
  </si>
  <si>
    <t>Table 9: Number of individual Funeral Support Payment clients paid by financial year [note 1, 12, 18, 20, 21]</t>
  </si>
  <si>
    <t>Chart 1: Applications for Funeral Support Payment by month</t>
  </si>
  <si>
    <t>Chart 2: Number of Funeral Support Payments issued to recipients</t>
  </si>
  <si>
    <t>List of financial years covered in this publication</t>
  </si>
  <si>
    <t>This spreadsheet contains the data tables and figures published alongside Social Security Scotland's publication "Funeral Support Payment statistics to 31 March 2025".</t>
  </si>
  <si>
    <t>Link to the latest Funeral Support Payment publication (opens in a new window)</t>
  </si>
  <si>
    <t>Publication date</t>
  </si>
  <si>
    <t>The data tables in this spreadsheet were originally published at 9.30am on 3 June 2025.</t>
  </si>
  <si>
    <t>The next publication is scheduled to be published in September 2025.</t>
  </si>
  <si>
    <t>Time period</t>
  </si>
  <si>
    <t>16 September 2019 to 31 March 2025</t>
  </si>
  <si>
    <t>Supplier</t>
  </si>
  <si>
    <t>Social Security Scotland</t>
  </si>
  <si>
    <t>Geographic coverage</t>
  </si>
  <si>
    <t>Scotland, local authority areas</t>
  </si>
  <si>
    <t>Data source</t>
  </si>
  <si>
    <t>The data in this publication is sourced from Social Security Scotland’s case management system. The system holds information on all applications received, decisions and payments.</t>
  </si>
  <si>
    <t>Key Information</t>
  </si>
  <si>
    <t>This spreadsheet provides information on applications and payments for Funeral Support Payment.</t>
  </si>
  <si>
    <t>Figures are rounded for disclosure control and may not sum due to rounding. Figures shown as [c] have been suppressed for disclosure control.</t>
  </si>
  <si>
    <t>These statistics are being published as official statistics in development.</t>
  </si>
  <si>
    <t>Link to other Social Security Scotland publications (opens in a new window)</t>
  </si>
  <si>
    <t>Contact Us</t>
  </si>
  <si>
    <t>Please get in touch if you need any further information, or have any suggestions for improvement.</t>
  </si>
  <si>
    <t>E-mail: MI@socialsecurity.gov.scot</t>
  </si>
  <si>
    <t>This worksheet contains one table.</t>
  </si>
  <si>
    <t>This worksheet contains one table. Applications are summarised by month and financial year totals are located at the bottom of the table.</t>
  </si>
  <si>
    <t>This worksheet contains one table. Applications are summarised by month and application channel.</t>
  </si>
  <si>
    <t>This worksheet contains one table which uses a drop down menu to present the statistics by financial year. To select the financial year, navigate to cell B5 and either click the down arrow on screen or use the keyboard shortcut alt plus the down arrow.</t>
  </si>
  <si>
    <t>To view the full data behind this table please see the worksheet titled Table 3 - Full data.</t>
  </si>
  <si>
    <t>This worksheet contains one table on processing times. Applications are summarised by month. Percentages of total processed applications are located at the bottom of the table.</t>
  </si>
  <si>
    <t>This worksheet contains one table which summarises the all time number of payments and all time value of payments by age of deceased.</t>
  </si>
  <si>
    <t>To view the full data behind this table please see the worksheet titled Table 6 - Full data.</t>
  </si>
  <si>
    <t>This worksheet contains one table which summarises payments by month. Financial year totals are located at the bottom of the table.</t>
  </si>
  <si>
    <t>To view the full data behind this table please see the worksheet titled Table 8 - Full data.</t>
  </si>
  <si>
    <t>This worksheet contains one table which summarises number of individual clients helped by financial year. All time total is located at the bottom of the table.</t>
  </si>
  <si>
    <t>This worksheet contains one table which summarises re-determinations by month.</t>
  </si>
  <si>
    <t>This worksheet contains one table which summarises appeals by month.</t>
  </si>
  <si>
    <t>This worksheet contains one chart. Alternative text for this chart is located in cell A3.</t>
  </si>
  <si>
    <t>Alternative Text: This chart summarises the number of applications received since the benefit launched on 16 September 2019. Vertical bars are used to show the number of applications for each month. The figures used in this chart are located in Table 1 of this document.</t>
  </si>
  <si>
    <t>Alternative Text: This chart summarises the number of payments received since the benefit launched on 16 September 2019. Vertical bars are used to show the number of payments for each month. The bars are also split by payment recipient, showing the proportion of payments made to clients and the proportion made to funeral directors. The figures used in this chart are located in Table 6 of this document.</t>
  </si>
  <si>
    <t>Table Number</t>
  </si>
  <si>
    <t>Table or Chart Description</t>
  </si>
  <si>
    <t>Applications for Funeral Support Payment by month</t>
  </si>
  <si>
    <t>Applications for Funeral Support Payment by application channel</t>
  </si>
  <si>
    <t>Applications for Funeral Support Payment by local authority area</t>
  </si>
  <si>
    <t>Number of individual Funeral Support Payment clients paid by financial year</t>
  </si>
  <si>
    <t xml:space="preserve">Applications for Funeral Support Payment by local authority area - Full data </t>
  </si>
  <si>
    <t>Note Number</t>
  </si>
  <si>
    <t>Note text</t>
  </si>
  <si>
    <t>Related tables</t>
  </si>
  <si>
    <t>note 1</t>
  </si>
  <si>
    <t>1, 3, 4, 6, 7, 8, 9, 10, 11</t>
  </si>
  <si>
    <t>note 2</t>
  </si>
  <si>
    <t>Funeral Support Payment was launched on the 16 September 2019 so figures for September 2019 are for the period 16 to 30 September only.</t>
  </si>
  <si>
    <t>1, 2, 4, 7, 10</t>
  </si>
  <si>
    <t>note 3</t>
  </si>
  <si>
    <t>Applications are processed once a decision has been made to authorise or deny, or once an application is withdrawn by the applicant.</t>
  </si>
  <si>
    <t>1, 3</t>
  </si>
  <si>
    <t>note 4</t>
  </si>
  <si>
    <t>1, 3, 4</t>
  </si>
  <si>
    <t>note 5</t>
  </si>
  <si>
    <t>Changes were made in March 2020 in response to the Covid-19 pandemic meaning the full telephony service was not available from 24 March 2020 onwards. On 3 July 2020, a limited inbound telephony service was re-introduced. The full telephony service resumed on 2 November 2020.</t>
  </si>
  <si>
    <t>2</t>
  </si>
  <si>
    <t>note 6</t>
  </si>
  <si>
    <t>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</si>
  <si>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3, 8</t>
  </si>
  <si>
    <t>note 7</t>
  </si>
  <si>
    <t>Applications have been assigned as being non-Scottish if they do not appear on the lookup file used to match postcodes to Scottish local authorities, and if the applications are from a non-Scottish postcode area.</t>
  </si>
  <si>
    <t>note 8</t>
  </si>
  <si>
    <t>note 9</t>
  </si>
  <si>
    <t>4</t>
  </si>
  <si>
    <t>note 10</t>
  </si>
  <si>
    <t>Within 10 days measure reflects the time between an application being received and a decision. It is not a measure of the time from all supporting evidence being received to decision.</t>
  </si>
  <si>
    <t>note 11</t>
  </si>
  <si>
    <t>The median is the middle value of an ordered dataset, or the point at which half of the values are higher and half of the values are lower.</t>
  </si>
  <si>
    <t>note 12</t>
  </si>
  <si>
    <t>Payments are issued once applications are processed and a decision is made to authorise the application.</t>
  </si>
  <si>
    <t>5, 6, 7, 8, 9</t>
  </si>
  <si>
    <t>note 13</t>
  </si>
  <si>
    <t>The standard flat rate paid to clients increased from £700 to £1,000 for applications received on or after 1 April 2020. This increased to £1,010 from April 2021 , £1,070.60 from April 2022, £1,178.75 from April 2023 and £1,257.75 from April 2024.</t>
  </si>
  <si>
    <t>6</t>
  </si>
  <si>
    <t>note 14</t>
  </si>
  <si>
    <t>note 15</t>
  </si>
  <si>
    <t>The mean value of payments issued for each financial year have been calculated using the date of payment issue. Where payment rates have increased, payment values are based on the finanical year the application was received rather than the financial year the payment was issued.</t>
  </si>
  <si>
    <t>note 16</t>
  </si>
  <si>
    <t>For payments made by date of application, data is presented according to the month the application was received.</t>
  </si>
  <si>
    <t>note 17</t>
  </si>
  <si>
    <t>The mean value of payments for each financial year have been calculated using the date of application in order to separate applications that were received before and after the payment increase for applications received on or after 1 April 2020, 1 April 2021, 1 April 2022, 1 April 2023 and 1 April 2024.</t>
  </si>
  <si>
    <t>note 18</t>
  </si>
  <si>
    <t>Data is presented by the date a payment is issued rather than date the application was received or the date of decision.</t>
  </si>
  <si>
    <t>7, 8, 9</t>
  </si>
  <si>
    <t>note 19</t>
  </si>
  <si>
    <t>Non-Scottish postcode applications that have been authorised or received payments did reflect a Scottish postcode at the time of application.</t>
  </si>
  <si>
    <t>8</t>
  </si>
  <si>
    <t>note 20</t>
  </si>
  <si>
    <t>Includes payments that are a result of re-determinations and appeals.</t>
  </si>
  <si>
    <t>8, 9</t>
  </si>
  <si>
    <t>note 21</t>
  </si>
  <si>
    <t>A client refers to a person who has applied for the benefit, regardless of the payment being made to them or to the funeral directors. A client may be included in multiple financial years if they have successfully applied and received payment for different applications.</t>
  </si>
  <si>
    <t>9</t>
  </si>
  <si>
    <t>note 22</t>
  </si>
  <si>
    <t>Data prior to 1 April 2022 is taken from manual tracker data collected by Client Experience Teams. Data from 1 April 2022 is extracted from Social Security Scotland's case management system.</t>
  </si>
  <si>
    <t>10</t>
  </si>
  <si>
    <t>note 23</t>
  </si>
  <si>
    <t>note 24</t>
  </si>
  <si>
    <t>Re-determinations completed is the total of re-determinations which were Allowed, Disallowed, Withdrawn, Invalid, or Exceeded Deadline. For details on each of these categories, see the notes below.</t>
  </si>
  <si>
    <t>note 25</t>
  </si>
  <si>
    <t>Completed re-determinations which are disallowed are those where the decision upheld the original decision by Social Security Scotland. For example, the award value or award level remained the same as the original application decision, or the decision remained not awarded.</t>
  </si>
  <si>
    <t>note 26</t>
  </si>
  <si>
    <t>Completed re-determinations which are allowed are those where decision was in favour of the client. For example, the award value or award level was increased from that of the original application decision, or changed from not awarded to awarded.</t>
  </si>
  <si>
    <t>note 27</t>
  </si>
  <si>
    <t>Re-determination decision not made includes those which were Invalid, or exceeded the deadline and the client opted to cease the re-determination process and move to appeal, summed due to small numbers. For details on each of these categories, see the notes below.</t>
  </si>
  <si>
    <t>note 28</t>
  </si>
  <si>
    <t>Completed re-determinations which are invalid are those where the re-determination request is not received in a valid form or received within timescales set by regulations.</t>
  </si>
  <si>
    <t>note 29</t>
  </si>
  <si>
    <t>Completed re-determinations which are exceeded deadline. When a re-determination decision takes longer than the legislative deadline, Social Security Scotland will contact the client with the option of continuing to work on the re-determination until a decision can be made or to progress straight to an appeal. This outcome contains re-determinations where the deadline was exceeded and the client opted to cease the re-determination process and move to appeal.</t>
  </si>
  <si>
    <t>note 30</t>
  </si>
  <si>
    <t>note 31</t>
  </si>
  <si>
    <t>Median average number of days to respond is the median time to make a decision on a re-determination. This only includes those with a decision made, that is Allowed or Disallowed. Invalid, withdrawn and exceeded deadlines re-determinations are excluded. The median is the middle value of an ordered dataset, or the point at which half of the values are higher and half of the values are lower.</t>
  </si>
  <si>
    <t>note 32</t>
  </si>
  <si>
    <t>Percentage of re-determinations closed within 16 working days is the number of re-determinations closed within legislated timelines as a percentage of re-determinations with a decision made, that is Allowed or Disallowed only. Invalid, withdrawn and exceeded deadlines re-determinations are excluded.</t>
  </si>
  <si>
    <t>note 33</t>
  </si>
  <si>
    <t>Percentage of re-determinations closed within 16 working days. Legislated timelines for re-determinations differ between benefits. For Low Income Benefits, the timeline is 16 working days.</t>
  </si>
  <si>
    <t>note 34</t>
  </si>
  <si>
    <t>Appeals decisions made is the total number of appeals which were upheld or not upheld. This total does not include appeals which were withdrawn or invalid.</t>
  </si>
  <si>
    <t>11</t>
  </si>
  <si>
    <t>note 35</t>
  </si>
  <si>
    <t>Completed appeals upheld are those which were decided in the client's favour. For example, the award value or award level was increased from that of the original decision by Social Security Scotland, or changed from not awarded to awarded.</t>
  </si>
  <si>
    <t>note 36</t>
  </si>
  <si>
    <t>Completed appeals not upheld are those which upheld the original decision by Social Security Scotland. For example, the award value or award level remained the same as the original application decision, or the decision remained not awarded.</t>
  </si>
  <si>
    <t>Month</t>
  </si>
  <si>
    <t>Total applications received</t>
  </si>
  <si>
    <t xml:space="preserve">Percentage of total applications received </t>
  </si>
  <si>
    <t>Total applications processed</t>
  </si>
  <si>
    <t>Authorised applications</t>
  </si>
  <si>
    <t xml:space="preserve">Denied applications </t>
  </si>
  <si>
    <t xml:space="preserve">Withdrawn applications </t>
  </si>
  <si>
    <t>Percentage of processed applications authorised</t>
  </si>
  <si>
    <t>Percentage of processed applications denied</t>
  </si>
  <si>
    <t xml:space="preserve">Percentage of processed applications withdrawn </t>
  </si>
  <si>
    <t>Total</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</si>
  <si>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</si>
  <si>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</si>
  <si>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</si>
  <si>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</si>
  <si>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</si>
  <si>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</si>
  <si>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</si>
  <si>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</si>
  <si>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</si>
  <si>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</si>
  <si>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</si>
  <si>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</si>
  <si>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</si>
  <si>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</si>
  <si>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</si>
  <si>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</si>
  <si>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</si>
  <si>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</si>
  <si>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</si>
  <si>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</si>
  <si>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</si>
  <si>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</si>
  <si>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</si>
  <si>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</si>
  <si>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</si>
  <si>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</si>
  <si>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</si>
  <si>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</si>
  <si>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</si>
  <si>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</si>
  <si>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</si>
  <si>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</si>
  <si>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</si>
  <si>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</si>
  <si>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</si>
  <si>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</si>
  <si>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</si>
  <si>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</si>
  <si>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</si>
  <si>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</si>
  <si>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</si>
  <si>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</si>
  <si>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</si>
  <si>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</si>
  <si>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</si>
  <si>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</si>
  <si>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</si>
  <si>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</si>
  <si>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</si>
  <si>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</si>
  <si>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</si>
  <si>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</si>
  <si>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</si>
  <si>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</si>
  <si>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</si>
  <si>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</si>
  <si>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</si>
  <si>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</si>
  <si>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</si>
  <si>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</si>
  <si>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</si>
  <si>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</si>
  <si>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</si>
  <si>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</si>
  <si>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</si>
  <si>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</si>
  <si>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</si>
  <si>
    <t>Online applications</t>
  </si>
  <si>
    <t>Paper applications</t>
  </si>
  <si>
    <t>Phone applications</t>
  </si>
  <si>
    <t>Percentage of online applications</t>
  </si>
  <si>
    <t>Percentage of paper applications</t>
  </si>
  <si>
    <t>Percentage of phone applications</t>
  </si>
  <si>
    <t>Local authority area</t>
  </si>
  <si>
    <t>Percentage of total applications received</t>
  </si>
  <si>
    <t>Denied applications</t>
  </si>
  <si>
    <t>Withdrawn applications</t>
  </si>
  <si>
    <t>Percentage of processed applications withdrawn</t>
  </si>
  <si>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</si>
  <si>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</si>
  <si>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</si>
  <si>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</si>
  <si>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</si>
  <si>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</si>
  <si>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</si>
  <si>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</si>
  <si>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</si>
  <si>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</si>
  <si>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</si>
  <si>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</si>
  <si>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</si>
  <si>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</si>
  <si>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</si>
  <si>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</si>
  <si>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</si>
  <si>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</si>
  <si>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</si>
  <si>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</si>
  <si>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</si>
  <si>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</si>
  <si>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</si>
  <si>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</si>
  <si>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</si>
  <si>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</si>
  <si>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</si>
  <si>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</si>
  <si>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</si>
  <si>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</si>
  <si>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</si>
  <si>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</si>
  <si>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Non-Scottish postcode</t>
  </si>
  <si>
    <t>Unknown - No postcode</t>
  </si>
  <si>
    <t>Unknown - Scottish postcode</t>
  </si>
  <si>
    <t>Month of decision</t>
  </si>
  <si>
    <t>Total applications processed excluding re-determinations</t>
  </si>
  <si>
    <t>Median average processing time in working days</t>
  </si>
  <si>
    <t>Number of issued payments</t>
  </si>
  <si>
    <t>Total value of issued payments</t>
  </si>
  <si>
    <t>17 and under</t>
  </si>
  <si>
    <t>18 and over</t>
  </si>
  <si>
    <t>Month of payment issue</t>
  </si>
  <si>
    <t>Total payments issued</t>
  </si>
  <si>
    <t>Total value of payments</t>
  </si>
  <si>
    <t>Payments issued to client</t>
  </si>
  <si>
    <t>Paid to funeral director</t>
  </si>
  <si>
    <t>Percentage paid to client</t>
  </si>
  <si>
    <t>Percentage paid to funeral director</t>
  </si>
  <si>
    <t>Number of
payments</t>
  </si>
  <si>
    <t>Value of
payments</t>
  </si>
  <si>
    <t>Percentage of
total payment value</t>
  </si>
  <si>
    <t>Financial year of payment</t>
  </si>
  <si>
    <t>Number of individual clients paid</t>
  </si>
  <si>
    <t>All time</t>
  </si>
  <si>
    <t>2019-2020</t>
  </si>
  <si>
    <t>2020-2021</t>
  </si>
  <si>
    <t>2021-2022</t>
  </si>
  <si>
    <t>2022-2023</t>
  </si>
  <si>
    <t>2023-2024</t>
  </si>
  <si>
    <t>2024-2025</t>
  </si>
  <si>
    <t>Re-determinations received</t>
  </si>
  <si>
    <t>Re-determinations completed</t>
  </si>
  <si>
    <t>Completed re-determinations which are disallowed</t>
  </si>
  <si>
    <t>Completed re-determinations which are allowed</t>
  </si>
  <si>
    <t>Completed re-determinations which are withdrawn</t>
  </si>
  <si>
    <t>Re-determination decision not made</t>
  </si>
  <si>
    <t>Percentage of completed re-determinations which are disallowed</t>
  </si>
  <si>
    <t>Percentage of completed re-determinations which are allowed</t>
  </si>
  <si>
    <t>Percentage of completed re-determinations which are withdrawn</t>
  </si>
  <si>
    <t>Percentage of completed re-determinations where re-determination decision not made</t>
  </si>
  <si>
    <t>Median average number of days to respond</t>
  </si>
  <si>
    <t>Percentage of re-determinations closed within 16 working days</t>
  </si>
  <si>
    <t>Appeals received</t>
  </si>
  <si>
    <t>Appeals decisions made</t>
  </si>
  <si>
    <t>Completed appeals upheld</t>
  </si>
  <si>
    <t>Completed appeals not upheld</t>
  </si>
  <si>
    <t>Percentage of completed appeals upheld</t>
  </si>
  <si>
    <t>Percentage of completed appeals not upheld</t>
  </si>
  <si>
    <t>Financial year</t>
  </si>
  <si>
    <t>[c]</t>
  </si>
  <si>
    <t>Number and value of Funeral Support Payments issued by age of deceased</t>
  </si>
  <si>
    <t>Mean average value of Funeral Support Payments by age of deceased</t>
  </si>
  <si>
    <t>Number and value of Funeral Support Payments by recipient and month</t>
  </si>
  <si>
    <t>Processing times for Funeral Support Payment by month</t>
  </si>
  <si>
    <t>Mean average value of Funeral Support Payments by age of deceased - Full data</t>
  </si>
  <si>
    <t>Value of Funeral Support Payments issued by local authority area - Full data</t>
  </si>
  <si>
    <t>Number and value of Funeral Support Payments issued by local authority area</t>
  </si>
  <si>
    <t>Data prior to 1 October 2023 is taken from manual tracker data collected by Client Experience Teams. Data from 1 October 2023 is extracted from Social Security Scotland's case management system.</t>
  </si>
  <si>
    <t>note 37</t>
  </si>
  <si>
    <t>Chart 3: Processing times for Funeral Support Payment by month</t>
  </si>
  <si>
    <t>not applicable</t>
  </si>
  <si>
    <t>For payments by date of  payment issue, data is presented by the financial year of payment, according to the month the payment was issued, rather than the financial year the application was received.</t>
  </si>
  <si>
    <t>note 38</t>
  </si>
  <si>
    <t>Table 10: Re-determinations for Funeral Support Payment [note 1, 2, 22, 23, 24, 25, 26, 27, 28, 20, 30, 31, 32, 33, 34]</t>
  </si>
  <si>
    <t>Table 11: Appeals for Funeral Support Payment [note 1, 35, 36, 37, 38]</t>
  </si>
  <si>
    <t>Re-determinations for Funeral Support Payment</t>
  </si>
  <si>
    <t>Appeals for Funeral Support Payment</t>
  </si>
  <si>
    <t>Some applications did not have a postcode and therefore cannot be matched to local authority or country. Further details on how postcodes are matched to local authority areas and country can be found in the Data quality section within the accompanying publication document.</t>
  </si>
  <si>
    <t>Processing time is calculated in working days, and public holidays are excluded, even if applications were processed by staff working overtime on these days. Processing time is only calculated for applications that were decided by 31 March 2025. Where possible applications that are flagged as having had a re-determination request are removed from these calculations. The number of applications processed in this table is therefore lower than the number of decisions shown in other tables.</t>
  </si>
  <si>
    <t>Financial Year 2019 - 2020 includes the months from September 2019 to March 2020; All subsequent complete financial years include the months from April to March (inclusive).</t>
  </si>
  <si>
    <t>Completed re-determinations which are withdrawn are Low Income Benefit re-determinations which were withdrawn at the request of the client.</t>
  </si>
  <si>
    <t>Previous releases of this publication contained a measure of ‘re-determinations as a percentage of application decisions made’. A decision has been made to remove this measure from all Social Security Scotland official statistics publications. Further details on this decision can be found in the Data quality section within the accompanying publication document.</t>
  </si>
  <si>
    <t>Further information about how the data is collected, quality assurance and data quality can be found in the "About the data" section of the publication.</t>
  </si>
  <si>
    <t>Number of Funeral Support Payments issued to recipients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</si>
  <si>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</si>
  <si>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</si>
  <si>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</si>
  <si>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</si>
  <si>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</si>
  <si>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</si>
  <si>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</si>
  <si>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</si>
  <si>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</si>
  <si>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</si>
  <si>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Applications processed within 10 working days</t>
  </si>
  <si>
    <t>Percentage of applications processed within 10 working days</t>
  </si>
  <si>
    <t>Table 4: Processing times for Funeral Support Payment by month [note 1, 2, 4, 9, 10, 11]</t>
  </si>
  <si>
    <t>Table 8: Number and value of Funeral Support Payments issued by local authority area [note 1, 6, 7, 8, 12, 18, 19, 20]</t>
  </si>
  <si>
    <t>Age of deceased</t>
  </si>
  <si>
    <t>Percentage of total applications processed</t>
  </si>
  <si>
    <t>Alternative Text:  This line chart shows the monthly median average number of working days taken to process applications since the benefit launched on 16 September 2019. The figures used in this chart are located in Table 4 of this document.</t>
  </si>
  <si>
    <t>For completed re-determinations, data is presented by the month of decision rather than month the re-determination was received</t>
  </si>
  <si>
    <t>Banded rows are used in this table. To remove these, highlight the table, go to the Table Design tab and uncheck the banded rows box.</t>
  </si>
  <si>
    <t>Financial year 2024-2025</t>
  </si>
  <si>
    <t>Financial year 2023-2024</t>
  </si>
  <si>
    <t>Financial year 2022-2023</t>
  </si>
  <si>
    <t>Financial year 2021-2022</t>
  </si>
  <si>
    <t>Financial year 2020-2021</t>
  </si>
  <si>
    <t>Financial year 2019-2020</t>
  </si>
  <si>
    <t>Payment by date of application Mean average value for application received in financial year</t>
  </si>
  <si>
    <t>Payment by date of issue 
Mean average value issued in financial year</t>
  </si>
  <si>
    <t>Financial year selection</t>
  </si>
  <si>
    <t>Payment by date of issue
Mean average value issued in financial year</t>
  </si>
  <si>
    <t>Payment by date of application
Mean average value for application received in financial year</t>
  </si>
  <si>
    <t>For processed applications, data is presented by the month (or financial year) of decision rather than month (or financial year) the application was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</si>
</sst>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2"/>
      <color rgb="FF000000"/>
      <name val="Calibri"/>
    </font>
    <font>
      <b/>
      <sz val="16"/>
      <color rgb="FF000000"/>
      <name val="Calibri"/>
    </font>
    <font>
      <b/>
      <sz val="12"/>
      <color rgb="FF000000"/>
      <name val="Calibri"/>
    </font>
    <font>
      <u/>
      <sz val="12"/>
      <color theme="10"/>
      <name val="Calibri"/>
    </font>
    <font>
      <u/>
      <sz val="12"/>
      <color rgb="FF000000"/>
      <name val="Calibri"/>
    </font>
    <font>
      <sz val="8"/>
      <name val="Calibri"/>
      <family val="2"/>
    </font>
    <font>
      <b/>
      <sz val="16"/>
      <color rgb="FF000000"/>
      <name val="Calibri"/>
      <family val="2"/>
    </font>
    <font>
      <b/>
      <sz val="12"/>
      <color rgb="FF000000"/>
      <name val="Calibri"/>
      <family val="2"/>
    </font>
    <font>
      <u/>
      <sz val="12"/>
      <color theme="10"/>
      <name val="Calibri"/>
      <family val="2"/>
    </font>
    <font>
      <sz val="12"/>
      <color rgb="FF000000"/>
      <name val="Calibri"/>
      <family val="2"/>
    </font>
  </fonts>
  <fills count="2">
    <fill>
      <patternFill patternType="none"/>
    </fill>
    <fill>
      <patternFill patternType="gray125"/>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0" borderId="0" xfId="0" applyFont="1"/>
    <xf numFmtId="0" fontId="2" fillId="0" borderId="1" xfId="0" applyFont="1" applyBorder="1" applyAlignment="1">
      <alignment horizontal="center" vertical="center" wrapText="1"/>
    </xf>
    <xf numFmtId="0" fontId="2" fillId="0" borderId="0" xfId="0" applyFont="1"/>
    <xf numFmtId="0" fontId="0" fillId="0" borderId="2" xfId="0" applyBorder="1"/>
    <xf numFmtId="0" fontId="4" fillId="0" borderId="0" xfId="0" applyFont="1"/>
    <xf numFmtId="0" fontId="0" fillId="0" borderId="0" xfId="0" applyAlignment="1">
      <alignment wrapText="1"/>
    </xf>
    <xf numFmtId="0" fontId="2" fillId="0" borderId="1" xfId="0" applyFont="1" applyBorder="1" applyAlignment="1">
      <alignment horizontal="left"/>
    </xf>
    <xf numFmtId="0" fontId="2" fillId="0" borderId="3" xfId="0" applyFont="1" applyBorder="1" applyAlignment="1">
      <alignment horizontal="left"/>
    </xf>
    <xf numFmtId="0" fontId="2" fillId="0" borderId="2" xfId="0" applyFont="1" applyBorder="1"/>
    <xf numFmtId="3" fontId="2" fillId="0" borderId="1" xfId="0" applyNumberFormat="1" applyFont="1" applyBorder="1" applyAlignment="1">
      <alignment horizontal="right"/>
    </xf>
    <xf numFmtId="3" fontId="0" fillId="0" borderId="2" xfId="0" applyNumberFormat="1" applyBorder="1" applyAlignment="1">
      <alignment horizontal="right"/>
    </xf>
    <xf numFmtId="3" fontId="2" fillId="0" borderId="3" xfId="0" applyNumberFormat="1" applyFont="1" applyBorder="1" applyAlignment="1">
      <alignment horizontal="right"/>
    </xf>
    <xf numFmtId="3" fontId="2" fillId="0" borderId="2" xfId="0" applyNumberFormat="1" applyFont="1" applyBorder="1" applyAlignment="1">
      <alignment horizontal="right"/>
    </xf>
    <xf numFmtId="9" fontId="2" fillId="0" borderId="1" xfId="0" applyNumberFormat="1" applyFont="1" applyBorder="1" applyAlignment="1">
      <alignment horizontal="right"/>
    </xf>
    <xf numFmtId="9" fontId="0" fillId="0" borderId="2" xfId="0" applyNumberFormat="1" applyBorder="1" applyAlignment="1">
      <alignment horizontal="right"/>
    </xf>
    <xf numFmtId="9" fontId="2" fillId="0" borderId="3" xfId="0" applyNumberFormat="1" applyFont="1" applyBorder="1" applyAlignment="1">
      <alignment horizontal="right"/>
    </xf>
    <xf numFmtId="9" fontId="2" fillId="0" borderId="2" xfId="0" applyNumberFormat="1" applyFont="1" applyBorder="1" applyAlignment="1">
      <alignment horizontal="right"/>
    </xf>
    <xf numFmtId="164" fontId="2" fillId="0" borderId="1" xfId="0" applyNumberFormat="1" applyFont="1" applyBorder="1" applyAlignment="1">
      <alignment horizontal="right"/>
    </xf>
    <xf numFmtId="164" fontId="0" fillId="0" borderId="2" xfId="0" applyNumberForma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0" fontId="2" fillId="0" borderId="1" xfId="0" applyFont="1" applyBorder="1" applyAlignment="1">
      <alignment horizontal="center" vertical="center"/>
    </xf>
    <xf numFmtId="0" fontId="3" fillId="0" borderId="0" xfId="1"/>
    <xf numFmtId="0" fontId="6" fillId="0" borderId="0" xfId="0" applyFont="1"/>
    <xf numFmtId="0" fontId="0" fillId="0" borderId="4" xfId="0" applyBorder="1"/>
    <xf numFmtId="0" fontId="0" fillId="0" borderId="5" xfId="0"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1" xfId="0" applyFont="1" applyBorder="1" applyAlignment="1">
      <alignment horizontal="center" vertical="center" wrapText="1"/>
    </xf>
    <xf numFmtId="0" fontId="8" fillId="0" borderId="0" xfId="1" applyFont="1" applyFill="1" applyBorder="1" applyAlignment="1" applyProtection="1"/>
    <xf numFmtId="0" fontId="9" fillId="0" borderId="2" xfId="0" applyFont="1" applyBorder="1"/>
    <xf numFmtId="0" fontId="7" fillId="0" borderId="1" xfId="0" applyFont="1" applyBorder="1" applyAlignment="1">
      <alignment horizontal="left"/>
    </xf>
    <xf numFmtId="9" fontId="7" fillId="0" borderId="8" xfId="0" applyNumberFormat="1" applyFont="1" applyBorder="1" applyAlignment="1">
      <alignment horizontal="right"/>
    </xf>
    <xf numFmtId="0" fontId="2" fillId="0" borderId="3" xfId="0" applyFont="1" applyBorder="1" applyAlignment="1">
      <alignment horizontal="center" vertical="center" wrapText="1"/>
    </xf>
    <xf numFmtId="0" fontId="0" fillId="0" borderId="9" xfId="0" applyBorder="1"/>
    <xf numFmtId="0" fontId="0" fillId="0" borderId="10" xfId="0" applyBorder="1"/>
    <xf numFmtId="0" fontId="0" fillId="0" borderId="11" xfId="0" applyBorder="1"/>
  </cellXfs>
  <cellStyles count="2">
    <cellStyle name="Hyperlink" xfId="1" builtinId="8"/>
    <cellStyle name="Normal" xfId="0" builtinId="0"/>
  </cellStyles>
  <dxfs count="4">
    <dxf>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right style="thin">
          <color indexed="64"/>
        </right>
        <vertical/>
      </border>
    </dxf>
    <dxf>
      <border diagonalUp="0" diagonalDown="0">
        <right style="thin">
          <color indexed="64"/>
        </right>
        <vertic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15875</xdr:colOff>
      <xdr:row>3</xdr:row>
      <xdr:rowOff>106589</xdr:rowOff>
    </xdr:from>
    <xdr:ext cx="12300178" cy="7497535"/>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5875" y="963839"/>
          <a:ext cx="12300178" cy="74975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10284</xdr:colOff>
      <xdr:row>3</xdr:row>
      <xdr:rowOff>57606</xdr:rowOff>
    </xdr:from>
    <xdr:ext cx="12276637" cy="7440386"/>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0284" y="1114881"/>
          <a:ext cx="12276637" cy="74403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44813</xdr:rowOff>
    </xdr:from>
    <xdr:to>
      <xdr:col>0</xdr:col>
      <xdr:colOff>9963331</xdr:colOff>
      <xdr:row>33</xdr:row>
      <xdr:rowOff>161926</xdr:rowOff>
    </xdr:to>
    <xdr:pic>
      <xdr:nvPicPr>
        <xdr:cNvPr id="3" name="Picture 2">
          <a:extLst>
            <a:ext uri="{FF2B5EF4-FFF2-40B4-BE49-F238E27FC236}">
              <a16:creationId xmlns:a16="http://schemas.microsoft.com/office/drawing/2014/main" id="{CA7F866D-100C-BBD1-15BE-2C946043D563}"/>
            </a:ext>
          </a:extLst>
        </xdr:cNvPr>
        <xdr:cNvPicPr>
          <a:picLocks noChangeAspect="1"/>
        </xdr:cNvPicPr>
      </xdr:nvPicPr>
      <xdr:blipFill>
        <a:blip xmlns:r="http://schemas.openxmlformats.org/officeDocument/2006/relationships" r:embed="rId1"/>
        <a:stretch>
          <a:fillRect/>
        </a:stretch>
      </xdr:blipFill>
      <xdr:spPr>
        <a:xfrm>
          <a:off x="0" y="892538"/>
          <a:ext cx="9963331" cy="61178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2" totalsRowShown="0">
  <tableColumns count="2">
    <tableColumn id="1" xr3:uid="{00000000-0010-0000-0000-000001000000}" name="Table Number"/>
    <tableColumn id="2" xr3:uid="{00000000-0010-0000-0000-000002000000}" name="Table or Chart 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8" displayName="table8" ref="A6:D42" totalsRowShown="0">
  <tableColumns count="4">
    <tableColumn id="1" xr3:uid="{00000000-0010-0000-0900-000001000000}" name="Local authority area"/>
    <tableColumn id="2" xr3:uid="{00000000-0010-0000-0900-000002000000}" name="Number of_x000a_payments"/>
    <tableColumn id="3" xr3:uid="{00000000-0010-0000-0900-000003000000}" name="Value of_x000a_payments"/>
    <tableColumn id="4" xr3:uid="{00000000-0010-0000-0900-000004000000}" name="Percentage of_x000a_total payment value"/>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9" displayName="table9" ref="A4:B11" totalsRowShown="0">
  <tableColumns count="2">
    <tableColumn id="1" xr3:uid="{00000000-0010-0000-0A00-000001000000}" name="Financial year of payment"/>
    <tableColumn id="2" xr3:uid="{00000000-0010-0000-0A00-000002000000}" name="Number of individual clients paid"/>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0" displayName="table10" ref="A4:M78" totalsRowShown="0">
  <tableColumns count="13">
    <tableColumn id="1" xr3:uid="{00000000-0010-0000-0B00-000001000000}" name="Month"/>
    <tableColumn id="2" xr3:uid="{00000000-0010-0000-0B00-000002000000}" name="Re-determinations received"/>
    <tableColumn id="3" xr3:uid="{00000000-0010-0000-0B00-000003000000}" name="Re-determinations completed"/>
    <tableColumn id="4" xr3:uid="{00000000-0010-0000-0B00-000004000000}" name="Completed re-determinations which are disallowed"/>
    <tableColumn id="5" xr3:uid="{00000000-0010-0000-0B00-000005000000}" name="Completed re-determinations which are allowed"/>
    <tableColumn id="6" xr3:uid="{00000000-0010-0000-0B00-000006000000}" name="Completed re-determinations which are withdrawn"/>
    <tableColumn id="7" xr3:uid="{00000000-0010-0000-0B00-000007000000}" name="Re-determination decision not made"/>
    <tableColumn id="8" xr3:uid="{00000000-0010-0000-0B00-000008000000}" name="Percentage of completed re-determinations which are disallowed"/>
    <tableColumn id="9" xr3:uid="{00000000-0010-0000-0B00-000009000000}" name="Percentage of completed re-determinations which are allowed"/>
    <tableColumn id="10" xr3:uid="{00000000-0010-0000-0B00-00000A000000}" name="Percentage of completed re-determinations which are withdrawn"/>
    <tableColumn id="11" xr3:uid="{00000000-0010-0000-0B00-00000B000000}" name="Percentage of completed re-determinations where re-determination decision not made"/>
    <tableColumn id="12" xr3:uid="{00000000-0010-0000-0B00-00000C000000}" name="Median average number of days to respond"/>
    <tableColumn id="13" xr3:uid="{00000000-0010-0000-0B00-00000D000000}" name="Percentage of re-determinations closed within 16 working days"/>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1" displayName="table11" ref="A4:G78" totalsRowShown="0">
  <tableColumns count="7">
    <tableColumn id="1" xr3:uid="{00000000-0010-0000-0C00-000001000000}" name="Month"/>
    <tableColumn id="2" xr3:uid="{00000000-0010-0000-0C00-000002000000}" name="Appeals received"/>
    <tableColumn id="3" xr3:uid="{00000000-0010-0000-0C00-000003000000}" name="Appeals decisions made"/>
    <tableColumn id="4" xr3:uid="{00000000-0010-0000-0C00-000004000000}" name="Completed appeals upheld"/>
    <tableColumn id="5" xr3:uid="{00000000-0010-0000-0C00-000005000000}" name="Completed appeals not upheld"/>
    <tableColumn id="6" xr3:uid="{00000000-0010-0000-0C00-000006000000}" name="Percentage of completed appeals upheld"/>
    <tableColumn id="7" xr3:uid="{00000000-0010-0000-0C00-000007000000}" name="Percentage of completed appeals not upheld"/>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3full" displayName="table3full" ref="A1:K253" totalsRowShown="0">
  <tableColumns count="11">
    <tableColumn id="1" xr3:uid="{00000000-0010-0000-0D00-000001000000}" name="Local authority area" dataDxfId="3"/>
    <tableColumn id="2" xr3:uid="{00000000-0010-0000-0D00-000002000000}" name="Financial year"/>
    <tableColumn id="3" xr3:uid="{00000000-0010-0000-0D00-000003000000}" name="Total applications received"/>
    <tableColumn id="4" xr3:uid="{00000000-0010-0000-0D00-000004000000}" name="Percentage of total applications received"/>
    <tableColumn id="5" xr3:uid="{00000000-0010-0000-0D00-000005000000}" name="Total applications processed"/>
    <tableColumn id="6" xr3:uid="{00000000-0010-0000-0D00-000006000000}" name="Authorised applications"/>
    <tableColumn id="7" xr3:uid="{00000000-0010-0000-0D00-000007000000}" name="Denied applications"/>
    <tableColumn id="8" xr3:uid="{00000000-0010-0000-0D00-000008000000}" name="Withdrawn applications"/>
    <tableColumn id="9" xr3:uid="{00000000-0010-0000-0D00-000009000000}" name="Percentage of processed applications authorised"/>
    <tableColumn id="10" xr3:uid="{00000000-0010-0000-0D00-00000A000000}" name="Percentage of processed applications denied"/>
    <tableColumn id="11" xr3:uid="{00000000-0010-0000-0D00-00000B000000}" name="Percentage of processed applications withdrawn"/>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6full" displayName="table6full" ref="A1:D19" totalsRowShown="0">
  <tableColumns count="4">
    <tableColumn id="1" xr3:uid="{00000000-0010-0000-0E00-000001000000}" name="Age of deceased" dataDxfId="2"/>
    <tableColumn id="2" xr3:uid="{00000000-0010-0000-0E00-000002000000}" name="Financial year"/>
    <tableColumn id="3" xr3:uid="{00000000-0010-0000-0E00-000003000000}" name="Payment by date of issue _x000a_Mean average value issued in financial year"/>
    <tableColumn id="4" xr3:uid="{00000000-0010-0000-0E00-000004000000}" name="Payment by date of application Mean average value for application received in financial year"/>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8full" displayName="table8full" ref="A1:E253" totalsRowShown="0">
  <tableColumns count="5">
    <tableColumn id="1" xr3:uid="{00000000-0010-0000-0F00-000001000000}" name="Local authority area" dataDxfId="1"/>
    <tableColumn id="2" xr3:uid="{00000000-0010-0000-0F00-000002000000}" name="Financial year"/>
    <tableColumn id="3" xr3:uid="{00000000-0010-0000-0F00-000003000000}" name="Number of_x000a_payments"/>
    <tableColumn id="4" xr3:uid="{00000000-0010-0000-0F00-000004000000}" name="Value of_x000a_payments"/>
    <tableColumn id="5" xr3:uid="{00000000-0010-0000-0F00-000005000000}" name="Percentage of_x000a_total payment value"/>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finyearlookup" displayName="tablefinyearlookup" ref="A2:A9" totalsRowShown="0">
  <tableColumns count="1">
    <tableColumn id="1" xr3:uid="{00000000-0010-0000-1000-000001000000}" name="Financial year"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884E45-00BB-4398-BDF7-5CECCA5F0FFE}" name="tablenotes" displayName="tablenotes" ref="A3:C41" totalsRowShown="0">
  <tableColumns count="3">
    <tableColumn id="1" xr3:uid="{F0F62DD8-4CFF-4E87-BE35-1C96FD96B591}" name="Note Number"/>
    <tableColumn id="2" xr3:uid="{38589952-8117-43DC-B23D-BFF31B14D7D3}" name="Note text"/>
    <tableColumn id="3" xr3:uid="{458C07C2-07F8-47E8-AFF4-0D33BFE64C62}" name="Related table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1" displayName="table1" ref="A4:J78" totalsRowShown="0">
  <tableColumns count="10">
    <tableColumn id="1" xr3:uid="{00000000-0010-0000-0200-000001000000}" name="Month"/>
    <tableColumn id="2" xr3:uid="{00000000-0010-0000-0200-000002000000}" name="Total applications received"/>
    <tableColumn id="3" xr3:uid="{00000000-0010-0000-0200-000003000000}" name="Percentage of total applications received "/>
    <tableColumn id="4" xr3:uid="{00000000-0010-0000-0200-000004000000}" name="Total applications processed"/>
    <tableColumn id="5" xr3:uid="{00000000-0010-0000-0200-000005000000}" name="Authorised applications"/>
    <tableColumn id="6" xr3:uid="{00000000-0010-0000-0200-000006000000}" name="Denied applications "/>
    <tableColumn id="7" xr3:uid="{00000000-0010-0000-0200-000007000000}" name="Withdrawn applications "/>
    <tableColumn id="8" xr3:uid="{00000000-0010-0000-0200-000008000000}" name="Percentage of processed applications authorised"/>
    <tableColumn id="9" xr3:uid="{00000000-0010-0000-0200-000009000000}" name="Percentage of processed applications denied"/>
    <tableColumn id="10" xr3:uid="{00000000-0010-0000-0200-00000A000000}" name="Percentage of processed applications withdrawn "/>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2" displayName="table2" ref="A4:H72" totalsRowShown="0">
  <tableColumns count="8">
    <tableColumn id="1" xr3:uid="{00000000-0010-0000-0300-000001000000}" name="Month"/>
    <tableColumn id="2" xr3:uid="{00000000-0010-0000-0300-000002000000}" name="Total applications received"/>
    <tableColumn id="3" xr3:uid="{00000000-0010-0000-0300-000003000000}" name="Online applications"/>
    <tableColumn id="4" xr3:uid="{00000000-0010-0000-0300-000004000000}" name="Paper applications"/>
    <tableColumn id="5" xr3:uid="{00000000-0010-0000-0300-000005000000}" name="Phone applications"/>
    <tableColumn id="6" xr3:uid="{00000000-0010-0000-0300-000006000000}" name="Percentage of online applications"/>
    <tableColumn id="7" xr3:uid="{00000000-0010-0000-0300-000007000000}" name="Percentage of paper applications"/>
    <tableColumn id="8" xr3:uid="{00000000-0010-0000-0300-000008000000}" name="Percentage of phone application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3" displayName="table3" ref="A6:J42" totalsRowShown="0">
  <tableColumns count="10">
    <tableColumn id="1" xr3:uid="{00000000-0010-0000-0400-000001000000}" name="Local authority area"/>
    <tableColumn id="2" xr3:uid="{00000000-0010-0000-0400-000002000000}" name="Total applications received"/>
    <tableColumn id="3" xr3:uid="{00000000-0010-0000-0400-000003000000}" name="Percentage of total applications received"/>
    <tableColumn id="4" xr3:uid="{00000000-0010-0000-0400-000004000000}" name="Total applications processed"/>
    <tableColumn id="5" xr3:uid="{00000000-0010-0000-0400-000005000000}" name="Authorised applications"/>
    <tableColumn id="6" xr3:uid="{00000000-0010-0000-0400-000006000000}" name="Denied applications"/>
    <tableColumn id="7" xr3:uid="{00000000-0010-0000-0400-000007000000}" name="Withdrawn applications"/>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4" displayName="table4" ref="A4:O79" totalsRowShown="0">
  <tableColumns count="15">
    <tableColumn id="1" xr3:uid="{00000000-0010-0000-0500-000001000000}" name="Month of decision"/>
    <tableColumn id="2" xr3:uid="{00000000-0010-0000-0500-000002000000}" name="Total applications processed excluding re-determinations"/>
    <tableColumn id="3" xr3:uid="{00000000-0010-0000-0500-000003000000}" name="Applications processed in_x000a_the same working day"/>
    <tableColumn id="4" xr3:uid="{00000000-0010-0000-0500-000004000000}" name="Applications processed in_x000a_1-5 working days"/>
    <tableColumn id="5" xr3:uid="{00000000-0010-0000-0500-000005000000}" name="Applications processed in_x000a_6-10 working days"/>
    <tableColumn id="6" xr3:uid="{00000000-0010-0000-0500-000006000000}" name="Applications processed in_x000a_11-15 working days"/>
    <tableColumn id="7" xr3:uid="{00000000-0010-0000-0500-000007000000}" name="Applications processed in_x000a_16-20 working days"/>
    <tableColumn id="8" xr3:uid="{00000000-0010-0000-0500-000008000000}" name="Applications processed in_x000a_21-25 working days"/>
    <tableColumn id="9" xr3:uid="{00000000-0010-0000-0500-000009000000}" name="Applications processed in_x000a_26-30 working days"/>
    <tableColumn id="10" xr3:uid="{00000000-0010-0000-0500-00000A000000}" name="Applications processed in_x000a_31-35 working days"/>
    <tableColumn id="11" xr3:uid="{00000000-0010-0000-0500-00000B000000}" name="Applications processed in_x000a_36-40 working days"/>
    <tableColumn id="12" xr3:uid="{00000000-0010-0000-0500-00000C000000}" name="Applications processed in_x000a_41 working days or more"/>
    <tableColumn id="13" xr3:uid="{00000000-0010-0000-0500-00000D000000}" name="Applications processed within 10 working days"/>
    <tableColumn id="14" xr3:uid="{00000000-0010-0000-0500-00000E000000}" name="Percentage of applications processed within 10 working days"/>
    <tableColumn id="15" xr3:uid="{00000000-0010-0000-0500-00000F000000}" name="Median average processing time in working days"/>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5" displayName="table5" ref="A4:C7" totalsRowShown="0">
  <tableColumns count="3">
    <tableColumn id="1" xr3:uid="{00000000-0010-0000-0600-000001000000}" name="Age of deceased"/>
    <tableColumn id="2" xr3:uid="{00000000-0010-0000-0600-000002000000}" name="Number of issued payments"/>
    <tableColumn id="3" xr3:uid="{00000000-0010-0000-0600-000003000000}" name="Total value of issued payment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6" displayName="table6" ref="A6:C9" totalsRowShown="0">
  <tableColumns count="3">
    <tableColumn id="1" xr3:uid="{00000000-0010-0000-0700-000001000000}" name="Age of deceased"/>
    <tableColumn id="2" xr3:uid="{00000000-0010-0000-0700-000002000000}" name="Payment by date of issue_x000a__x000a_Mean average value issued in financial year"/>
    <tableColumn id="3" xr3:uid="{00000000-0010-0000-0700-000003000000}" name="Payment by date of application_x000a__x000a_Mean average value for application received in financial year"/>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7" displayName="table7" ref="A4:G78" totalsRowShown="0">
  <tableColumns count="7">
    <tableColumn id="1" xr3:uid="{00000000-0010-0000-0800-000001000000}" name="Month of payment issue"/>
    <tableColumn id="2" xr3:uid="{00000000-0010-0000-0800-000002000000}" name="Total payments issued"/>
    <tableColumn id="3" xr3:uid="{00000000-0010-0000-0800-000003000000}" name="Total value of payments"/>
    <tableColumn id="4" xr3:uid="{00000000-0010-0000-0800-000004000000}" name="Payments issued to client"/>
    <tableColumn id="5" xr3:uid="{00000000-0010-0000-0800-000005000000}" name="Paid to funeral director"/>
    <tableColumn id="6" xr3:uid="{00000000-0010-0000-0800-000006000000}" name="Percentage paid to client"/>
    <tableColumn id="7" xr3:uid="{00000000-0010-0000-0800-000007000000}" name="Percentage paid to funeral director"/>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ocialsecurity.gov.scot/publications/statistics/statistics-collections" TargetMode="External"/><Relationship Id="rId2" Type="http://schemas.openxmlformats.org/officeDocument/2006/relationships/hyperlink" Target="mailto:MI@socialsecurity.gov.scot" TargetMode="External"/><Relationship Id="rId1" Type="http://schemas.openxmlformats.org/officeDocument/2006/relationships/hyperlink" Target="https://www.socialsecurity.gov.scot/publications/statistics/statistics-collections"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tabSelected="1" workbookViewId="0"/>
  </sheetViews>
  <sheetFormatPr defaultColWidth="10.85546875" defaultRowHeight="15.9" x14ac:dyDescent="0.45"/>
  <sheetData>
    <row r="1" spans="1:1" ht="20.6" x14ac:dyDescent="0.55000000000000004">
      <c r="A1" s="1" t="s">
        <v>0</v>
      </c>
    </row>
    <row r="2" spans="1:1" x14ac:dyDescent="0.45">
      <c r="A2" t="s">
        <v>13</v>
      </c>
    </row>
    <row r="3" spans="1:1" x14ac:dyDescent="0.45">
      <c r="A3" s="23" t="s">
        <v>14</v>
      </c>
    </row>
    <row r="4" spans="1:1" x14ac:dyDescent="0.45">
      <c r="A4" s="3" t="s">
        <v>15</v>
      </c>
    </row>
    <row r="5" spans="1:1" x14ac:dyDescent="0.45">
      <c r="A5" t="s">
        <v>16</v>
      </c>
    </row>
    <row r="6" spans="1:1" x14ac:dyDescent="0.45">
      <c r="A6" t="s">
        <v>17</v>
      </c>
    </row>
    <row r="7" spans="1:1" x14ac:dyDescent="0.45">
      <c r="A7" s="3" t="s">
        <v>18</v>
      </c>
    </row>
    <row r="8" spans="1:1" x14ac:dyDescent="0.45">
      <c r="A8" t="s">
        <v>19</v>
      </c>
    </row>
    <row r="9" spans="1:1" x14ac:dyDescent="0.45">
      <c r="A9" s="3" t="s">
        <v>20</v>
      </c>
    </row>
    <row r="10" spans="1:1" x14ac:dyDescent="0.45">
      <c r="A10" t="s">
        <v>21</v>
      </c>
    </row>
    <row r="11" spans="1:1" x14ac:dyDescent="0.45">
      <c r="A11" s="3" t="s">
        <v>22</v>
      </c>
    </row>
    <row r="12" spans="1:1" x14ac:dyDescent="0.45">
      <c r="A12" t="s">
        <v>23</v>
      </c>
    </row>
    <row r="13" spans="1:1" x14ac:dyDescent="0.45">
      <c r="A13" s="3" t="s">
        <v>24</v>
      </c>
    </row>
    <row r="14" spans="1:1" x14ac:dyDescent="0.45">
      <c r="A14" t="s">
        <v>25</v>
      </c>
    </row>
    <row r="15" spans="1:1" x14ac:dyDescent="0.45">
      <c r="A15" s="3" t="s">
        <v>26</v>
      </c>
    </row>
    <row r="16" spans="1:1" x14ac:dyDescent="0.45">
      <c r="A16" t="s">
        <v>27</v>
      </c>
    </row>
    <row r="17" spans="1:1" x14ac:dyDescent="0.45">
      <c r="A17" t="s">
        <v>28</v>
      </c>
    </row>
    <row r="18" spans="1:1" x14ac:dyDescent="0.45">
      <c r="A18" t="s">
        <v>332</v>
      </c>
    </row>
    <row r="19" spans="1:1" x14ac:dyDescent="0.45">
      <c r="A19" t="s">
        <v>29</v>
      </c>
    </row>
    <row r="20" spans="1:1" x14ac:dyDescent="0.45">
      <c r="A20" s="23" t="s">
        <v>30</v>
      </c>
    </row>
    <row r="21" spans="1:1" x14ac:dyDescent="0.45">
      <c r="A21" s="3" t="s">
        <v>31</v>
      </c>
    </row>
    <row r="22" spans="1:1" x14ac:dyDescent="0.45">
      <c r="A22" t="s">
        <v>32</v>
      </c>
    </row>
    <row r="23" spans="1:1" x14ac:dyDescent="0.45">
      <c r="A23" s="30" t="s">
        <v>33</v>
      </c>
    </row>
  </sheetData>
  <hyperlinks>
    <hyperlink ref="A3" r:id="rId1" location="funeral-support-payment" xr:uid="{281816A6-BB9D-47EA-B0D1-F3B8753BF0BA}"/>
    <hyperlink ref="A23" r:id="rId2" xr:uid="{3FBE6556-A226-4CFB-AE9E-282B09D64C15}"/>
    <hyperlink ref="A20" r:id="rId3" xr:uid="{B457372E-B59B-48D2-B893-25F3EE8E59FB}"/>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8"/>
  <sheetViews>
    <sheetView workbookViewId="0"/>
  </sheetViews>
  <sheetFormatPr defaultColWidth="10.85546875" defaultRowHeight="15.9" x14ac:dyDescent="0.45"/>
  <cols>
    <col min="1" max="1" width="35.5703125" customWidth="1"/>
    <col min="2" max="7" width="16.7109375" customWidth="1"/>
  </cols>
  <sheetData>
    <row r="1" spans="1:7" ht="20.6" x14ac:dyDescent="0.55000000000000004">
      <c r="A1" s="1" t="s">
        <v>8</v>
      </c>
    </row>
    <row r="2" spans="1:7" x14ac:dyDescent="0.45">
      <c r="A2" t="s">
        <v>42</v>
      </c>
    </row>
    <row r="3" spans="1:7" x14ac:dyDescent="0.45">
      <c r="A3" t="s">
        <v>352</v>
      </c>
    </row>
    <row r="4" spans="1:7" ht="50.05" customHeight="1" x14ac:dyDescent="0.45">
      <c r="A4" s="2" t="s">
        <v>271</v>
      </c>
      <c r="B4" s="2" t="s">
        <v>272</v>
      </c>
      <c r="C4" s="2" t="s">
        <v>273</v>
      </c>
      <c r="D4" s="2" t="s">
        <v>274</v>
      </c>
      <c r="E4" s="2" t="s">
        <v>275</v>
      </c>
      <c r="F4" s="2" t="s">
        <v>276</v>
      </c>
      <c r="G4" s="2" t="s">
        <v>277</v>
      </c>
    </row>
    <row r="5" spans="1:7" x14ac:dyDescent="0.45">
      <c r="A5" s="7" t="s">
        <v>150</v>
      </c>
      <c r="B5" s="10">
        <v>32065</v>
      </c>
      <c r="C5" s="18">
        <v>60132296</v>
      </c>
      <c r="D5" s="10">
        <v>11920</v>
      </c>
      <c r="E5" s="10">
        <v>20145</v>
      </c>
      <c r="F5" s="14">
        <v>0.37</v>
      </c>
      <c r="G5" s="14">
        <v>0.63</v>
      </c>
    </row>
    <row r="6" spans="1:7" x14ac:dyDescent="0.45">
      <c r="A6" t="s">
        <v>151</v>
      </c>
      <c r="B6" s="11">
        <v>35</v>
      </c>
      <c r="C6" s="19">
        <v>53429</v>
      </c>
      <c r="D6" s="11">
        <v>5</v>
      </c>
      <c r="E6" s="11">
        <v>30</v>
      </c>
      <c r="F6" s="15">
        <v>0.17</v>
      </c>
      <c r="G6" s="15">
        <v>0.83</v>
      </c>
    </row>
    <row r="7" spans="1:7" x14ac:dyDescent="0.45">
      <c r="A7" t="s">
        <v>152</v>
      </c>
      <c r="B7" s="11">
        <v>280</v>
      </c>
      <c r="C7" s="19">
        <v>430121</v>
      </c>
      <c r="D7" s="11">
        <v>65</v>
      </c>
      <c r="E7" s="11">
        <v>220</v>
      </c>
      <c r="F7" s="15">
        <v>0.23</v>
      </c>
      <c r="G7" s="15">
        <v>0.77</v>
      </c>
    </row>
    <row r="8" spans="1:7" x14ac:dyDescent="0.45">
      <c r="A8" t="s">
        <v>153</v>
      </c>
      <c r="B8" s="11">
        <v>365</v>
      </c>
      <c r="C8" s="19">
        <v>543976</v>
      </c>
      <c r="D8" s="11">
        <v>100</v>
      </c>
      <c r="E8" s="11">
        <v>265</v>
      </c>
      <c r="F8" s="15">
        <v>0.28000000000000003</v>
      </c>
      <c r="G8" s="15">
        <v>0.72</v>
      </c>
    </row>
    <row r="9" spans="1:7" x14ac:dyDescent="0.45">
      <c r="A9" t="s">
        <v>154</v>
      </c>
      <c r="B9" s="11">
        <v>375</v>
      </c>
      <c r="C9" s="19">
        <v>595239</v>
      </c>
      <c r="D9" s="11">
        <v>100</v>
      </c>
      <c r="E9" s="11">
        <v>275</v>
      </c>
      <c r="F9" s="15">
        <v>0.27</v>
      </c>
      <c r="G9" s="15">
        <v>0.73</v>
      </c>
    </row>
    <row r="10" spans="1:7" x14ac:dyDescent="0.45">
      <c r="A10" t="s">
        <v>155</v>
      </c>
      <c r="B10" s="11">
        <v>465</v>
      </c>
      <c r="C10" s="19">
        <v>691425</v>
      </c>
      <c r="D10" s="11">
        <v>140</v>
      </c>
      <c r="E10" s="11">
        <v>320</v>
      </c>
      <c r="F10" s="15">
        <v>0.31</v>
      </c>
      <c r="G10" s="15">
        <v>0.69</v>
      </c>
    </row>
    <row r="11" spans="1:7" x14ac:dyDescent="0.45">
      <c r="A11" t="s">
        <v>156</v>
      </c>
      <c r="B11" s="11">
        <v>405</v>
      </c>
      <c r="C11" s="19">
        <v>580644</v>
      </c>
      <c r="D11" s="11">
        <v>115</v>
      </c>
      <c r="E11" s="11">
        <v>290</v>
      </c>
      <c r="F11" s="15">
        <v>0.28000000000000003</v>
      </c>
      <c r="G11" s="15">
        <v>0.72</v>
      </c>
    </row>
    <row r="12" spans="1:7" x14ac:dyDescent="0.45">
      <c r="A12" t="s">
        <v>157</v>
      </c>
      <c r="B12" s="11">
        <v>380</v>
      </c>
      <c r="C12" s="19">
        <v>585041</v>
      </c>
      <c r="D12" s="11">
        <v>125</v>
      </c>
      <c r="E12" s="11">
        <v>260</v>
      </c>
      <c r="F12" s="15">
        <v>0.32</v>
      </c>
      <c r="G12" s="15">
        <v>0.68</v>
      </c>
    </row>
    <row r="13" spans="1:7" x14ac:dyDescent="0.45">
      <c r="A13" t="s">
        <v>158</v>
      </c>
      <c r="B13" s="11">
        <v>405</v>
      </c>
      <c r="C13" s="19">
        <v>632518</v>
      </c>
      <c r="D13" s="11">
        <v>130</v>
      </c>
      <c r="E13" s="11">
        <v>275</v>
      </c>
      <c r="F13" s="15">
        <v>0.33</v>
      </c>
      <c r="G13" s="15">
        <v>0.67</v>
      </c>
    </row>
    <row r="14" spans="1:7" x14ac:dyDescent="0.45">
      <c r="A14" t="s">
        <v>159</v>
      </c>
      <c r="B14" s="11">
        <v>440</v>
      </c>
      <c r="C14" s="19">
        <v>776962</v>
      </c>
      <c r="D14" s="11">
        <v>145</v>
      </c>
      <c r="E14" s="11">
        <v>295</v>
      </c>
      <c r="F14" s="15">
        <v>0.33</v>
      </c>
      <c r="G14" s="15">
        <v>0.67</v>
      </c>
    </row>
    <row r="15" spans="1:7" x14ac:dyDescent="0.45">
      <c r="A15" t="s">
        <v>160</v>
      </c>
      <c r="B15" s="11">
        <v>645</v>
      </c>
      <c r="C15" s="19">
        <v>1169042</v>
      </c>
      <c r="D15" s="11">
        <v>230</v>
      </c>
      <c r="E15" s="11">
        <v>415</v>
      </c>
      <c r="F15" s="15">
        <v>0.36</v>
      </c>
      <c r="G15" s="15">
        <v>0.64</v>
      </c>
    </row>
    <row r="16" spans="1:7" x14ac:dyDescent="0.45">
      <c r="A16" t="s">
        <v>161</v>
      </c>
      <c r="B16" s="11">
        <v>535</v>
      </c>
      <c r="C16" s="19">
        <v>950851</v>
      </c>
      <c r="D16" s="11">
        <v>180</v>
      </c>
      <c r="E16" s="11">
        <v>355</v>
      </c>
      <c r="F16" s="15">
        <v>0.34</v>
      </c>
      <c r="G16" s="15">
        <v>0.66</v>
      </c>
    </row>
    <row r="17" spans="1:7" x14ac:dyDescent="0.45">
      <c r="A17" t="s">
        <v>162</v>
      </c>
      <c r="B17" s="11">
        <v>495</v>
      </c>
      <c r="C17" s="19">
        <v>897761</v>
      </c>
      <c r="D17" s="11">
        <v>140</v>
      </c>
      <c r="E17" s="11">
        <v>355</v>
      </c>
      <c r="F17" s="15">
        <v>0.28000000000000003</v>
      </c>
      <c r="G17" s="15">
        <v>0.72</v>
      </c>
    </row>
    <row r="18" spans="1:7" x14ac:dyDescent="0.45">
      <c r="A18" t="s">
        <v>163</v>
      </c>
      <c r="B18" s="11">
        <v>425</v>
      </c>
      <c r="C18" s="19">
        <v>769422</v>
      </c>
      <c r="D18" s="11">
        <v>150</v>
      </c>
      <c r="E18" s="11">
        <v>275</v>
      </c>
      <c r="F18" s="15">
        <v>0.35</v>
      </c>
      <c r="G18" s="15">
        <v>0.65</v>
      </c>
    </row>
    <row r="19" spans="1:7" x14ac:dyDescent="0.45">
      <c r="A19" t="s">
        <v>164</v>
      </c>
      <c r="B19" s="11">
        <v>465</v>
      </c>
      <c r="C19" s="19">
        <v>850031</v>
      </c>
      <c r="D19" s="11">
        <v>150</v>
      </c>
      <c r="E19" s="11">
        <v>310</v>
      </c>
      <c r="F19" s="15">
        <v>0.33</v>
      </c>
      <c r="G19" s="15">
        <v>0.67</v>
      </c>
    </row>
    <row r="20" spans="1:7" x14ac:dyDescent="0.45">
      <c r="A20" t="s">
        <v>165</v>
      </c>
      <c r="B20" s="11">
        <v>540</v>
      </c>
      <c r="C20" s="19">
        <v>977451</v>
      </c>
      <c r="D20" s="11">
        <v>195</v>
      </c>
      <c r="E20" s="11">
        <v>345</v>
      </c>
      <c r="F20" s="15">
        <v>0.36</v>
      </c>
      <c r="G20" s="15">
        <v>0.64</v>
      </c>
    </row>
    <row r="21" spans="1:7" x14ac:dyDescent="0.45">
      <c r="A21" t="s">
        <v>166</v>
      </c>
      <c r="B21" s="11">
        <v>455</v>
      </c>
      <c r="C21" s="19">
        <v>812295</v>
      </c>
      <c r="D21" s="11">
        <v>140</v>
      </c>
      <c r="E21" s="11">
        <v>315</v>
      </c>
      <c r="F21" s="15">
        <v>0.31</v>
      </c>
      <c r="G21" s="15">
        <v>0.69</v>
      </c>
    </row>
    <row r="22" spans="1:7" x14ac:dyDescent="0.45">
      <c r="A22" t="s">
        <v>167</v>
      </c>
      <c r="B22" s="11">
        <v>375</v>
      </c>
      <c r="C22" s="19">
        <v>680555</v>
      </c>
      <c r="D22" s="11">
        <v>125</v>
      </c>
      <c r="E22" s="11">
        <v>250</v>
      </c>
      <c r="F22" s="15">
        <v>0.34</v>
      </c>
      <c r="G22" s="15">
        <v>0.66</v>
      </c>
    </row>
    <row r="23" spans="1:7" x14ac:dyDescent="0.45">
      <c r="A23" t="s">
        <v>168</v>
      </c>
      <c r="B23" s="11">
        <v>630</v>
      </c>
      <c r="C23" s="19">
        <v>1156628</v>
      </c>
      <c r="D23" s="11">
        <v>205</v>
      </c>
      <c r="E23" s="11">
        <v>425</v>
      </c>
      <c r="F23" s="15">
        <v>0.33</v>
      </c>
      <c r="G23" s="15">
        <v>0.67</v>
      </c>
    </row>
    <row r="24" spans="1:7" x14ac:dyDescent="0.45">
      <c r="A24" t="s">
        <v>169</v>
      </c>
      <c r="B24" s="11">
        <v>710</v>
      </c>
      <c r="C24" s="19">
        <v>1291883</v>
      </c>
      <c r="D24" s="11">
        <v>250</v>
      </c>
      <c r="E24" s="11">
        <v>455</v>
      </c>
      <c r="F24" s="15">
        <v>0.36</v>
      </c>
      <c r="G24" s="15">
        <v>0.64</v>
      </c>
    </row>
    <row r="25" spans="1:7" x14ac:dyDescent="0.45">
      <c r="A25" t="s">
        <v>170</v>
      </c>
      <c r="B25" s="11">
        <v>580</v>
      </c>
      <c r="C25" s="19">
        <v>1055040</v>
      </c>
      <c r="D25" s="11">
        <v>215</v>
      </c>
      <c r="E25" s="11">
        <v>365</v>
      </c>
      <c r="F25" s="15">
        <v>0.37</v>
      </c>
      <c r="G25" s="15">
        <v>0.63</v>
      </c>
    </row>
    <row r="26" spans="1:7" x14ac:dyDescent="0.45">
      <c r="A26" t="s">
        <v>171</v>
      </c>
      <c r="B26" s="11">
        <v>415</v>
      </c>
      <c r="C26" s="19">
        <v>755878</v>
      </c>
      <c r="D26" s="11">
        <v>145</v>
      </c>
      <c r="E26" s="11">
        <v>270</v>
      </c>
      <c r="F26" s="15">
        <v>0.35</v>
      </c>
      <c r="G26" s="15">
        <v>0.65</v>
      </c>
    </row>
    <row r="27" spans="1:7" x14ac:dyDescent="0.45">
      <c r="A27" t="s">
        <v>172</v>
      </c>
      <c r="B27" s="11">
        <v>450</v>
      </c>
      <c r="C27" s="19">
        <v>786819</v>
      </c>
      <c r="D27" s="11">
        <v>175</v>
      </c>
      <c r="E27" s="11">
        <v>270</v>
      </c>
      <c r="F27" s="15">
        <v>0.39</v>
      </c>
      <c r="G27" s="15">
        <v>0.61</v>
      </c>
    </row>
    <row r="28" spans="1:7" x14ac:dyDescent="0.45">
      <c r="A28" t="s">
        <v>173</v>
      </c>
      <c r="B28" s="11">
        <v>440</v>
      </c>
      <c r="C28" s="19">
        <v>789891</v>
      </c>
      <c r="D28" s="11">
        <v>170</v>
      </c>
      <c r="E28" s="11">
        <v>275</v>
      </c>
      <c r="F28" s="15">
        <v>0.38</v>
      </c>
      <c r="G28" s="15">
        <v>0.62</v>
      </c>
    </row>
    <row r="29" spans="1:7" x14ac:dyDescent="0.45">
      <c r="A29" t="s">
        <v>174</v>
      </c>
      <c r="B29" s="11">
        <v>575</v>
      </c>
      <c r="C29" s="19">
        <v>1031367</v>
      </c>
      <c r="D29" s="11">
        <v>215</v>
      </c>
      <c r="E29" s="11">
        <v>360</v>
      </c>
      <c r="F29" s="15">
        <v>0.38</v>
      </c>
      <c r="G29" s="15">
        <v>0.62</v>
      </c>
    </row>
    <row r="30" spans="1:7" x14ac:dyDescent="0.45">
      <c r="A30" t="s">
        <v>175</v>
      </c>
      <c r="B30" s="11">
        <v>625</v>
      </c>
      <c r="C30" s="19">
        <v>1123742</v>
      </c>
      <c r="D30" s="11">
        <v>225</v>
      </c>
      <c r="E30" s="11">
        <v>400</v>
      </c>
      <c r="F30" s="15">
        <v>0.36</v>
      </c>
      <c r="G30" s="15">
        <v>0.64</v>
      </c>
    </row>
    <row r="31" spans="1:7" x14ac:dyDescent="0.45">
      <c r="A31" t="s">
        <v>176</v>
      </c>
      <c r="B31" s="11">
        <v>440</v>
      </c>
      <c r="C31" s="19">
        <v>809074</v>
      </c>
      <c r="D31" s="11">
        <v>150</v>
      </c>
      <c r="E31" s="11">
        <v>285</v>
      </c>
      <c r="F31" s="15">
        <v>0.35</v>
      </c>
      <c r="G31" s="15">
        <v>0.65</v>
      </c>
    </row>
    <row r="32" spans="1:7" x14ac:dyDescent="0.45">
      <c r="A32" t="s">
        <v>177</v>
      </c>
      <c r="B32" s="11">
        <v>385</v>
      </c>
      <c r="C32" s="19">
        <v>713905</v>
      </c>
      <c r="D32" s="11">
        <v>150</v>
      </c>
      <c r="E32" s="11">
        <v>235</v>
      </c>
      <c r="F32" s="15">
        <v>0.39</v>
      </c>
      <c r="G32" s="15">
        <v>0.61</v>
      </c>
    </row>
    <row r="33" spans="1:7" x14ac:dyDescent="0.45">
      <c r="A33" t="s">
        <v>178</v>
      </c>
      <c r="B33" s="11">
        <v>510</v>
      </c>
      <c r="C33" s="19">
        <v>910825</v>
      </c>
      <c r="D33" s="11">
        <v>205</v>
      </c>
      <c r="E33" s="11">
        <v>305</v>
      </c>
      <c r="F33" s="15">
        <v>0.4</v>
      </c>
      <c r="G33" s="15">
        <v>0.6</v>
      </c>
    </row>
    <row r="34" spans="1:7" x14ac:dyDescent="0.45">
      <c r="A34" t="s">
        <v>179</v>
      </c>
      <c r="B34" s="11">
        <v>415</v>
      </c>
      <c r="C34" s="19">
        <v>747013</v>
      </c>
      <c r="D34" s="11">
        <v>150</v>
      </c>
      <c r="E34" s="11">
        <v>260</v>
      </c>
      <c r="F34" s="15">
        <v>0.37</v>
      </c>
      <c r="G34" s="15">
        <v>0.63</v>
      </c>
    </row>
    <row r="35" spans="1:7" x14ac:dyDescent="0.45">
      <c r="A35" t="s">
        <v>180</v>
      </c>
      <c r="B35" s="11">
        <v>555</v>
      </c>
      <c r="C35" s="19">
        <v>1002081</v>
      </c>
      <c r="D35" s="11">
        <v>210</v>
      </c>
      <c r="E35" s="11">
        <v>345</v>
      </c>
      <c r="F35" s="15">
        <v>0.38</v>
      </c>
      <c r="G35" s="15">
        <v>0.62</v>
      </c>
    </row>
    <row r="36" spans="1:7" x14ac:dyDescent="0.45">
      <c r="A36" t="s">
        <v>181</v>
      </c>
      <c r="B36" s="11">
        <v>710</v>
      </c>
      <c r="C36" s="19">
        <v>1315460</v>
      </c>
      <c r="D36" s="11">
        <v>285</v>
      </c>
      <c r="E36" s="11">
        <v>425</v>
      </c>
      <c r="F36" s="15">
        <v>0.4</v>
      </c>
      <c r="G36" s="15">
        <v>0.6</v>
      </c>
    </row>
    <row r="37" spans="1:7" x14ac:dyDescent="0.45">
      <c r="A37" t="s">
        <v>182</v>
      </c>
      <c r="B37" s="11">
        <v>390</v>
      </c>
      <c r="C37" s="19">
        <v>720172</v>
      </c>
      <c r="D37" s="11">
        <v>150</v>
      </c>
      <c r="E37" s="11">
        <v>240</v>
      </c>
      <c r="F37" s="15">
        <v>0.38</v>
      </c>
      <c r="G37" s="15">
        <v>0.62</v>
      </c>
    </row>
    <row r="38" spans="1:7" x14ac:dyDescent="0.45">
      <c r="A38" t="s">
        <v>183</v>
      </c>
      <c r="B38" s="11">
        <v>445</v>
      </c>
      <c r="C38" s="19">
        <v>827374</v>
      </c>
      <c r="D38" s="11">
        <v>175</v>
      </c>
      <c r="E38" s="11">
        <v>270</v>
      </c>
      <c r="F38" s="15">
        <v>0.39</v>
      </c>
      <c r="G38" s="15">
        <v>0.61</v>
      </c>
    </row>
    <row r="39" spans="1:7" x14ac:dyDescent="0.45">
      <c r="A39" t="s">
        <v>184</v>
      </c>
      <c r="B39" s="11">
        <v>390</v>
      </c>
      <c r="C39" s="19">
        <v>694760</v>
      </c>
      <c r="D39" s="11">
        <v>165</v>
      </c>
      <c r="E39" s="11">
        <v>225</v>
      </c>
      <c r="F39" s="15">
        <v>0.43</v>
      </c>
      <c r="G39" s="15">
        <v>0.56999999999999995</v>
      </c>
    </row>
    <row r="40" spans="1:7" x14ac:dyDescent="0.45">
      <c r="A40" t="s">
        <v>185</v>
      </c>
      <c r="B40" s="11">
        <v>340</v>
      </c>
      <c r="C40" s="19">
        <v>626490</v>
      </c>
      <c r="D40" s="11">
        <v>150</v>
      </c>
      <c r="E40" s="11">
        <v>190</v>
      </c>
      <c r="F40" s="15">
        <v>0.44</v>
      </c>
      <c r="G40" s="15">
        <v>0.56000000000000005</v>
      </c>
    </row>
    <row r="41" spans="1:7" x14ac:dyDescent="0.45">
      <c r="A41" t="s">
        <v>186</v>
      </c>
      <c r="B41" s="11">
        <v>420</v>
      </c>
      <c r="C41" s="19">
        <v>767188</v>
      </c>
      <c r="D41" s="11">
        <v>175</v>
      </c>
      <c r="E41" s="11">
        <v>245</v>
      </c>
      <c r="F41" s="15">
        <v>0.42</v>
      </c>
      <c r="G41" s="15">
        <v>0.57999999999999996</v>
      </c>
    </row>
    <row r="42" spans="1:7" x14ac:dyDescent="0.45">
      <c r="A42" t="s">
        <v>187</v>
      </c>
      <c r="B42" s="11">
        <v>535</v>
      </c>
      <c r="C42" s="19">
        <v>984540</v>
      </c>
      <c r="D42" s="11">
        <v>210</v>
      </c>
      <c r="E42" s="11">
        <v>325</v>
      </c>
      <c r="F42" s="15">
        <v>0.4</v>
      </c>
      <c r="G42" s="15">
        <v>0.6</v>
      </c>
    </row>
    <row r="43" spans="1:7" x14ac:dyDescent="0.45">
      <c r="A43" t="s">
        <v>188</v>
      </c>
      <c r="B43" s="11">
        <v>500</v>
      </c>
      <c r="C43" s="19">
        <v>916993</v>
      </c>
      <c r="D43" s="11">
        <v>220</v>
      </c>
      <c r="E43" s="11">
        <v>280</v>
      </c>
      <c r="F43" s="15">
        <v>0.44</v>
      </c>
      <c r="G43" s="15">
        <v>0.56000000000000005</v>
      </c>
    </row>
    <row r="44" spans="1:7" x14ac:dyDescent="0.45">
      <c r="A44" t="s">
        <v>189</v>
      </c>
      <c r="B44" s="11">
        <v>530</v>
      </c>
      <c r="C44" s="19">
        <v>988236</v>
      </c>
      <c r="D44" s="11">
        <v>230</v>
      </c>
      <c r="E44" s="11">
        <v>305</v>
      </c>
      <c r="F44" s="15">
        <v>0.43</v>
      </c>
      <c r="G44" s="15">
        <v>0.56999999999999995</v>
      </c>
    </row>
    <row r="45" spans="1:7" x14ac:dyDescent="0.45">
      <c r="A45" t="s">
        <v>190</v>
      </c>
      <c r="B45" s="11">
        <v>260</v>
      </c>
      <c r="C45" s="19">
        <v>472031</v>
      </c>
      <c r="D45" s="11">
        <v>100</v>
      </c>
      <c r="E45" s="11">
        <v>160</v>
      </c>
      <c r="F45" s="15">
        <v>0.38</v>
      </c>
      <c r="G45" s="15">
        <v>0.62</v>
      </c>
    </row>
    <row r="46" spans="1:7" x14ac:dyDescent="0.45">
      <c r="A46" t="s">
        <v>191</v>
      </c>
      <c r="B46" s="11">
        <v>345</v>
      </c>
      <c r="C46" s="19">
        <v>632888</v>
      </c>
      <c r="D46" s="11">
        <v>140</v>
      </c>
      <c r="E46" s="11">
        <v>205</v>
      </c>
      <c r="F46" s="15">
        <v>0.4</v>
      </c>
      <c r="G46" s="15">
        <v>0.6</v>
      </c>
    </row>
    <row r="47" spans="1:7" x14ac:dyDescent="0.45">
      <c r="A47" t="s">
        <v>192</v>
      </c>
      <c r="B47" s="11">
        <v>340</v>
      </c>
      <c r="C47" s="19">
        <v>599237</v>
      </c>
      <c r="D47" s="11">
        <v>140</v>
      </c>
      <c r="E47" s="11">
        <v>200</v>
      </c>
      <c r="F47" s="15">
        <v>0.42</v>
      </c>
      <c r="G47" s="15">
        <v>0.57999999999999996</v>
      </c>
    </row>
    <row r="48" spans="1:7" x14ac:dyDescent="0.45">
      <c r="A48" t="s">
        <v>193</v>
      </c>
      <c r="B48" s="11">
        <v>520</v>
      </c>
      <c r="C48" s="19">
        <v>964004</v>
      </c>
      <c r="D48" s="11">
        <v>210</v>
      </c>
      <c r="E48" s="11">
        <v>310</v>
      </c>
      <c r="F48" s="15">
        <v>0.4</v>
      </c>
      <c r="G48" s="15">
        <v>0.6</v>
      </c>
    </row>
    <row r="49" spans="1:7" x14ac:dyDescent="0.45">
      <c r="A49" t="s">
        <v>194</v>
      </c>
      <c r="B49" s="11">
        <v>330</v>
      </c>
      <c r="C49" s="19">
        <v>598936</v>
      </c>
      <c r="D49" s="11">
        <v>155</v>
      </c>
      <c r="E49" s="11">
        <v>175</v>
      </c>
      <c r="F49" s="15">
        <v>0.47</v>
      </c>
      <c r="G49" s="15">
        <v>0.53</v>
      </c>
    </row>
    <row r="50" spans="1:7" x14ac:dyDescent="0.45">
      <c r="A50" t="s">
        <v>195</v>
      </c>
      <c r="B50" s="11">
        <v>510</v>
      </c>
      <c r="C50" s="19">
        <v>957427</v>
      </c>
      <c r="D50" s="11">
        <v>250</v>
      </c>
      <c r="E50" s="11">
        <v>255</v>
      </c>
      <c r="F50" s="15">
        <v>0.49</v>
      </c>
      <c r="G50" s="15">
        <v>0.51</v>
      </c>
    </row>
    <row r="51" spans="1:7" x14ac:dyDescent="0.45">
      <c r="A51" t="s">
        <v>196</v>
      </c>
      <c r="B51" s="11">
        <v>815</v>
      </c>
      <c r="C51" s="19">
        <v>1584953</v>
      </c>
      <c r="D51" s="11">
        <v>365</v>
      </c>
      <c r="E51" s="11">
        <v>455</v>
      </c>
      <c r="F51" s="15">
        <v>0.45</v>
      </c>
      <c r="G51" s="15">
        <v>0.55000000000000004</v>
      </c>
    </row>
    <row r="52" spans="1:7" x14ac:dyDescent="0.45">
      <c r="A52" t="s">
        <v>197</v>
      </c>
      <c r="B52" s="11">
        <v>670</v>
      </c>
      <c r="C52" s="19">
        <v>1338184</v>
      </c>
      <c r="D52" s="11">
        <v>295</v>
      </c>
      <c r="E52" s="11">
        <v>380</v>
      </c>
      <c r="F52" s="15">
        <v>0.44</v>
      </c>
      <c r="G52" s="15">
        <v>0.56000000000000005</v>
      </c>
    </row>
    <row r="53" spans="1:7" x14ac:dyDescent="0.45">
      <c r="A53" t="s">
        <v>198</v>
      </c>
      <c r="B53" s="11">
        <v>600</v>
      </c>
      <c r="C53" s="19">
        <v>1173497</v>
      </c>
      <c r="D53" s="11">
        <v>250</v>
      </c>
      <c r="E53" s="11">
        <v>350</v>
      </c>
      <c r="F53" s="15">
        <v>0.42</v>
      </c>
      <c r="G53" s="15">
        <v>0.57999999999999996</v>
      </c>
    </row>
    <row r="54" spans="1:7" x14ac:dyDescent="0.45">
      <c r="A54" t="s">
        <v>199</v>
      </c>
      <c r="B54" s="11">
        <v>675</v>
      </c>
      <c r="C54" s="19">
        <v>1366446</v>
      </c>
      <c r="D54" s="11">
        <v>265</v>
      </c>
      <c r="E54" s="11">
        <v>410</v>
      </c>
      <c r="F54" s="15">
        <v>0.39</v>
      </c>
      <c r="G54" s="15">
        <v>0.61</v>
      </c>
    </row>
    <row r="55" spans="1:7" x14ac:dyDescent="0.45">
      <c r="A55" t="s">
        <v>200</v>
      </c>
      <c r="B55" s="11">
        <v>515</v>
      </c>
      <c r="C55" s="19">
        <v>1061930</v>
      </c>
      <c r="D55" s="11">
        <v>200</v>
      </c>
      <c r="E55" s="11">
        <v>315</v>
      </c>
      <c r="F55" s="15">
        <v>0.39</v>
      </c>
      <c r="G55" s="15">
        <v>0.61</v>
      </c>
    </row>
    <row r="56" spans="1:7" x14ac:dyDescent="0.45">
      <c r="A56" t="s">
        <v>201</v>
      </c>
      <c r="B56" s="11">
        <v>545</v>
      </c>
      <c r="C56" s="19">
        <v>1083944</v>
      </c>
      <c r="D56" s="11">
        <v>195</v>
      </c>
      <c r="E56" s="11">
        <v>355</v>
      </c>
      <c r="F56" s="15">
        <v>0.35</v>
      </c>
      <c r="G56" s="15">
        <v>0.65</v>
      </c>
    </row>
    <row r="57" spans="1:7" x14ac:dyDescent="0.45">
      <c r="A57" t="s">
        <v>202</v>
      </c>
      <c r="B57" s="11">
        <v>340</v>
      </c>
      <c r="C57" s="19">
        <v>683144</v>
      </c>
      <c r="D57" s="11">
        <v>130</v>
      </c>
      <c r="E57" s="11">
        <v>210</v>
      </c>
      <c r="F57" s="15">
        <v>0.38</v>
      </c>
      <c r="G57" s="15">
        <v>0.62</v>
      </c>
    </row>
    <row r="58" spans="1:7" x14ac:dyDescent="0.45">
      <c r="A58" t="s">
        <v>203</v>
      </c>
      <c r="B58" s="11">
        <v>555</v>
      </c>
      <c r="C58" s="19">
        <v>1105944</v>
      </c>
      <c r="D58" s="11">
        <v>185</v>
      </c>
      <c r="E58" s="11">
        <v>370</v>
      </c>
      <c r="F58" s="15">
        <v>0.33</v>
      </c>
      <c r="G58" s="15">
        <v>0.67</v>
      </c>
    </row>
    <row r="59" spans="1:7" x14ac:dyDescent="0.45">
      <c r="A59" t="s">
        <v>204</v>
      </c>
      <c r="B59" s="11">
        <v>615</v>
      </c>
      <c r="C59" s="19">
        <v>1201683</v>
      </c>
      <c r="D59" s="11">
        <v>205</v>
      </c>
      <c r="E59" s="11">
        <v>405</v>
      </c>
      <c r="F59" s="15">
        <v>0.34</v>
      </c>
      <c r="G59" s="15">
        <v>0.66</v>
      </c>
    </row>
    <row r="60" spans="1:7" x14ac:dyDescent="0.45">
      <c r="A60" t="s">
        <v>205</v>
      </c>
      <c r="B60" s="11">
        <v>565</v>
      </c>
      <c r="C60" s="19">
        <v>1135798</v>
      </c>
      <c r="D60" s="11">
        <v>215</v>
      </c>
      <c r="E60" s="11">
        <v>345</v>
      </c>
      <c r="F60" s="15">
        <v>0.38</v>
      </c>
      <c r="G60" s="15">
        <v>0.62</v>
      </c>
    </row>
    <row r="61" spans="1:7" x14ac:dyDescent="0.45">
      <c r="A61" t="s">
        <v>206</v>
      </c>
      <c r="B61" s="11">
        <v>485</v>
      </c>
      <c r="C61" s="19">
        <v>964752</v>
      </c>
      <c r="D61" s="11">
        <v>195</v>
      </c>
      <c r="E61" s="11">
        <v>290</v>
      </c>
      <c r="F61" s="15">
        <v>0.4</v>
      </c>
      <c r="G61" s="15">
        <v>0.6</v>
      </c>
    </row>
    <row r="62" spans="1:7" x14ac:dyDescent="0.45">
      <c r="A62" t="s">
        <v>207</v>
      </c>
      <c r="B62" s="11">
        <v>550</v>
      </c>
      <c r="C62" s="19">
        <v>1143962</v>
      </c>
      <c r="D62" s="11">
        <v>210</v>
      </c>
      <c r="E62" s="11">
        <v>340</v>
      </c>
      <c r="F62" s="15">
        <v>0.38</v>
      </c>
      <c r="G62" s="15">
        <v>0.62</v>
      </c>
    </row>
    <row r="63" spans="1:7" x14ac:dyDescent="0.45">
      <c r="A63" t="s">
        <v>208</v>
      </c>
      <c r="B63" s="11">
        <v>475</v>
      </c>
      <c r="C63" s="19">
        <v>1007055</v>
      </c>
      <c r="D63" s="11">
        <v>175</v>
      </c>
      <c r="E63" s="11">
        <v>300</v>
      </c>
      <c r="F63" s="15">
        <v>0.37</v>
      </c>
      <c r="G63" s="15">
        <v>0.63</v>
      </c>
    </row>
    <row r="64" spans="1:7" x14ac:dyDescent="0.45">
      <c r="A64" t="s">
        <v>209</v>
      </c>
      <c r="B64" s="11">
        <v>560</v>
      </c>
      <c r="C64" s="19">
        <v>1202947</v>
      </c>
      <c r="D64" s="11">
        <v>215</v>
      </c>
      <c r="E64" s="11">
        <v>350</v>
      </c>
      <c r="F64" s="15">
        <v>0.38</v>
      </c>
      <c r="G64" s="15">
        <v>0.62</v>
      </c>
    </row>
    <row r="65" spans="1:7" x14ac:dyDescent="0.45">
      <c r="A65" t="s">
        <v>210</v>
      </c>
      <c r="B65" s="11">
        <v>490</v>
      </c>
      <c r="C65" s="19">
        <v>1033669</v>
      </c>
      <c r="D65" s="11">
        <v>200</v>
      </c>
      <c r="E65" s="11">
        <v>295</v>
      </c>
      <c r="F65" s="15">
        <v>0.4</v>
      </c>
      <c r="G65" s="15">
        <v>0.6</v>
      </c>
    </row>
    <row r="66" spans="1:7" x14ac:dyDescent="0.45">
      <c r="A66" t="s">
        <v>211</v>
      </c>
      <c r="B66" s="11">
        <v>430</v>
      </c>
      <c r="C66" s="19">
        <v>921300</v>
      </c>
      <c r="D66" s="11">
        <v>180</v>
      </c>
      <c r="E66" s="11">
        <v>250</v>
      </c>
      <c r="F66" s="15">
        <v>0.42</v>
      </c>
      <c r="G66" s="15">
        <v>0.57999999999999996</v>
      </c>
    </row>
    <row r="67" spans="1:7" x14ac:dyDescent="0.45">
      <c r="A67" t="s">
        <v>212</v>
      </c>
      <c r="B67" s="11">
        <v>415</v>
      </c>
      <c r="C67" s="19">
        <v>884239</v>
      </c>
      <c r="D67" s="11">
        <v>150</v>
      </c>
      <c r="E67" s="11">
        <v>270</v>
      </c>
      <c r="F67" s="15">
        <v>0.35</v>
      </c>
      <c r="G67" s="15">
        <v>0.65</v>
      </c>
    </row>
    <row r="68" spans="1:7" x14ac:dyDescent="0.45">
      <c r="A68" t="s">
        <v>213</v>
      </c>
      <c r="B68" s="11">
        <v>440</v>
      </c>
      <c r="C68" s="19">
        <v>926218</v>
      </c>
      <c r="D68" s="11">
        <v>165</v>
      </c>
      <c r="E68" s="11">
        <v>280</v>
      </c>
      <c r="F68" s="15">
        <v>0.37</v>
      </c>
      <c r="G68" s="15">
        <v>0.63</v>
      </c>
    </row>
    <row r="69" spans="1:7" x14ac:dyDescent="0.45">
      <c r="A69" t="s">
        <v>214</v>
      </c>
      <c r="B69" s="11">
        <v>415</v>
      </c>
      <c r="C69" s="19">
        <v>883582</v>
      </c>
      <c r="D69" s="11">
        <v>140</v>
      </c>
      <c r="E69" s="11">
        <v>275</v>
      </c>
      <c r="F69" s="15">
        <v>0.34</v>
      </c>
      <c r="G69" s="15">
        <v>0.66</v>
      </c>
    </row>
    <row r="70" spans="1:7" x14ac:dyDescent="0.45">
      <c r="A70" t="s">
        <v>215</v>
      </c>
      <c r="B70" s="11">
        <v>480</v>
      </c>
      <c r="C70" s="19">
        <v>1012414</v>
      </c>
      <c r="D70" s="11">
        <v>170</v>
      </c>
      <c r="E70" s="11">
        <v>310</v>
      </c>
      <c r="F70" s="15">
        <v>0.35</v>
      </c>
      <c r="G70" s="15">
        <v>0.65</v>
      </c>
    </row>
    <row r="71" spans="1:7" x14ac:dyDescent="0.45">
      <c r="A71" t="s">
        <v>216</v>
      </c>
      <c r="B71" s="11">
        <v>525</v>
      </c>
      <c r="C71" s="19">
        <v>1102503</v>
      </c>
      <c r="D71" s="11">
        <v>190</v>
      </c>
      <c r="E71" s="11">
        <v>335</v>
      </c>
      <c r="F71" s="15">
        <v>0.37</v>
      </c>
      <c r="G71" s="15">
        <v>0.63</v>
      </c>
    </row>
    <row r="72" spans="1:7" x14ac:dyDescent="0.45">
      <c r="A72" t="s">
        <v>217</v>
      </c>
      <c r="B72" s="11">
        <v>510</v>
      </c>
      <c r="C72" s="19">
        <v>1077486</v>
      </c>
      <c r="D72" s="11">
        <v>175</v>
      </c>
      <c r="E72" s="11">
        <v>340</v>
      </c>
      <c r="F72" s="15">
        <v>0.34</v>
      </c>
      <c r="G72" s="15">
        <v>0.66</v>
      </c>
    </row>
    <row r="73" spans="1:7" x14ac:dyDescent="0.45">
      <c r="A73" s="8" t="s">
        <v>358</v>
      </c>
      <c r="B73" s="12">
        <v>2310</v>
      </c>
      <c r="C73" s="20">
        <v>3479875</v>
      </c>
      <c r="D73" s="12">
        <v>650</v>
      </c>
      <c r="E73" s="12">
        <v>1660</v>
      </c>
      <c r="F73" s="16">
        <v>0.28000000000000003</v>
      </c>
      <c r="G73" s="16">
        <v>0.72</v>
      </c>
    </row>
    <row r="74" spans="1:7" x14ac:dyDescent="0.45">
      <c r="A74" s="9" t="s">
        <v>357</v>
      </c>
      <c r="B74" s="13">
        <v>6120</v>
      </c>
      <c r="C74" s="21">
        <v>10965399</v>
      </c>
      <c r="D74" s="13">
        <v>2045</v>
      </c>
      <c r="E74" s="13">
        <v>4075</v>
      </c>
      <c r="F74" s="17">
        <v>0.33</v>
      </c>
      <c r="G74" s="17">
        <v>0.67</v>
      </c>
    </row>
    <row r="75" spans="1:7" x14ac:dyDescent="0.45">
      <c r="A75" s="9" t="s">
        <v>356</v>
      </c>
      <c r="B75" s="13">
        <v>6100</v>
      </c>
      <c r="C75" s="21">
        <v>11041094</v>
      </c>
      <c r="D75" s="13">
        <v>2300</v>
      </c>
      <c r="E75" s="13">
        <v>3800</v>
      </c>
      <c r="F75" s="17">
        <v>0.38</v>
      </c>
      <c r="G75" s="17">
        <v>0.62</v>
      </c>
    </row>
    <row r="76" spans="1:7" x14ac:dyDescent="0.45">
      <c r="A76" s="9" t="s">
        <v>355</v>
      </c>
      <c r="B76" s="13">
        <v>5020</v>
      </c>
      <c r="C76" s="21">
        <v>9193913</v>
      </c>
      <c r="D76" s="13">
        <v>2065</v>
      </c>
      <c r="E76" s="13">
        <v>2955</v>
      </c>
      <c r="F76" s="17">
        <v>0.41</v>
      </c>
      <c r="G76" s="17">
        <v>0.59</v>
      </c>
    </row>
    <row r="77" spans="1:7" x14ac:dyDescent="0.45">
      <c r="A77" s="9" t="s">
        <v>354</v>
      </c>
      <c r="B77" s="13">
        <v>6735</v>
      </c>
      <c r="C77" s="21">
        <v>13291887</v>
      </c>
      <c r="D77" s="13">
        <v>2705</v>
      </c>
      <c r="E77" s="13">
        <v>4030</v>
      </c>
      <c r="F77" s="17">
        <v>0.4</v>
      </c>
      <c r="G77" s="17">
        <v>0.6</v>
      </c>
    </row>
    <row r="78" spans="1:7" x14ac:dyDescent="0.45">
      <c r="A78" s="9" t="s">
        <v>353</v>
      </c>
      <c r="B78" s="13">
        <v>5780</v>
      </c>
      <c r="C78" s="21">
        <v>12160129</v>
      </c>
      <c r="D78" s="13">
        <v>2155</v>
      </c>
      <c r="E78" s="13">
        <v>3625</v>
      </c>
      <c r="F78" s="17">
        <v>0.37</v>
      </c>
      <c r="G78" s="17">
        <v>0.63</v>
      </c>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2"/>
  <sheetViews>
    <sheetView workbookViewId="0"/>
  </sheetViews>
  <sheetFormatPr defaultColWidth="10.85546875" defaultRowHeight="15.9" x14ac:dyDescent="0.45"/>
  <cols>
    <col min="1" max="1" width="35.7109375" customWidth="1"/>
    <col min="2" max="4" width="16.7109375" customWidth="1"/>
  </cols>
  <sheetData>
    <row r="1" spans="1:4" ht="20.6" x14ac:dyDescent="0.55000000000000004">
      <c r="A1" s="1" t="s">
        <v>347</v>
      </c>
    </row>
    <row r="2" spans="1:4" ht="111" x14ac:dyDescent="0.45">
      <c r="A2" s="6" t="s">
        <v>37</v>
      </c>
    </row>
    <row r="3" spans="1:4" x14ac:dyDescent="0.45">
      <c r="A3" t="s">
        <v>43</v>
      </c>
    </row>
    <row r="4" spans="1:4" x14ac:dyDescent="0.45">
      <c r="A4" t="s">
        <v>352</v>
      </c>
    </row>
    <row r="5" spans="1:4" x14ac:dyDescent="0.45">
      <c r="A5" s="2" t="s">
        <v>361</v>
      </c>
      <c r="B5" s="22" t="s">
        <v>283</v>
      </c>
    </row>
    <row r="6" spans="1:4" ht="60" customHeight="1" x14ac:dyDescent="0.45">
      <c r="A6" s="2" t="s">
        <v>224</v>
      </c>
      <c r="B6" s="2" t="s">
        <v>278</v>
      </c>
      <c r="C6" s="2" t="s">
        <v>279</v>
      </c>
      <c r="D6" s="2" t="s">
        <v>280</v>
      </c>
    </row>
    <row r="7" spans="1:4" x14ac:dyDescent="0.45">
      <c r="A7" s="7" t="s">
        <v>150</v>
      </c>
      <c r="B7" s="10">
        <f>_xlfn.XLOOKUP(1, ('Table 8 - Full data'!$A$2:'Table 8 - Full data'!$A$253 = $A7)*('Table 8 - Full data'!$B$2:'Table 8 - Full data'!$B$253 = $B$5),'Table 8 - Full data'!C$2:'Table 8 - Full data'!C$253)</f>
        <v>32065</v>
      </c>
      <c r="C7" s="18">
        <f>_xlfn.XLOOKUP(1, ('Table 8 - Full data'!$A$2:'Table 8 - Full data'!$A$253 = $A7)*('Table 8 - Full data'!$B$2:'Table 8 - Full data'!$B$253 = $B$5),'Table 8 - Full data'!D$2:'Table 8 - Full data'!D$253)</f>
        <v>60132296</v>
      </c>
      <c r="D7" s="14">
        <f>_xlfn.XLOOKUP(1, ('Table 8 - Full data'!$A$2:'Table 8 - Full data'!$A$253 = $A7)*('Table 8 - Full data'!$B$2:'Table 8 - Full data'!$B$253 = $B$5),'Table 8 - Full data'!E$2:'Table 8 - Full data'!E$253)</f>
        <v>1</v>
      </c>
    </row>
    <row r="8" spans="1:4" x14ac:dyDescent="0.45">
      <c r="A8" t="s">
        <v>229</v>
      </c>
      <c r="B8" s="11">
        <f>_xlfn.XLOOKUP(1, ('Table 8 - Full data'!$A$2:'Table 8 - Full data'!$A$253 = $A8)*('Table 8 - Full data'!$B$2:'Table 8 - Full data'!$B$253 = $B$5),'Table 8 - Full data'!C$2:'Table 8 - Full data'!C$253)</f>
        <v>770</v>
      </c>
      <c r="C8" s="19">
        <f>_xlfn.XLOOKUP(1, ('Table 8 - Full data'!$A$2:'Table 8 - Full data'!$A$253 = $A8)*('Table 8 - Full data'!$B$2:'Table 8 - Full data'!$B$253 = $B$5),'Table 8 - Full data'!D$2:'Table 8 - Full data'!D$253)</f>
        <v>1306369</v>
      </c>
      <c r="D8" s="15">
        <f>_xlfn.XLOOKUP(1, ('Table 8 - Full data'!$A$2:'Table 8 - Full data'!$A$253 = $A8)*('Table 8 - Full data'!$B$2:'Table 8 - Full data'!$B$253 = $B$5),'Table 8 - Full data'!E$2:'Table 8 - Full data'!E$253)</f>
        <v>0.02</v>
      </c>
    </row>
    <row r="9" spans="1:4" x14ac:dyDescent="0.45">
      <c r="A9" t="s">
        <v>230</v>
      </c>
      <c r="B9" s="11">
        <f>_xlfn.XLOOKUP(1, ('Table 8 - Full data'!$A$2:'Table 8 - Full data'!$A$253 = $A9)*('Table 8 - Full data'!$B$2:'Table 8 - Full data'!$B$253 = $B$5),'Table 8 - Full data'!C$2:'Table 8 - Full data'!C$253)</f>
        <v>645</v>
      </c>
      <c r="C9" s="19">
        <f>_xlfn.XLOOKUP(1, ('Table 8 - Full data'!$A$2:'Table 8 - Full data'!$A$253 = $A9)*('Table 8 - Full data'!$B$2:'Table 8 - Full data'!$B$253 = $B$5),'Table 8 - Full data'!D$2:'Table 8 - Full data'!D$253)</f>
        <v>1194285</v>
      </c>
      <c r="D9" s="15">
        <f>_xlfn.XLOOKUP(1, ('Table 8 - Full data'!$A$2:'Table 8 - Full data'!$A$253 = $A9)*('Table 8 - Full data'!$B$2:'Table 8 - Full data'!$B$253 = $B$5),'Table 8 - Full data'!E$2:'Table 8 - Full data'!E$253)</f>
        <v>0.02</v>
      </c>
    </row>
    <row r="10" spans="1:4" x14ac:dyDescent="0.45">
      <c r="A10" t="s">
        <v>231</v>
      </c>
      <c r="B10" s="11">
        <f>_xlfn.XLOOKUP(1, ('Table 8 - Full data'!$A$2:'Table 8 - Full data'!$A$253 = $A10)*('Table 8 - Full data'!$B$2:'Table 8 - Full data'!$B$253 = $B$5),'Table 8 - Full data'!C$2:'Table 8 - Full data'!C$253)</f>
        <v>470</v>
      </c>
      <c r="C10" s="19">
        <f>_xlfn.XLOOKUP(1, ('Table 8 - Full data'!$A$2:'Table 8 - Full data'!$A$253 = $A10)*('Table 8 - Full data'!$B$2:'Table 8 - Full data'!$B$253 = $B$5),'Table 8 - Full data'!D$2:'Table 8 - Full data'!D$253)</f>
        <v>920042</v>
      </c>
      <c r="D10" s="15">
        <f>_xlfn.XLOOKUP(1, ('Table 8 - Full data'!$A$2:'Table 8 - Full data'!$A$253 = $A10)*('Table 8 - Full data'!$B$2:'Table 8 - Full data'!$B$253 = $B$5),'Table 8 - Full data'!E$2:'Table 8 - Full data'!E$253)</f>
        <v>0.02</v>
      </c>
    </row>
    <row r="11" spans="1:4" x14ac:dyDescent="0.45">
      <c r="A11" t="s">
        <v>232</v>
      </c>
      <c r="B11" s="11">
        <f>_xlfn.XLOOKUP(1, ('Table 8 - Full data'!$A$2:'Table 8 - Full data'!$A$253 = $A11)*('Table 8 - Full data'!$B$2:'Table 8 - Full data'!$B$253 = $B$5),'Table 8 - Full data'!C$2:'Table 8 - Full data'!C$253)</f>
        <v>395</v>
      </c>
      <c r="C11" s="19">
        <f>_xlfn.XLOOKUP(1, ('Table 8 - Full data'!$A$2:'Table 8 - Full data'!$A$253 = $A11)*('Table 8 - Full data'!$B$2:'Table 8 - Full data'!$B$253 = $B$5),'Table 8 - Full data'!D$2:'Table 8 - Full data'!D$253)</f>
        <v>776364</v>
      </c>
      <c r="D11" s="15">
        <f>_xlfn.XLOOKUP(1, ('Table 8 - Full data'!$A$2:'Table 8 - Full data'!$A$253 = $A11)*('Table 8 - Full data'!$B$2:'Table 8 - Full data'!$B$253 = $B$5),'Table 8 - Full data'!E$2:'Table 8 - Full data'!E$253)</f>
        <v>0.01</v>
      </c>
    </row>
    <row r="12" spans="1:4" x14ac:dyDescent="0.45">
      <c r="A12" t="s">
        <v>233</v>
      </c>
      <c r="B12" s="11">
        <f>_xlfn.XLOOKUP(1, ('Table 8 - Full data'!$A$2:'Table 8 - Full data'!$A$253 = $A12)*('Table 8 - Full data'!$B$2:'Table 8 - Full data'!$B$253 = $B$5),'Table 8 - Full data'!C$2:'Table 8 - Full data'!C$253)</f>
        <v>1675</v>
      </c>
      <c r="C12" s="19">
        <f>_xlfn.XLOOKUP(1, ('Table 8 - Full data'!$A$2:'Table 8 - Full data'!$A$253 = $A12)*('Table 8 - Full data'!$B$2:'Table 8 - Full data'!$B$253 = $B$5),'Table 8 - Full data'!D$2:'Table 8 - Full data'!D$253)</f>
        <v>3207342</v>
      </c>
      <c r="D12" s="15">
        <f>_xlfn.XLOOKUP(1, ('Table 8 - Full data'!$A$2:'Table 8 - Full data'!$A$253 = $A12)*('Table 8 - Full data'!$B$2:'Table 8 - Full data'!$B$253 = $B$5),'Table 8 - Full data'!E$2:'Table 8 - Full data'!E$253)</f>
        <v>0.05</v>
      </c>
    </row>
    <row r="13" spans="1:4" x14ac:dyDescent="0.45">
      <c r="A13" t="s">
        <v>234</v>
      </c>
      <c r="B13" s="11">
        <f>_xlfn.XLOOKUP(1, ('Table 8 - Full data'!$A$2:'Table 8 - Full data'!$A$253 = $A13)*('Table 8 - Full data'!$B$2:'Table 8 - Full data'!$B$253 = $B$5),'Table 8 - Full data'!C$2:'Table 8 - Full data'!C$253)</f>
        <v>370</v>
      </c>
      <c r="C13" s="19">
        <f>_xlfn.XLOOKUP(1, ('Table 8 - Full data'!$A$2:'Table 8 - Full data'!$A$253 = $A13)*('Table 8 - Full data'!$B$2:'Table 8 - Full data'!$B$253 = $B$5),'Table 8 - Full data'!D$2:'Table 8 - Full data'!D$253)</f>
        <v>697650</v>
      </c>
      <c r="D13" s="15">
        <f>_xlfn.XLOOKUP(1, ('Table 8 - Full data'!$A$2:'Table 8 - Full data'!$A$253 = $A13)*('Table 8 - Full data'!$B$2:'Table 8 - Full data'!$B$253 = $B$5),'Table 8 - Full data'!E$2:'Table 8 - Full data'!E$253)</f>
        <v>0.01</v>
      </c>
    </row>
    <row r="14" spans="1:4" x14ac:dyDescent="0.45">
      <c r="A14" t="s">
        <v>235</v>
      </c>
      <c r="B14" s="11">
        <f>_xlfn.XLOOKUP(1, ('Table 8 - Full data'!$A$2:'Table 8 - Full data'!$A$253 = $A14)*('Table 8 - Full data'!$B$2:'Table 8 - Full data'!$B$253 = $B$5),'Table 8 - Full data'!C$2:'Table 8 - Full data'!C$253)</f>
        <v>720</v>
      </c>
      <c r="C14" s="19">
        <f>_xlfn.XLOOKUP(1, ('Table 8 - Full data'!$A$2:'Table 8 - Full data'!$A$253 = $A14)*('Table 8 - Full data'!$B$2:'Table 8 - Full data'!$B$253 = $B$5),'Table 8 - Full data'!D$2:'Table 8 - Full data'!D$253)</f>
        <v>1382489</v>
      </c>
      <c r="D14" s="15">
        <f>_xlfn.XLOOKUP(1, ('Table 8 - Full data'!$A$2:'Table 8 - Full data'!$A$253 = $A14)*('Table 8 - Full data'!$B$2:'Table 8 - Full data'!$B$253 = $B$5),'Table 8 - Full data'!E$2:'Table 8 - Full data'!E$253)</f>
        <v>0.02</v>
      </c>
    </row>
    <row r="15" spans="1:4" x14ac:dyDescent="0.45">
      <c r="A15" t="s">
        <v>236</v>
      </c>
      <c r="B15" s="11">
        <f>_xlfn.XLOOKUP(1, ('Table 8 - Full data'!$A$2:'Table 8 - Full data'!$A$253 = $A15)*('Table 8 - Full data'!$B$2:'Table 8 - Full data'!$B$253 = $B$5),'Table 8 - Full data'!C$2:'Table 8 - Full data'!C$253)</f>
        <v>1290</v>
      </c>
      <c r="C15" s="19">
        <f>_xlfn.XLOOKUP(1, ('Table 8 - Full data'!$A$2:'Table 8 - Full data'!$A$253 = $A15)*('Table 8 - Full data'!$B$2:'Table 8 - Full data'!$B$253 = $B$5),'Table 8 - Full data'!D$2:'Table 8 - Full data'!D$253)</f>
        <v>2584803</v>
      </c>
      <c r="D15" s="15">
        <f>_xlfn.XLOOKUP(1, ('Table 8 - Full data'!$A$2:'Table 8 - Full data'!$A$253 = $A15)*('Table 8 - Full data'!$B$2:'Table 8 - Full data'!$B$253 = $B$5),'Table 8 - Full data'!E$2:'Table 8 - Full data'!E$253)</f>
        <v>0.04</v>
      </c>
    </row>
    <row r="16" spans="1:4" x14ac:dyDescent="0.45">
      <c r="A16" t="s">
        <v>237</v>
      </c>
      <c r="B16" s="11">
        <f>_xlfn.XLOOKUP(1, ('Table 8 - Full data'!$A$2:'Table 8 - Full data'!$A$253 = $A16)*('Table 8 - Full data'!$B$2:'Table 8 - Full data'!$B$253 = $B$5),'Table 8 - Full data'!C$2:'Table 8 - Full data'!C$253)</f>
        <v>965</v>
      </c>
      <c r="C16" s="19">
        <f>_xlfn.XLOOKUP(1, ('Table 8 - Full data'!$A$2:'Table 8 - Full data'!$A$253 = $A16)*('Table 8 - Full data'!$B$2:'Table 8 - Full data'!$B$253 = $B$5),'Table 8 - Full data'!D$2:'Table 8 - Full data'!D$253)</f>
        <v>1752131</v>
      </c>
      <c r="D16" s="15">
        <f>_xlfn.XLOOKUP(1, ('Table 8 - Full data'!$A$2:'Table 8 - Full data'!$A$253 = $A16)*('Table 8 - Full data'!$B$2:'Table 8 - Full data'!$B$253 = $B$5),'Table 8 - Full data'!E$2:'Table 8 - Full data'!E$253)</f>
        <v>0.03</v>
      </c>
    </row>
    <row r="17" spans="1:4" x14ac:dyDescent="0.45">
      <c r="A17" t="s">
        <v>238</v>
      </c>
      <c r="B17" s="11">
        <f>_xlfn.XLOOKUP(1, ('Table 8 - Full data'!$A$2:'Table 8 - Full data'!$A$253 = $A17)*('Table 8 - Full data'!$B$2:'Table 8 - Full data'!$B$253 = $B$5),'Table 8 - Full data'!C$2:'Table 8 - Full data'!C$253)</f>
        <v>320</v>
      </c>
      <c r="C17" s="19">
        <f>_xlfn.XLOOKUP(1, ('Table 8 - Full data'!$A$2:'Table 8 - Full data'!$A$253 = $A17)*('Table 8 - Full data'!$B$2:'Table 8 - Full data'!$B$253 = $B$5),'Table 8 - Full data'!D$2:'Table 8 - Full data'!D$253)</f>
        <v>608076</v>
      </c>
      <c r="D17" s="15">
        <f>_xlfn.XLOOKUP(1, ('Table 8 - Full data'!$A$2:'Table 8 - Full data'!$A$253 = $A17)*('Table 8 - Full data'!$B$2:'Table 8 - Full data'!$B$253 = $B$5),'Table 8 - Full data'!E$2:'Table 8 - Full data'!E$253)</f>
        <v>0.01</v>
      </c>
    </row>
    <row r="18" spans="1:4" x14ac:dyDescent="0.45">
      <c r="A18" t="s">
        <v>239</v>
      </c>
      <c r="B18" s="11">
        <f>_xlfn.XLOOKUP(1, ('Table 8 - Full data'!$A$2:'Table 8 - Full data'!$A$253 = $A18)*('Table 8 - Full data'!$B$2:'Table 8 - Full data'!$B$253 = $B$5),'Table 8 - Full data'!C$2:'Table 8 - Full data'!C$253)</f>
        <v>410</v>
      </c>
      <c r="C18" s="19">
        <f>_xlfn.XLOOKUP(1, ('Table 8 - Full data'!$A$2:'Table 8 - Full data'!$A$253 = $A18)*('Table 8 - Full data'!$B$2:'Table 8 - Full data'!$B$253 = $B$5),'Table 8 - Full data'!D$2:'Table 8 - Full data'!D$253)</f>
        <v>786084</v>
      </c>
      <c r="D18" s="15">
        <f>_xlfn.XLOOKUP(1, ('Table 8 - Full data'!$A$2:'Table 8 - Full data'!$A$253 = $A18)*('Table 8 - Full data'!$B$2:'Table 8 - Full data'!$B$253 = $B$5),'Table 8 - Full data'!E$2:'Table 8 - Full data'!E$253)</f>
        <v>0.01</v>
      </c>
    </row>
    <row r="19" spans="1:4" x14ac:dyDescent="0.45">
      <c r="A19" t="s">
        <v>240</v>
      </c>
      <c r="B19" s="11">
        <f>_xlfn.XLOOKUP(1, ('Table 8 - Full data'!$A$2:'Table 8 - Full data'!$A$253 = $A19)*('Table 8 - Full data'!$B$2:'Table 8 - Full data'!$B$253 = $B$5),'Table 8 - Full data'!C$2:'Table 8 - Full data'!C$253)</f>
        <v>295</v>
      </c>
      <c r="C19" s="19">
        <f>_xlfn.XLOOKUP(1, ('Table 8 - Full data'!$A$2:'Table 8 - Full data'!$A$253 = $A19)*('Table 8 - Full data'!$B$2:'Table 8 - Full data'!$B$253 = $B$5),'Table 8 - Full data'!D$2:'Table 8 - Full data'!D$253)</f>
        <v>565531</v>
      </c>
      <c r="D19" s="15">
        <f>_xlfn.XLOOKUP(1, ('Table 8 - Full data'!$A$2:'Table 8 - Full data'!$A$253 = $A19)*('Table 8 - Full data'!$B$2:'Table 8 - Full data'!$B$253 = $B$5),'Table 8 - Full data'!E$2:'Table 8 - Full data'!E$253)</f>
        <v>0.01</v>
      </c>
    </row>
    <row r="20" spans="1:4" x14ac:dyDescent="0.45">
      <c r="A20" t="s">
        <v>241</v>
      </c>
      <c r="B20" s="11">
        <f>_xlfn.XLOOKUP(1, ('Table 8 - Full data'!$A$2:'Table 8 - Full data'!$A$253 = $A20)*('Table 8 - Full data'!$B$2:'Table 8 - Full data'!$B$253 = $B$5),'Table 8 - Full data'!C$2:'Table 8 - Full data'!C$253)</f>
        <v>900</v>
      </c>
      <c r="C20" s="19">
        <f>_xlfn.XLOOKUP(1, ('Table 8 - Full data'!$A$2:'Table 8 - Full data'!$A$253 = $A20)*('Table 8 - Full data'!$B$2:'Table 8 - Full data'!$B$253 = $B$5),'Table 8 - Full data'!D$2:'Table 8 - Full data'!D$253)</f>
        <v>1632692</v>
      </c>
      <c r="D20" s="15">
        <f>_xlfn.XLOOKUP(1, ('Table 8 - Full data'!$A$2:'Table 8 - Full data'!$A$253 = $A20)*('Table 8 - Full data'!$B$2:'Table 8 - Full data'!$B$253 = $B$5),'Table 8 - Full data'!E$2:'Table 8 - Full data'!E$253)</f>
        <v>0.03</v>
      </c>
    </row>
    <row r="21" spans="1:4" x14ac:dyDescent="0.45">
      <c r="A21" t="s">
        <v>242</v>
      </c>
      <c r="B21" s="11">
        <f>_xlfn.XLOOKUP(1, ('Table 8 - Full data'!$A$2:'Table 8 - Full data'!$A$253 = $A21)*('Table 8 - Full data'!$B$2:'Table 8 - Full data'!$B$253 = $B$5),'Table 8 - Full data'!C$2:'Table 8 - Full data'!C$253)</f>
        <v>1670</v>
      </c>
      <c r="C21" s="19">
        <f>_xlfn.XLOOKUP(1, ('Table 8 - Full data'!$A$2:'Table 8 - Full data'!$A$253 = $A21)*('Table 8 - Full data'!$B$2:'Table 8 - Full data'!$B$253 = $B$5),'Table 8 - Full data'!D$2:'Table 8 - Full data'!D$253)</f>
        <v>2987953</v>
      </c>
      <c r="D21" s="15">
        <f>_xlfn.XLOOKUP(1, ('Table 8 - Full data'!$A$2:'Table 8 - Full data'!$A$253 = $A21)*('Table 8 - Full data'!$B$2:'Table 8 - Full data'!$B$253 = $B$5),'Table 8 - Full data'!E$2:'Table 8 - Full data'!E$253)</f>
        <v>0.05</v>
      </c>
    </row>
    <row r="22" spans="1:4" x14ac:dyDescent="0.45">
      <c r="A22" t="s">
        <v>243</v>
      </c>
      <c r="B22" s="11">
        <f>_xlfn.XLOOKUP(1, ('Table 8 - Full data'!$A$2:'Table 8 - Full data'!$A$253 = $A22)*('Table 8 - Full data'!$B$2:'Table 8 - Full data'!$B$253 = $B$5),'Table 8 - Full data'!C$2:'Table 8 - Full data'!C$253)</f>
        <v>7030</v>
      </c>
      <c r="C22" s="19">
        <f>_xlfn.XLOOKUP(1, ('Table 8 - Full data'!$A$2:'Table 8 - Full data'!$A$253 = $A22)*('Table 8 - Full data'!$B$2:'Table 8 - Full data'!$B$253 = $B$5),'Table 8 - Full data'!D$2:'Table 8 - Full data'!D$253)</f>
        <v>12934749</v>
      </c>
      <c r="D22" s="15">
        <f>_xlfn.XLOOKUP(1, ('Table 8 - Full data'!$A$2:'Table 8 - Full data'!$A$253 = $A22)*('Table 8 - Full data'!$B$2:'Table 8 - Full data'!$B$253 = $B$5),'Table 8 - Full data'!E$2:'Table 8 - Full data'!E$253)</f>
        <v>0.22</v>
      </c>
    </row>
    <row r="23" spans="1:4" x14ac:dyDescent="0.45">
      <c r="A23" t="s">
        <v>244</v>
      </c>
      <c r="B23" s="11">
        <f>_xlfn.XLOOKUP(1, ('Table 8 - Full data'!$A$2:'Table 8 - Full data'!$A$253 = $A23)*('Table 8 - Full data'!$B$2:'Table 8 - Full data'!$B$253 = $B$5),'Table 8 - Full data'!C$2:'Table 8 - Full data'!C$253)</f>
        <v>890</v>
      </c>
      <c r="C23" s="19">
        <f>_xlfn.XLOOKUP(1, ('Table 8 - Full data'!$A$2:'Table 8 - Full data'!$A$253 = $A23)*('Table 8 - Full data'!$B$2:'Table 8 - Full data'!$B$253 = $B$5),'Table 8 - Full data'!D$2:'Table 8 - Full data'!D$253)</f>
        <v>1740318</v>
      </c>
      <c r="D23" s="15">
        <f>_xlfn.XLOOKUP(1, ('Table 8 - Full data'!$A$2:'Table 8 - Full data'!$A$253 = $A23)*('Table 8 - Full data'!$B$2:'Table 8 - Full data'!$B$253 = $B$5),'Table 8 - Full data'!E$2:'Table 8 - Full data'!E$253)</f>
        <v>0.03</v>
      </c>
    </row>
    <row r="24" spans="1:4" x14ac:dyDescent="0.45">
      <c r="A24" t="s">
        <v>245</v>
      </c>
      <c r="B24" s="11">
        <f>_xlfn.XLOOKUP(1, ('Table 8 - Full data'!$A$2:'Table 8 - Full data'!$A$253 = $A24)*('Table 8 - Full data'!$B$2:'Table 8 - Full data'!$B$253 = $B$5),'Table 8 - Full data'!C$2:'Table 8 - Full data'!C$253)</f>
        <v>730</v>
      </c>
      <c r="C24" s="19">
        <f>_xlfn.XLOOKUP(1, ('Table 8 - Full data'!$A$2:'Table 8 - Full data'!$A$253 = $A24)*('Table 8 - Full data'!$B$2:'Table 8 - Full data'!$B$253 = $B$5),'Table 8 - Full data'!D$2:'Table 8 - Full data'!D$253)</f>
        <v>1291166</v>
      </c>
      <c r="D24" s="15">
        <f>_xlfn.XLOOKUP(1, ('Table 8 - Full data'!$A$2:'Table 8 - Full data'!$A$253 = $A24)*('Table 8 - Full data'!$B$2:'Table 8 - Full data'!$B$253 = $B$5),'Table 8 - Full data'!E$2:'Table 8 - Full data'!E$253)</f>
        <v>0.02</v>
      </c>
    </row>
    <row r="25" spans="1:4" x14ac:dyDescent="0.45">
      <c r="A25" t="s">
        <v>246</v>
      </c>
      <c r="B25" s="11">
        <f>_xlfn.XLOOKUP(1, ('Table 8 - Full data'!$A$2:'Table 8 - Full data'!$A$253 = $A25)*('Table 8 - Full data'!$B$2:'Table 8 - Full data'!$B$253 = $B$5),'Table 8 - Full data'!C$2:'Table 8 - Full data'!C$253)</f>
        <v>390</v>
      </c>
      <c r="C25" s="19">
        <f>_xlfn.XLOOKUP(1, ('Table 8 - Full data'!$A$2:'Table 8 - Full data'!$A$253 = $A25)*('Table 8 - Full data'!$B$2:'Table 8 - Full data'!$B$253 = $B$5),'Table 8 - Full data'!D$2:'Table 8 - Full data'!D$253)</f>
        <v>712431</v>
      </c>
      <c r="D25" s="15">
        <f>_xlfn.XLOOKUP(1, ('Table 8 - Full data'!$A$2:'Table 8 - Full data'!$A$253 = $A25)*('Table 8 - Full data'!$B$2:'Table 8 - Full data'!$B$253 = $B$5),'Table 8 - Full data'!E$2:'Table 8 - Full data'!E$253)</f>
        <v>0.01</v>
      </c>
    </row>
    <row r="26" spans="1:4" x14ac:dyDescent="0.45">
      <c r="A26" t="s">
        <v>247</v>
      </c>
      <c r="B26" s="11">
        <f>_xlfn.XLOOKUP(1, ('Table 8 - Full data'!$A$2:'Table 8 - Full data'!$A$253 = $A26)*('Table 8 - Full data'!$B$2:'Table 8 - Full data'!$B$253 = $B$5),'Table 8 - Full data'!C$2:'Table 8 - Full data'!C$253)</f>
        <v>310</v>
      </c>
      <c r="C26" s="19">
        <f>_xlfn.XLOOKUP(1, ('Table 8 - Full data'!$A$2:'Table 8 - Full data'!$A$253 = $A26)*('Table 8 - Full data'!$B$2:'Table 8 - Full data'!$B$253 = $B$5),'Table 8 - Full data'!D$2:'Table 8 - Full data'!D$253)</f>
        <v>593757</v>
      </c>
      <c r="D26" s="15">
        <f>_xlfn.XLOOKUP(1, ('Table 8 - Full data'!$A$2:'Table 8 - Full data'!$A$253 = $A26)*('Table 8 - Full data'!$B$2:'Table 8 - Full data'!$B$253 = $B$5),'Table 8 - Full data'!E$2:'Table 8 - Full data'!E$253)</f>
        <v>0.01</v>
      </c>
    </row>
    <row r="27" spans="1:4" x14ac:dyDescent="0.45">
      <c r="A27" t="s">
        <v>248</v>
      </c>
      <c r="B27" s="11">
        <f>_xlfn.XLOOKUP(1, ('Table 8 - Full data'!$A$2:'Table 8 - Full data'!$A$253 = $A27)*('Table 8 - Full data'!$B$2:'Table 8 - Full data'!$B$253 = $B$5),'Table 8 - Full data'!C$2:'Table 8 - Full data'!C$253)</f>
        <v>85</v>
      </c>
      <c r="C27" s="19">
        <f>_xlfn.XLOOKUP(1, ('Table 8 - Full data'!$A$2:'Table 8 - Full data'!$A$253 = $A27)*('Table 8 - Full data'!$B$2:'Table 8 - Full data'!$B$253 = $B$5),'Table 8 - Full data'!D$2:'Table 8 - Full data'!D$253)</f>
        <v>135757</v>
      </c>
      <c r="D27" s="15">
        <f>_xlfn.XLOOKUP(1, ('Table 8 - Full data'!$A$2:'Table 8 - Full data'!$A$253 = $A27)*('Table 8 - Full data'!$B$2:'Table 8 - Full data'!$B$253 = $B$5),'Table 8 - Full data'!E$2:'Table 8 - Full data'!E$253)</f>
        <v>0</v>
      </c>
    </row>
    <row r="28" spans="1:4" x14ac:dyDescent="0.45">
      <c r="A28" t="s">
        <v>249</v>
      </c>
      <c r="B28" s="11">
        <f>_xlfn.XLOOKUP(1, ('Table 8 - Full data'!$A$2:'Table 8 - Full data'!$A$253 = $A28)*('Table 8 - Full data'!$B$2:'Table 8 - Full data'!$B$253 = $B$5),'Table 8 - Full data'!C$2:'Table 8 - Full data'!C$253)</f>
        <v>1190</v>
      </c>
      <c r="C28" s="19">
        <f>_xlfn.XLOOKUP(1, ('Table 8 - Full data'!$A$2:'Table 8 - Full data'!$A$253 = $A28)*('Table 8 - Full data'!$B$2:'Table 8 - Full data'!$B$253 = $B$5),'Table 8 - Full data'!D$2:'Table 8 - Full data'!D$253)</f>
        <v>2296208</v>
      </c>
      <c r="D28" s="15">
        <f>_xlfn.XLOOKUP(1, ('Table 8 - Full data'!$A$2:'Table 8 - Full data'!$A$253 = $A28)*('Table 8 - Full data'!$B$2:'Table 8 - Full data'!$B$253 = $B$5),'Table 8 - Full data'!E$2:'Table 8 - Full data'!E$253)</f>
        <v>0.04</v>
      </c>
    </row>
    <row r="29" spans="1:4" x14ac:dyDescent="0.45">
      <c r="A29" t="s">
        <v>250</v>
      </c>
      <c r="B29" s="11">
        <f>_xlfn.XLOOKUP(1, ('Table 8 - Full data'!$A$2:'Table 8 - Full data'!$A$253 = $A29)*('Table 8 - Full data'!$B$2:'Table 8 - Full data'!$B$253 = $B$5),'Table 8 - Full data'!C$2:'Table 8 - Full data'!C$253)</f>
        <v>3160</v>
      </c>
      <c r="C29" s="19">
        <f>_xlfn.XLOOKUP(1, ('Table 8 - Full data'!$A$2:'Table 8 - Full data'!$A$253 = $A29)*('Table 8 - Full data'!$B$2:'Table 8 - Full data'!$B$253 = $B$5),'Table 8 - Full data'!D$2:'Table 8 - Full data'!D$253)</f>
        <v>6309460</v>
      </c>
      <c r="D29" s="15">
        <f>_xlfn.XLOOKUP(1, ('Table 8 - Full data'!$A$2:'Table 8 - Full data'!$A$253 = $A29)*('Table 8 - Full data'!$B$2:'Table 8 - Full data'!$B$253 = $B$5),'Table 8 - Full data'!E$2:'Table 8 - Full data'!E$253)</f>
        <v>0.1</v>
      </c>
    </row>
    <row r="30" spans="1:4" x14ac:dyDescent="0.45">
      <c r="A30" t="s">
        <v>251</v>
      </c>
      <c r="B30" s="11">
        <f>_xlfn.XLOOKUP(1, ('Table 8 - Full data'!$A$2:'Table 8 - Full data'!$A$253 = $A30)*('Table 8 - Full data'!$B$2:'Table 8 - Full data'!$B$253 = $B$5),'Table 8 - Full data'!C$2:'Table 8 - Full data'!C$253)</f>
        <v>35</v>
      </c>
      <c r="C30" s="19">
        <f>_xlfn.XLOOKUP(1, ('Table 8 - Full data'!$A$2:'Table 8 - Full data'!$A$253 = $A30)*('Table 8 - Full data'!$B$2:'Table 8 - Full data'!$B$253 = $B$5),'Table 8 - Full data'!D$2:'Table 8 - Full data'!D$253)</f>
        <v>61083</v>
      </c>
      <c r="D30" s="15">
        <f>_xlfn.XLOOKUP(1, ('Table 8 - Full data'!$A$2:'Table 8 - Full data'!$A$253 = $A30)*('Table 8 - Full data'!$B$2:'Table 8 - Full data'!$B$253 = $B$5),'Table 8 - Full data'!E$2:'Table 8 - Full data'!E$253)</f>
        <v>0</v>
      </c>
    </row>
    <row r="31" spans="1:4" x14ac:dyDescent="0.45">
      <c r="A31" t="s">
        <v>252</v>
      </c>
      <c r="B31" s="11">
        <f>_xlfn.XLOOKUP(1, ('Table 8 - Full data'!$A$2:'Table 8 - Full data'!$A$253 = $A31)*('Table 8 - Full data'!$B$2:'Table 8 - Full data'!$B$253 = $B$5),'Table 8 - Full data'!C$2:'Table 8 - Full data'!C$253)</f>
        <v>460</v>
      </c>
      <c r="C31" s="19">
        <f>_xlfn.XLOOKUP(1, ('Table 8 - Full data'!$A$2:'Table 8 - Full data'!$A$253 = $A31)*('Table 8 - Full data'!$B$2:'Table 8 - Full data'!$B$253 = $B$5),'Table 8 - Full data'!D$2:'Table 8 - Full data'!D$253)</f>
        <v>903193</v>
      </c>
      <c r="D31" s="15">
        <f>_xlfn.XLOOKUP(1, ('Table 8 - Full data'!$A$2:'Table 8 - Full data'!$A$253 = $A31)*('Table 8 - Full data'!$B$2:'Table 8 - Full data'!$B$253 = $B$5),'Table 8 - Full data'!E$2:'Table 8 - Full data'!E$253)</f>
        <v>0.02</v>
      </c>
    </row>
    <row r="32" spans="1:4" x14ac:dyDescent="0.45">
      <c r="A32" t="s">
        <v>253</v>
      </c>
      <c r="B32" s="11">
        <f>_xlfn.XLOOKUP(1, ('Table 8 - Full data'!$A$2:'Table 8 - Full data'!$A$253 = $A32)*('Table 8 - Full data'!$B$2:'Table 8 - Full data'!$B$253 = $B$5),'Table 8 - Full data'!C$2:'Table 8 - Full data'!C$253)</f>
        <v>1135</v>
      </c>
      <c r="C32" s="19">
        <f>_xlfn.XLOOKUP(1, ('Table 8 - Full data'!$A$2:'Table 8 - Full data'!$A$253 = $A32)*('Table 8 - Full data'!$B$2:'Table 8 - Full data'!$B$253 = $B$5),'Table 8 - Full data'!D$2:'Table 8 - Full data'!D$253)</f>
        <v>2071673</v>
      </c>
      <c r="D32" s="15">
        <f>_xlfn.XLOOKUP(1, ('Table 8 - Full data'!$A$2:'Table 8 - Full data'!$A$253 = $A32)*('Table 8 - Full data'!$B$2:'Table 8 - Full data'!$B$253 = $B$5),'Table 8 - Full data'!E$2:'Table 8 - Full data'!E$253)</f>
        <v>0.03</v>
      </c>
    </row>
    <row r="33" spans="1:4" x14ac:dyDescent="0.45">
      <c r="A33" t="s">
        <v>254</v>
      </c>
      <c r="B33" s="11">
        <f>_xlfn.XLOOKUP(1, ('Table 8 - Full data'!$A$2:'Table 8 - Full data'!$A$253 = $A33)*('Table 8 - Full data'!$B$2:'Table 8 - Full data'!$B$253 = $B$5),'Table 8 - Full data'!C$2:'Table 8 - Full data'!C$253)</f>
        <v>395</v>
      </c>
      <c r="C33" s="19">
        <f>_xlfn.XLOOKUP(1, ('Table 8 - Full data'!$A$2:'Table 8 - Full data'!$A$253 = $A33)*('Table 8 - Full data'!$B$2:'Table 8 - Full data'!$B$253 = $B$5),'Table 8 - Full data'!D$2:'Table 8 - Full data'!D$253)</f>
        <v>741654</v>
      </c>
      <c r="D33" s="15">
        <f>_xlfn.XLOOKUP(1, ('Table 8 - Full data'!$A$2:'Table 8 - Full data'!$A$253 = $A33)*('Table 8 - Full data'!$B$2:'Table 8 - Full data'!$B$253 = $B$5),'Table 8 - Full data'!E$2:'Table 8 - Full data'!E$253)</f>
        <v>0.01</v>
      </c>
    </row>
    <row r="34" spans="1:4" x14ac:dyDescent="0.45">
      <c r="A34" t="s">
        <v>255</v>
      </c>
      <c r="B34" s="11">
        <f>_xlfn.XLOOKUP(1, ('Table 8 - Full data'!$A$2:'Table 8 - Full data'!$A$253 = $A34)*('Table 8 - Full data'!$B$2:'Table 8 - Full data'!$B$253 = $B$5),'Table 8 - Full data'!C$2:'Table 8 - Full data'!C$253)</f>
        <v>35</v>
      </c>
      <c r="C34" s="19">
        <f>_xlfn.XLOOKUP(1, ('Table 8 - Full data'!$A$2:'Table 8 - Full data'!$A$253 = $A34)*('Table 8 - Full data'!$B$2:'Table 8 - Full data'!$B$253 = $B$5),'Table 8 - Full data'!D$2:'Table 8 - Full data'!D$253)</f>
        <v>61969</v>
      </c>
      <c r="D34" s="15">
        <f>_xlfn.XLOOKUP(1, ('Table 8 - Full data'!$A$2:'Table 8 - Full data'!$A$253 = $A34)*('Table 8 - Full data'!$B$2:'Table 8 - Full data'!$B$253 = $B$5),'Table 8 - Full data'!E$2:'Table 8 - Full data'!E$253)</f>
        <v>0</v>
      </c>
    </row>
    <row r="35" spans="1:4" x14ac:dyDescent="0.45">
      <c r="A35" t="s">
        <v>256</v>
      </c>
      <c r="B35" s="11">
        <f>_xlfn.XLOOKUP(1, ('Table 8 - Full data'!$A$2:'Table 8 - Full data'!$A$253 = $A35)*('Table 8 - Full data'!$B$2:'Table 8 - Full data'!$B$253 = $B$5),'Table 8 - Full data'!C$2:'Table 8 - Full data'!C$253)</f>
        <v>640</v>
      </c>
      <c r="C35" s="19">
        <f>_xlfn.XLOOKUP(1, ('Table 8 - Full data'!$A$2:'Table 8 - Full data'!$A$253 = $A35)*('Table 8 - Full data'!$B$2:'Table 8 - Full data'!$B$253 = $B$5),'Table 8 - Full data'!D$2:'Table 8 - Full data'!D$253)</f>
        <v>1169588</v>
      </c>
      <c r="D35" s="15">
        <f>_xlfn.XLOOKUP(1, ('Table 8 - Full data'!$A$2:'Table 8 - Full data'!$A$253 = $A35)*('Table 8 - Full data'!$B$2:'Table 8 - Full data'!$B$253 = $B$5),'Table 8 - Full data'!E$2:'Table 8 - Full data'!E$253)</f>
        <v>0.02</v>
      </c>
    </row>
    <row r="36" spans="1:4" x14ac:dyDescent="0.45">
      <c r="A36" t="s">
        <v>257</v>
      </c>
      <c r="B36" s="11">
        <f>_xlfn.XLOOKUP(1, ('Table 8 - Full data'!$A$2:'Table 8 - Full data'!$A$253 = $A36)*('Table 8 - Full data'!$B$2:'Table 8 - Full data'!$B$253 = $B$5),'Table 8 - Full data'!C$2:'Table 8 - Full data'!C$253)</f>
        <v>2445</v>
      </c>
      <c r="C36" s="19">
        <f>_xlfn.XLOOKUP(1, ('Table 8 - Full data'!$A$2:'Table 8 - Full data'!$A$253 = $A36)*('Table 8 - Full data'!$B$2:'Table 8 - Full data'!$B$253 = $B$5),'Table 8 - Full data'!D$2:'Table 8 - Full data'!D$253)</f>
        <v>4526937</v>
      </c>
      <c r="D36" s="15">
        <f>_xlfn.XLOOKUP(1, ('Table 8 - Full data'!$A$2:'Table 8 - Full data'!$A$253 = $A36)*('Table 8 - Full data'!$B$2:'Table 8 - Full data'!$B$253 = $B$5),'Table 8 - Full data'!E$2:'Table 8 - Full data'!E$253)</f>
        <v>0.08</v>
      </c>
    </row>
    <row r="37" spans="1:4" x14ac:dyDescent="0.45">
      <c r="A37" t="s">
        <v>258</v>
      </c>
      <c r="B37" s="11">
        <f>_xlfn.XLOOKUP(1, ('Table 8 - Full data'!$A$2:'Table 8 - Full data'!$A$253 = $A37)*('Table 8 - Full data'!$B$2:'Table 8 - Full data'!$B$253 = $B$5),'Table 8 - Full data'!C$2:'Table 8 - Full data'!C$253)</f>
        <v>390</v>
      </c>
      <c r="C37" s="19">
        <f>_xlfn.XLOOKUP(1, ('Table 8 - Full data'!$A$2:'Table 8 - Full data'!$A$253 = $A37)*('Table 8 - Full data'!$B$2:'Table 8 - Full data'!$B$253 = $B$5),'Table 8 - Full data'!D$2:'Table 8 - Full data'!D$253)</f>
        <v>780253</v>
      </c>
      <c r="D37" s="15">
        <f>_xlfn.XLOOKUP(1, ('Table 8 - Full data'!$A$2:'Table 8 - Full data'!$A$253 = $A37)*('Table 8 - Full data'!$B$2:'Table 8 - Full data'!$B$253 = $B$5),'Table 8 - Full data'!E$2:'Table 8 - Full data'!E$253)</f>
        <v>0.01</v>
      </c>
    </row>
    <row r="38" spans="1:4" x14ac:dyDescent="0.45">
      <c r="A38" t="s">
        <v>259</v>
      </c>
      <c r="B38" s="11">
        <f>_xlfn.XLOOKUP(1, ('Table 8 - Full data'!$A$2:'Table 8 - Full data'!$A$253 = $A38)*('Table 8 - Full data'!$B$2:'Table 8 - Full data'!$B$253 = $B$5),'Table 8 - Full data'!C$2:'Table 8 - Full data'!C$253)</f>
        <v>815</v>
      </c>
      <c r="C38" s="19">
        <f>_xlfn.XLOOKUP(1, ('Table 8 - Full data'!$A$2:'Table 8 - Full data'!$A$253 = $A38)*('Table 8 - Full data'!$B$2:'Table 8 - Full data'!$B$253 = $B$5),'Table 8 - Full data'!D$2:'Table 8 - Full data'!D$253)</f>
        <v>1523596</v>
      </c>
      <c r="D38" s="15">
        <f>_xlfn.XLOOKUP(1, ('Table 8 - Full data'!$A$2:'Table 8 - Full data'!$A$253 = $A38)*('Table 8 - Full data'!$B$2:'Table 8 - Full data'!$B$253 = $B$5),'Table 8 - Full data'!E$2:'Table 8 - Full data'!E$253)</f>
        <v>0.03</v>
      </c>
    </row>
    <row r="39" spans="1:4" x14ac:dyDescent="0.45">
      <c r="A39" t="s">
        <v>260</v>
      </c>
      <c r="B39" s="11">
        <f>_xlfn.XLOOKUP(1, ('Table 8 - Full data'!$A$2:'Table 8 - Full data'!$A$253 = $A39)*('Table 8 - Full data'!$B$2:'Table 8 - Full data'!$B$253 = $B$5),'Table 8 - Full data'!C$2:'Table 8 - Full data'!C$253)</f>
        <v>970</v>
      </c>
      <c r="C39" s="19">
        <f>_xlfn.XLOOKUP(1, ('Table 8 - Full data'!$A$2:'Table 8 - Full data'!$A$253 = $A39)*('Table 8 - Full data'!$B$2:'Table 8 - Full data'!$B$253 = $B$5),'Table 8 - Full data'!D$2:'Table 8 - Full data'!D$253)</f>
        <v>1756287</v>
      </c>
      <c r="D39" s="15">
        <f>_xlfn.XLOOKUP(1, ('Table 8 - Full data'!$A$2:'Table 8 - Full data'!$A$253 = $A39)*('Table 8 - Full data'!$B$2:'Table 8 - Full data'!$B$253 = $B$5),'Table 8 - Full data'!E$2:'Table 8 - Full data'!E$253)</f>
        <v>0.03</v>
      </c>
    </row>
    <row r="40" spans="1:4" x14ac:dyDescent="0.45">
      <c r="A40" t="s">
        <v>261</v>
      </c>
      <c r="B40" s="11">
        <f>_xlfn.XLOOKUP(1, ('Table 8 - Full data'!$A$2:'Table 8 - Full data'!$A$253 = $A40)*('Table 8 - Full data'!$B$2:'Table 8 - Full data'!$B$253 = $B$5),'Table 8 - Full data'!C$2:'Table 8 - Full data'!C$253)</f>
        <v>45</v>
      </c>
      <c r="C40" s="19">
        <f>_xlfn.XLOOKUP(1, ('Table 8 - Full data'!$A$2:'Table 8 - Full data'!$A$253 = $A40)*('Table 8 - Full data'!$B$2:'Table 8 - Full data'!$B$253 = $B$5),'Table 8 - Full data'!D$2:'Table 8 - Full data'!D$253)</f>
        <v>87912</v>
      </c>
      <c r="D40" s="15">
        <f>_xlfn.XLOOKUP(1, ('Table 8 - Full data'!$A$2:'Table 8 - Full data'!$A$253 = $A40)*('Table 8 - Full data'!$B$2:'Table 8 - Full data'!$B$253 = $B$5),'Table 8 - Full data'!E$2:'Table 8 - Full data'!E$253)</f>
        <v>0</v>
      </c>
    </row>
    <row r="41" spans="1:4" x14ac:dyDescent="0.45">
      <c r="A41" t="s">
        <v>262</v>
      </c>
      <c r="B41" s="11">
        <f>_xlfn.XLOOKUP(1, ('Table 8 - Full data'!$A$2:'Table 8 - Full data'!$A$253 = $A41)*('Table 8 - Full data'!$B$2:'Table 8 - Full data'!$B$253 = $B$5),'Table 8 - Full data'!C$2:'Table 8 - Full data'!C$253)</f>
        <v>5</v>
      </c>
      <c r="C41" s="19">
        <f>_xlfn.XLOOKUP(1, ('Table 8 - Full data'!$A$2:'Table 8 - Full data'!$A$253 = $A41)*('Table 8 - Full data'!$B$2:'Table 8 - Full data'!$B$253 = $B$5),'Table 8 - Full data'!D$2:'Table 8 - Full data'!D$253)</f>
        <v>8398</v>
      </c>
      <c r="D41" s="15">
        <f>_xlfn.XLOOKUP(1, ('Table 8 - Full data'!$A$2:'Table 8 - Full data'!$A$253 = $A41)*('Table 8 - Full data'!$B$2:'Table 8 - Full data'!$B$253 = $B$5),'Table 8 - Full data'!E$2:'Table 8 - Full data'!E$253)</f>
        <v>0</v>
      </c>
    </row>
    <row r="42" spans="1:4" x14ac:dyDescent="0.45">
      <c r="A42" t="s">
        <v>263</v>
      </c>
      <c r="B42" s="11">
        <f>_xlfn.XLOOKUP(1, ('Table 8 - Full data'!$A$2:'Table 8 - Full data'!$A$253 = $A42)*('Table 8 - Full data'!$B$2:'Table 8 - Full data'!$B$253 = $B$5),'Table 8 - Full data'!C$2:'Table 8 - Full data'!C$253)</f>
        <v>15</v>
      </c>
      <c r="C42" s="19">
        <f>_xlfn.XLOOKUP(1, ('Table 8 - Full data'!$A$2:'Table 8 - Full data'!$A$253 = $A42)*('Table 8 - Full data'!$B$2:'Table 8 - Full data'!$B$253 = $B$5),'Table 8 - Full data'!D$2:'Table 8 - Full data'!D$253)</f>
        <v>24096</v>
      </c>
      <c r="D42" s="15">
        <f>_xlfn.XLOOKUP(1, ('Table 8 - Full data'!$A$2:'Table 8 - Full data'!$A$253 = $A42)*('Table 8 - Full data'!$B$2:'Table 8 - Full data'!$B$253 = $B$5),'Table 8 - Full data'!E$2:'Table 8 - Full data'!E$253)</f>
        <v>0</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'Financial year lookup'!A3:A9</xm:f>
          </x14:formula1>
          <xm:sqref>B5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1"/>
  <sheetViews>
    <sheetView workbookViewId="0"/>
  </sheetViews>
  <sheetFormatPr defaultColWidth="10.85546875" defaultRowHeight="15.9" x14ac:dyDescent="0.45"/>
  <cols>
    <col min="1" max="1" width="19.85546875" customWidth="1"/>
    <col min="2" max="2" width="16.7109375" customWidth="1"/>
  </cols>
  <sheetData>
    <row r="1" spans="1:2" ht="20.6" x14ac:dyDescent="0.55000000000000004">
      <c r="A1" s="1" t="s">
        <v>9</v>
      </c>
    </row>
    <row r="2" spans="1:2" x14ac:dyDescent="0.45">
      <c r="A2" t="s">
        <v>44</v>
      </c>
    </row>
    <row r="3" spans="1:2" x14ac:dyDescent="0.45">
      <c r="A3" t="s">
        <v>352</v>
      </c>
    </row>
    <row r="4" spans="1:2" ht="56.05" customHeight="1" x14ac:dyDescent="0.45">
      <c r="A4" s="2" t="s">
        <v>281</v>
      </c>
      <c r="B4" s="2" t="s">
        <v>282</v>
      </c>
    </row>
    <row r="5" spans="1:2" x14ac:dyDescent="0.45">
      <c r="A5" s="7" t="s">
        <v>283</v>
      </c>
      <c r="B5" s="10">
        <v>30820</v>
      </c>
    </row>
    <row r="6" spans="1:2" x14ac:dyDescent="0.45">
      <c r="A6" t="s">
        <v>284</v>
      </c>
      <c r="B6" s="11">
        <v>2300</v>
      </c>
    </row>
    <row r="7" spans="1:2" x14ac:dyDescent="0.45">
      <c r="A7" t="s">
        <v>285</v>
      </c>
      <c r="B7" s="11">
        <v>6050</v>
      </c>
    </row>
    <row r="8" spans="1:2" x14ac:dyDescent="0.45">
      <c r="A8" t="s">
        <v>286</v>
      </c>
      <c r="B8" s="11">
        <v>6035</v>
      </c>
    </row>
    <row r="9" spans="1:2" x14ac:dyDescent="0.45">
      <c r="A9" t="s">
        <v>287</v>
      </c>
      <c r="B9" s="11">
        <v>4965</v>
      </c>
    </row>
    <row r="10" spans="1:2" x14ac:dyDescent="0.45">
      <c r="A10" t="s">
        <v>288</v>
      </c>
      <c r="B10" s="11">
        <v>6670</v>
      </c>
    </row>
    <row r="11" spans="1:2" x14ac:dyDescent="0.45">
      <c r="A11" t="s">
        <v>289</v>
      </c>
      <c r="B11" s="11">
        <v>5735</v>
      </c>
    </row>
  </sheetData>
  <pageMargins left="0.7" right="0.7" top="0.75" bottom="0.75" header="0.3" footer="0.3"/>
  <pageSetup paperSize="9" orientation="portrait" horizontalDpi="300" verticalDpi="30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78"/>
  <sheetViews>
    <sheetView zoomScaleNormal="100" workbookViewId="0"/>
  </sheetViews>
  <sheetFormatPr defaultColWidth="10.85546875" defaultRowHeight="15.9" x14ac:dyDescent="0.45"/>
  <cols>
    <col min="1" max="1" width="26.5" customWidth="1"/>
    <col min="2" max="13" width="16.7109375" customWidth="1"/>
  </cols>
  <sheetData>
    <row r="1" spans="1:13" ht="20.6" x14ac:dyDescent="0.55000000000000004">
      <c r="A1" s="1" t="s">
        <v>323</v>
      </c>
    </row>
    <row r="2" spans="1:13" x14ac:dyDescent="0.45">
      <c r="A2" t="s">
        <v>45</v>
      </c>
    </row>
    <row r="3" spans="1:13" x14ac:dyDescent="0.45">
      <c r="A3" t="s">
        <v>352</v>
      </c>
    </row>
    <row r="4" spans="1:13" ht="100" customHeight="1" x14ac:dyDescent="0.45">
      <c r="A4" s="2" t="s">
        <v>140</v>
      </c>
      <c r="B4" s="2" t="s">
        <v>290</v>
      </c>
      <c r="C4" s="2" t="s">
        <v>291</v>
      </c>
      <c r="D4" s="2" t="s">
        <v>292</v>
      </c>
      <c r="E4" s="2" t="s">
        <v>293</v>
      </c>
      <c r="F4" s="2" t="s">
        <v>294</v>
      </c>
      <c r="G4" s="2" t="s">
        <v>295</v>
      </c>
      <c r="H4" s="2" t="s">
        <v>296</v>
      </c>
      <c r="I4" s="2" t="s">
        <v>297</v>
      </c>
      <c r="J4" s="2" t="s">
        <v>298</v>
      </c>
      <c r="K4" s="2" t="s">
        <v>299</v>
      </c>
      <c r="L4" s="2" t="s">
        <v>300</v>
      </c>
      <c r="M4" s="2" t="s">
        <v>301</v>
      </c>
    </row>
    <row r="5" spans="1:13" x14ac:dyDescent="0.45">
      <c r="A5" s="7" t="s">
        <v>150</v>
      </c>
      <c r="B5" s="10">
        <v>1410</v>
      </c>
      <c r="C5" s="10">
        <v>1400</v>
      </c>
      <c r="D5" s="10">
        <v>750</v>
      </c>
      <c r="E5" s="10">
        <v>575</v>
      </c>
      <c r="F5" s="10">
        <v>60</v>
      </c>
      <c r="G5" s="10">
        <v>15</v>
      </c>
      <c r="H5" s="14">
        <v>0.54</v>
      </c>
      <c r="I5" s="14">
        <v>0.41</v>
      </c>
      <c r="J5" s="14">
        <v>0.04</v>
      </c>
      <c r="K5" s="14">
        <v>0.01</v>
      </c>
      <c r="L5" s="10">
        <v>12</v>
      </c>
      <c r="M5" s="14">
        <v>0.87</v>
      </c>
    </row>
    <row r="6" spans="1:13" x14ac:dyDescent="0.45">
      <c r="A6" t="s">
        <v>151</v>
      </c>
      <c r="B6" s="11" t="s">
        <v>309</v>
      </c>
      <c r="C6" s="11">
        <v>0</v>
      </c>
      <c r="D6" s="11">
        <v>0</v>
      </c>
      <c r="E6" s="11">
        <v>0</v>
      </c>
      <c r="F6" s="11">
        <v>0</v>
      </c>
      <c r="G6" s="11">
        <v>0</v>
      </c>
      <c r="H6" s="15" t="s">
        <v>320</v>
      </c>
      <c r="I6" s="15" t="s">
        <v>320</v>
      </c>
      <c r="J6" s="15" t="s">
        <v>320</v>
      </c>
      <c r="K6" s="15" t="s">
        <v>320</v>
      </c>
      <c r="L6" s="11" t="s">
        <v>320</v>
      </c>
      <c r="M6" s="15" t="s">
        <v>320</v>
      </c>
    </row>
    <row r="7" spans="1:13" x14ac:dyDescent="0.45">
      <c r="A7" t="s">
        <v>152</v>
      </c>
      <c r="B7" s="11">
        <v>10</v>
      </c>
      <c r="C7" s="11">
        <v>5</v>
      </c>
      <c r="D7" s="11">
        <v>5</v>
      </c>
      <c r="E7" s="11" t="s">
        <v>309</v>
      </c>
      <c r="F7" s="11">
        <v>0</v>
      </c>
      <c r="G7" s="11">
        <v>0</v>
      </c>
      <c r="H7" s="15" t="s">
        <v>309</v>
      </c>
      <c r="I7" s="15" t="s">
        <v>309</v>
      </c>
      <c r="J7" s="15">
        <v>0</v>
      </c>
      <c r="K7" s="15">
        <v>0</v>
      </c>
      <c r="L7" s="11">
        <v>16</v>
      </c>
      <c r="M7" s="15">
        <v>0.75</v>
      </c>
    </row>
    <row r="8" spans="1:13" x14ac:dyDescent="0.45">
      <c r="A8" t="s">
        <v>153</v>
      </c>
      <c r="B8" s="11">
        <v>10</v>
      </c>
      <c r="C8" s="11">
        <v>10</v>
      </c>
      <c r="D8" s="11">
        <v>5</v>
      </c>
      <c r="E8" s="11">
        <v>5</v>
      </c>
      <c r="F8" s="11">
        <v>0</v>
      </c>
      <c r="G8" s="11">
        <v>0</v>
      </c>
      <c r="H8" s="15">
        <v>0.6</v>
      </c>
      <c r="I8" s="15">
        <v>0.4</v>
      </c>
      <c r="J8" s="15">
        <v>0</v>
      </c>
      <c r="K8" s="15">
        <v>0</v>
      </c>
      <c r="L8" s="11">
        <v>16</v>
      </c>
      <c r="M8" s="15">
        <v>1</v>
      </c>
    </row>
    <row r="9" spans="1:13" x14ac:dyDescent="0.45">
      <c r="A9" t="s">
        <v>154</v>
      </c>
      <c r="B9" s="11">
        <v>20</v>
      </c>
      <c r="C9" s="11">
        <v>20</v>
      </c>
      <c r="D9" s="11">
        <v>15</v>
      </c>
      <c r="E9" s="11">
        <v>10</v>
      </c>
      <c r="F9" s="11" t="s">
        <v>309</v>
      </c>
      <c r="G9" s="11">
        <v>0</v>
      </c>
      <c r="H9" s="15">
        <v>0.59</v>
      </c>
      <c r="I9" s="15" t="s">
        <v>309</v>
      </c>
      <c r="J9" s="15" t="s">
        <v>309</v>
      </c>
      <c r="K9" s="15">
        <v>0</v>
      </c>
      <c r="L9" s="11">
        <v>13</v>
      </c>
      <c r="M9" s="15">
        <v>1</v>
      </c>
    </row>
    <row r="10" spans="1:13" x14ac:dyDescent="0.45">
      <c r="A10" t="s">
        <v>155</v>
      </c>
      <c r="B10" s="11">
        <v>30</v>
      </c>
      <c r="C10" s="11">
        <v>20</v>
      </c>
      <c r="D10" s="11">
        <v>5</v>
      </c>
      <c r="E10" s="11">
        <v>10</v>
      </c>
      <c r="F10" s="11">
        <v>5</v>
      </c>
      <c r="G10" s="11">
        <v>0</v>
      </c>
      <c r="H10" s="15">
        <v>0.37</v>
      </c>
      <c r="I10" s="15">
        <v>0.47</v>
      </c>
      <c r="J10" s="15">
        <v>0.16</v>
      </c>
      <c r="K10" s="15">
        <v>0</v>
      </c>
      <c r="L10" s="11">
        <v>12</v>
      </c>
      <c r="M10" s="15">
        <v>0.94</v>
      </c>
    </row>
    <row r="11" spans="1:13" x14ac:dyDescent="0.45">
      <c r="A11" t="s">
        <v>156</v>
      </c>
      <c r="B11" s="11">
        <v>35</v>
      </c>
      <c r="C11" s="11">
        <v>35</v>
      </c>
      <c r="D11" s="11">
        <v>20</v>
      </c>
      <c r="E11" s="11">
        <v>15</v>
      </c>
      <c r="F11" s="11" t="s">
        <v>309</v>
      </c>
      <c r="G11" s="11">
        <v>0</v>
      </c>
      <c r="H11" s="15">
        <v>0.53</v>
      </c>
      <c r="I11" s="15" t="s">
        <v>309</v>
      </c>
      <c r="J11" s="15" t="s">
        <v>309</v>
      </c>
      <c r="K11" s="15">
        <v>0</v>
      </c>
      <c r="L11" s="11">
        <v>14</v>
      </c>
      <c r="M11" s="15">
        <v>0.97</v>
      </c>
    </row>
    <row r="12" spans="1:13" x14ac:dyDescent="0.45">
      <c r="A12" t="s">
        <v>157</v>
      </c>
      <c r="B12" s="11">
        <v>30</v>
      </c>
      <c r="C12" s="11">
        <v>40</v>
      </c>
      <c r="D12" s="11">
        <v>15</v>
      </c>
      <c r="E12" s="11">
        <v>20</v>
      </c>
      <c r="F12" s="11" t="s">
        <v>309</v>
      </c>
      <c r="G12" s="11">
        <v>0</v>
      </c>
      <c r="H12" s="15" t="s">
        <v>309</v>
      </c>
      <c r="I12" s="15">
        <v>0.55000000000000004</v>
      </c>
      <c r="J12" s="15" t="s">
        <v>309</v>
      </c>
      <c r="K12" s="15">
        <v>0</v>
      </c>
      <c r="L12" s="11">
        <v>14</v>
      </c>
      <c r="M12" s="15">
        <v>0.92</v>
      </c>
    </row>
    <row r="13" spans="1:13" x14ac:dyDescent="0.45">
      <c r="A13" t="s">
        <v>158</v>
      </c>
      <c r="B13" s="11">
        <v>25</v>
      </c>
      <c r="C13" s="11">
        <v>25</v>
      </c>
      <c r="D13" s="11">
        <v>10</v>
      </c>
      <c r="E13" s="11">
        <v>10</v>
      </c>
      <c r="F13" s="11">
        <v>5</v>
      </c>
      <c r="G13" s="11">
        <v>0</v>
      </c>
      <c r="H13" s="15">
        <v>0.4</v>
      </c>
      <c r="I13" s="15">
        <v>0.44</v>
      </c>
      <c r="J13" s="15">
        <v>0.16</v>
      </c>
      <c r="K13" s="15">
        <v>0</v>
      </c>
      <c r="L13" s="11">
        <v>13</v>
      </c>
      <c r="M13" s="15">
        <v>0.81</v>
      </c>
    </row>
    <row r="14" spans="1:13" x14ac:dyDescent="0.45">
      <c r="A14" t="s">
        <v>159</v>
      </c>
      <c r="B14" s="11">
        <v>20</v>
      </c>
      <c r="C14" s="11">
        <v>20</v>
      </c>
      <c r="D14" s="11">
        <v>10</v>
      </c>
      <c r="E14" s="11">
        <v>10</v>
      </c>
      <c r="F14" s="11">
        <v>5</v>
      </c>
      <c r="G14" s="11">
        <v>0</v>
      </c>
      <c r="H14" s="15">
        <v>0.45</v>
      </c>
      <c r="I14" s="15">
        <v>0.4</v>
      </c>
      <c r="J14" s="15">
        <v>0.15</v>
      </c>
      <c r="K14" s="15">
        <v>0</v>
      </c>
      <c r="L14" s="11">
        <v>13</v>
      </c>
      <c r="M14" s="15">
        <v>0.94</v>
      </c>
    </row>
    <row r="15" spans="1:13" x14ac:dyDescent="0.45">
      <c r="A15" t="s">
        <v>160</v>
      </c>
      <c r="B15" s="11">
        <v>20</v>
      </c>
      <c r="C15" s="11">
        <v>20</v>
      </c>
      <c r="D15" s="11">
        <v>10</v>
      </c>
      <c r="E15" s="11">
        <v>10</v>
      </c>
      <c r="F15" s="11" t="s">
        <v>309</v>
      </c>
      <c r="G15" s="11">
        <v>0</v>
      </c>
      <c r="H15" s="15" t="s">
        <v>309</v>
      </c>
      <c r="I15" s="15">
        <v>0.52</v>
      </c>
      <c r="J15" s="15" t="s">
        <v>309</v>
      </c>
      <c r="K15" s="15">
        <v>0</v>
      </c>
      <c r="L15" s="11">
        <v>14</v>
      </c>
      <c r="M15" s="15">
        <v>0.84</v>
      </c>
    </row>
    <row r="16" spans="1:13" x14ac:dyDescent="0.45">
      <c r="A16" t="s">
        <v>161</v>
      </c>
      <c r="B16" s="11">
        <v>25</v>
      </c>
      <c r="C16" s="11">
        <v>20</v>
      </c>
      <c r="D16" s="11">
        <v>10</v>
      </c>
      <c r="E16" s="11">
        <v>5</v>
      </c>
      <c r="F16" s="11" t="s">
        <v>309</v>
      </c>
      <c r="G16" s="11">
        <v>0</v>
      </c>
      <c r="H16" s="15">
        <v>0.63</v>
      </c>
      <c r="I16" s="15" t="s">
        <v>309</v>
      </c>
      <c r="J16" s="15" t="s">
        <v>309</v>
      </c>
      <c r="K16" s="15">
        <v>0</v>
      </c>
      <c r="L16" s="11">
        <v>15</v>
      </c>
      <c r="M16" s="15">
        <v>0.78</v>
      </c>
    </row>
    <row r="17" spans="1:13" x14ac:dyDescent="0.45">
      <c r="A17" t="s">
        <v>162</v>
      </c>
      <c r="B17" s="11">
        <v>25</v>
      </c>
      <c r="C17" s="11">
        <v>25</v>
      </c>
      <c r="D17" s="11">
        <v>15</v>
      </c>
      <c r="E17" s="11">
        <v>10</v>
      </c>
      <c r="F17" s="11">
        <v>5</v>
      </c>
      <c r="G17" s="11">
        <v>0</v>
      </c>
      <c r="H17" s="15">
        <v>0.56000000000000005</v>
      </c>
      <c r="I17" s="15">
        <v>0.32</v>
      </c>
      <c r="J17" s="15">
        <v>0.12</v>
      </c>
      <c r="K17" s="15">
        <v>0</v>
      </c>
      <c r="L17" s="11">
        <v>15</v>
      </c>
      <c r="M17" s="15">
        <v>0.73</v>
      </c>
    </row>
    <row r="18" spans="1:13" x14ac:dyDescent="0.45">
      <c r="A18" t="s">
        <v>163</v>
      </c>
      <c r="B18" s="11">
        <v>20</v>
      </c>
      <c r="C18" s="11">
        <v>20</v>
      </c>
      <c r="D18" s="11">
        <v>5</v>
      </c>
      <c r="E18" s="11">
        <v>10</v>
      </c>
      <c r="F18" s="11">
        <v>5</v>
      </c>
      <c r="G18" s="11">
        <v>0</v>
      </c>
      <c r="H18" s="15">
        <v>0.27</v>
      </c>
      <c r="I18" s="15">
        <v>0.45</v>
      </c>
      <c r="J18" s="15">
        <v>0.27</v>
      </c>
      <c r="K18" s="15">
        <v>0</v>
      </c>
      <c r="L18" s="11">
        <v>16</v>
      </c>
      <c r="M18" s="15">
        <v>0.69</v>
      </c>
    </row>
    <row r="19" spans="1:13" x14ac:dyDescent="0.45">
      <c r="A19" t="s">
        <v>164</v>
      </c>
      <c r="B19" s="11">
        <v>25</v>
      </c>
      <c r="C19" s="11">
        <v>25</v>
      </c>
      <c r="D19" s="11">
        <v>10</v>
      </c>
      <c r="E19" s="11">
        <v>10</v>
      </c>
      <c r="F19" s="11">
        <v>5</v>
      </c>
      <c r="G19" s="11">
        <v>0</v>
      </c>
      <c r="H19" s="15">
        <v>0.42</v>
      </c>
      <c r="I19" s="15">
        <v>0.38</v>
      </c>
      <c r="J19" s="15">
        <v>0.21</v>
      </c>
      <c r="K19" s="15">
        <v>0</v>
      </c>
      <c r="L19" s="11">
        <v>15</v>
      </c>
      <c r="M19" s="15">
        <v>0.68</v>
      </c>
    </row>
    <row r="20" spans="1:13" x14ac:dyDescent="0.45">
      <c r="A20" t="s">
        <v>165</v>
      </c>
      <c r="B20" s="11">
        <v>15</v>
      </c>
      <c r="C20" s="11">
        <v>25</v>
      </c>
      <c r="D20" s="11">
        <v>10</v>
      </c>
      <c r="E20" s="11">
        <v>10</v>
      </c>
      <c r="F20" s="11" t="s">
        <v>309</v>
      </c>
      <c r="G20" s="11">
        <v>0</v>
      </c>
      <c r="H20" s="15" t="s">
        <v>309</v>
      </c>
      <c r="I20" s="15">
        <v>0.48</v>
      </c>
      <c r="J20" s="15" t="s">
        <v>309</v>
      </c>
      <c r="K20" s="15">
        <v>0</v>
      </c>
      <c r="L20" s="11">
        <v>14</v>
      </c>
      <c r="M20" s="15">
        <v>0.95</v>
      </c>
    </row>
    <row r="21" spans="1:13" x14ac:dyDescent="0.45">
      <c r="A21" t="s">
        <v>166</v>
      </c>
      <c r="B21" s="11">
        <v>15</v>
      </c>
      <c r="C21" s="11">
        <v>15</v>
      </c>
      <c r="D21" s="11">
        <v>10</v>
      </c>
      <c r="E21" s="11">
        <v>5</v>
      </c>
      <c r="F21" s="11">
        <v>0</v>
      </c>
      <c r="G21" s="11">
        <v>0</v>
      </c>
      <c r="H21" s="15" t="s">
        <v>309</v>
      </c>
      <c r="I21" s="15" t="s">
        <v>309</v>
      </c>
      <c r="J21" s="15">
        <v>0</v>
      </c>
      <c r="K21" s="15">
        <v>0</v>
      </c>
      <c r="L21" s="11">
        <v>10</v>
      </c>
      <c r="M21" s="15">
        <v>0.94</v>
      </c>
    </row>
    <row r="22" spans="1:13" x14ac:dyDescent="0.45">
      <c r="A22" t="s">
        <v>167</v>
      </c>
      <c r="B22" s="11">
        <v>20</v>
      </c>
      <c r="C22" s="11">
        <v>10</v>
      </c>
      <c r="D22" s="11">
        <v>5</v>
      </c>
      <c r="E22" s="11">
        <v>5</v>
      </c>
      <c r="F22" s="11">
        <v>5</v>
      </c>
      <c r="G22" s="11">
        <v>0</v>
      </c>
      <c r="H22" s="15">
        <v>0.36</v>
      </c>
      <c r="I22" s="15">
        <v>0.36</v>
      </c>
      <c r="J22" s="15">
        <v>0.27</v>
      </c>
      <c r="K22" s="15">
        <v>0</v>
      </c>
      <c r="L22" s="11">
        <v>15</v>
      </c>
      <c r="M22" s="15">
        <v>0.88</v>
      </c>
    </row>
    <row r="23" spans="1:13" x14ac:dyDescent="0.45">
      <c r="A23" t="s">
        <v>168</v>
      </c>
      <c r="B23" s="11">
        <v>15</v>
      </c>
      <c r="C23" s="11">
        <v>20</v>
      </c>
      <c r="D23" s="11">
        <v>5</v>
      </c>
      <c r="E23" s="11">
        <v>15</v>
      </c>
      <c r="F23" s="11" t="s">
        <v>309</v>
      </c>
      <c r="G23" s="11">
        <v>0</v>
      </c>
      <c r="H23" s="15" t="s">
        <v>309</v>
      </c>
      <c r="I23" s="15">
        <v>0.67</v>
      </c>
      <c r="J23" s="15" t="s">
        <v>309</v>
      </c>
      <c r="K23" s="15">
        <v>0</v>
      </c>
      <c r="L23" s="11">
        <v>12</v>
      </c>
      <c r="M23" s="15">
        <v>0.74</v>
      </c>
    </row>
    <row r="24" spans="1:13" x14ac:dyDescent="0.45">
      <c r="A24" t="s">
        <v>169</v>
      </c>
      <c r="B24" s="11">
        <v>15</v>
      </c>
      <c r="C24" s="11">
        <v>20</v>
      </c>
      <c r="D24" s="11">
        <v>10</v>
      </c>
      <c r="E24" s="11">
        <v>10</v>
      </c>
      <c r="F24" s="11" t="s">
        <v>309</v>
      </c>
      <c r="G24" s="11">
        <v>0</v>
      </c>
      <c r="H24" s="15">
        <v>0.5</v>
      </c>
      <c r="I24" s="15" t="s">
        <v>309</v>
      </c>
      <c r="J24" s="15" t="s">
        <v>309</v>
      </c>
      <c r="K24" s="15">
        <v>0</v>
      </c>
      <c r="L24" s="11">
        <v>10</v>
      </c>
      <c r="M24" s="15">
        <v>1</v>
      </c>
    </row>
    <row r="25" spans="1:13" x14ac:dyDescent="0.45">
      <c r="A25" t="s">
        <v>170</v>
      </c>
      <c r="B25" s="11">
        <v>15</v>
      </c>
      <c r="C25" s="11">
        <v>10</v>
      </c>
      <c r="D25" s="11">
        <v>10</v>
      </c>
      <c r="E25" s="11" t="s">
        <v>309</v>
      </c>
      <c r="F25" s="11">
        <v>5</v>
      </c>
      <c r="G25" s="11">
        <v>0</v>
      </c>
      <c r="H25" s="15">
        <v>0.67</v>
      </c>
      <c r="I25" s="15" t="s">
        <v>309</v>
      </c>
      <c r="J25" s="15" t="s">
        <v>309</v>
      </c>
      <c r="K25" s="15">
        <v>0</v>
      </c>
      <c r="L25" s="11">
        <v>5</v>
      </c>
      <c r="M25" s="15">
        <v>0.89</v>
      </c>
    </row>
    <row r="26" spans="1:13" x14ac:dyDescent="0.45">
      <c r="A26" t="s">
        <v>171</v>
      </c>
      <c r="B26" s="11">
        <v>10</v>
      </c>
      <c r="C26" s="11">
        <v>15</v>
      </c>
      <c r="D26" s="11">
        <v>10</v>
      </c>
      <c r="E26" s="11">
        <v>5</v>
      </c>
      <c r="F26" s="11">
        <v>5</v>
      </c>
      <c r="G26" s="11">
        <v>0</v>
      </c>
      <c r="H26" s="15">
        <v>0.6</v>
      </c>
      <c r="I26" s="15">
        <v>0.2</v>
      </c>
      <c r="J26" s="15">
        <v>0.2</v>
      </c>
      <c r="K26" s="15">
        <v>0</v>
      </c>
      <c r="L26" s="11">
        <v>8</v>
      </c>
      <c r="M26" s="15">
        <v>1</v>
      </c>
    </row>
    <row r="27" spans="1:13" x14ac:dyDescent="0.45">
      <c r="A27" t="s">
        <v>172</v>
      </c>
      <c r="B27" s="11">
        <v>15</v>
      </c>
      <c r="C27" s="11">
        <v>10</v>
      </c>
      <c r="D27" s="11" t="s">
        <v>309</v>
      </c>
      <c r="E27" s="11">
        <v>5</v>
      </c>
      <c r="F27" s="11">
        <v>5</v>
      </c>
      <c r="G27" s="11">
        <v>0</v>
      </c>
      <c r="H27" s="15">
        <v>0.18</v>
      </c>
      <c r="I27" s="15">
        <v>0.55000000000000004</v>
      </c>
      <c r="J27" s="15">
        <v>0.27</v>
      </c>
      <c r="K27" s="15">
        <v>0</v>
      </c>
      <c r="L27" s="11">
        <v>12</v>
      </c>
      <c r="M27" s="15">
        <v>0.75</v>
      </c>
    </row>
    <row r="28" spans="1:13" x14ac:dyDescent="0.45">
      <c r="A28" t="s">
        <v>173</v>
      </c>
      <c r="B28" s="11">
        <v>15</v>
      </c>
      <c r="C28" s="11">
        <v>20</v>
      </c>
      <c r="D28" s="11">
        <v>10</v>
      </c>
      <c r="E28" s="11">
        <v>5</v>
      </c>
      <c r="F28" s="11">
        <v>5</v>
      </c>
      <c r="G28" s="11">
        <v>0</v>
      </c>
      <c r="H28" s="15">
        <v>0.5</v>
      </c>
      <c r="I28" s="15" t="s">
        <v>309</v>
      </c>
      <c r="J28" s="15" t="s">
        <v>309</v>
      </c>
      <c r="K28" s="15">
        <v>0</v>
      </c>
      <c r="L28" s="11">
        <v>6</v>
      </c>
      <c r="M28" s="15">
        <v>1</v>
      </c>
    </row>
    <row r="29" spans="1:13" x14ac:dyDescent="0.45">
      <c r="A29" t="s">
        <v>174</v>
      </c>
      <c r="B29" s="11">
        <v>20</v>
      </c>
      <c r="C29" s="11">
        <v>20</v>
      </c>
      <c r="D29" s="11">
        <v>10</v>
      </c>
      <c r="E29" s="11">
        <v>5</v>
      </c>
      <c r="F29" s="11" t="s">
        <v>309</v>
      </c>
      <c r="G29" s="11">
        <v>0</v>
      </c>
      <c r="H29" s="15">
        <v>0.56000000000000005</v>
      </c>
      <c r="I29" s="15" t="s">
        <v>309</v>
      </c>
      <c r="J29" s="15" t="s">
        <v>309</v>
      </c>
      <c r="K29" s="15">
        <v>0</v>
      </c>
      <c r="L29" s="11">
        <v>6</v>
      </c>
      <c r="M29" s="15">
        <v>1</v>
      </c>
    </row>
    <row r="30" spans="1:13" x14ac:dyDescent="0.45">
      <c r="A30" t="s">
        <v>175</v>
      </c>
      <c r="B30" s="11">
        <v>20</v>
      </c>
      <c r="C30" s="11">
        <v>25</v>
      </c>
      <c r="D30" s="11">
        <v>10</v>
      </c>
      <c r="E30" s="11">
        <v>10</v>
      </c>
      <c r="F30" s="11" t="s">
        <v>309</v>
      </c>
      <c r="G30" s="11">
        <v>0</v>
      </c>
      <c r="H30" s="15">
        <v>0.48</v>
      </c>
      <c r="I30" s="15" t="s">
        <v>309</v>
      </c>
      <c r="J30" s="15" t="s">
        <v>309</v>
      </c>
      <c r="K30" s="15">
        <v>0</v>
      </c>
      <c r="L30" s="11">
        <v>9</v>
      </c>
      <c r="M30" s="15">
        <v>0.86</v>
      </c>
    </row>
    <row r="31" spans="1:13" x14ac:dyDescent="0.45">
      <c r="A31" t="s">
        <v>176</v>
      </c>
      <c r="B31" s="11">
        <v>20</v>
      </c>
      <c r="C31" s="11">
        <v>25</v>
      </c>
      <c r="D31" s="11">
        <v>10</v>
      </c>
      <c r="E31" s="11">
        <v>10</v>
      </c>
      <c r="F31" s="11">
        <v>0</v>
      </c>
      <c r="G31" s="11">
        <v>0</v>
      </c>
      <c r="H31" s="15">
        <v>0.48</v>
      </c>
      <c r="I31" s="15">
        <v>0.52</v>
      </c>
      <c r="J31" s="15">
        <v>0</v>
      </c>
      <c r="K31" s="15">
        <v>0</v>
      </c>
      <c r="L31" s="11">
        <v>5</v>
      </c>
      <c r="M31" s="15">
        <v>0.96</v>
      </c>
    </row>
    <row r="32" spans="1:13" x14ac:dyDescent="0.45">
      <c r="A32" t="s">
        <v>177</v>
      </c>
      <c r="B32" s="11">
        <v>20</v>
      </c>
      <c r="C32" s="11">
        <v>20</v>
      </c>
      <c r="D32" s="11">
        <v>10</v>
      </c>
      <c r="E32" s="11">
        <v>10</v>
      </c>
      <c r="F32" s="11">
        <v>0</v>
      </c>
      <c r="G32" s="11">
        <v>0</v>
      </c>
      <c r="H32" s="15">
        <v>0.6</v>
      </c>
      <c r="I32" s="15">
        <v>0.4</v>
      </c>
      <c r="J32" s="15">
        <v>0</v>
      </c>
      <c r="K32" s="15">
        <v>0</v>
      </c>
      <c r="L32" s="11">
        <v>6</v>
      </c>
      <c r="M32" s="15">
        <v>0.95</v>
      </c>
    </row>
    <row r="33" spans="1:13" x14ac:dyDescent="0.45">
      <c r="A33" t="s">
        <v>178</v>
      </c>
      <c r="B33" s="11">
        <v>10</v>
      </c>
      <c r="C33" s="11">
        <v>10</v>
      </c>
      <c r="D33" s="11">
        <v>5</v>
      </c>
      <c r="E33" s="11" t="s">
        <v>309</v>
      </c>
      <c r="F33" s="11" t="s">
        <v>309</v>
      </c>
      <c r="G33" s="11">
        <v>0</v>
      </c>
      <c r="H33" s="15">
        <v>0.67</v>
      </c>
      <c r="I33" s="15" t="s">
        <v>309</v>
      </c>
      <c r="J33" s="15" t="s">
        <v>309</v>
      </c>
      <c r="K33" s="15">
        <v>0</v>
      </c>
      <c r="L33" s="11">
        <v>10</v>
      </c>
      <c r="M33" s="15">
        <v>0.75</v>
      </c>
    </row>
    <row r="34" spans="1:13" x14ac:dyDescent="0.45">
      <c r="A34" t="s">
        <v>179</v>
      </c>
      <c r="B34" s="11">
        <v>10</v>
      </c>
      <c r="C34" s="11">
        <v>15</v>
      </c>
      <c r="D34" s="11">
        <v>10</v>
      </c>
      <c r="E34" s="11" t="s">
        <v>309</v>
      </c>
      <c r="F34" s="11">
        <v>0</v>
      </c>
      <c r="G34" s="11">
        <v>0</v>
      </c>
      <c r="H34" s="15" t="s">
        <v>309</v>
      </c>
      <c r="I34" s="15" t="s">
        <v>309</v>
      </c>
      <c r="J34" s="15">
        <v>0</v>
      </c>
      <c r="K34" s="15">
        <v>0</v>
      </c>
      <c r="L34" s="11">
        <v>8</v>
      </c>
      <c r="M34" s="15">
        <v>0.92</v>
      </c>
    </row>
    <row r="35" spans="1:13" x14ac:dyDescent="0.45">
      <c r="A35" t="s">
        <v>180</v>
      </c>
      <c r="B35" s="11">
        <v>10</v>
      </c>
      <c r="C35" s="11">
        <v>15</v>
      </c>
      <c r="D35" s="11">
        <v>10</v>
      </c>
      <c r="E35" s="11">
        <v>5</v>
      </c>
      <c r="F35" s="11">
        <v>0</v>
      </c>
      <c r="G35" s="11">
        <v>0</v>
      </c>
      <c r="H35" s="15">
        <v>0.69</v>
      </c>
      <c r="I35" s="15">
        <v>0.31</v>
      </c>
      <c r="J35" s="15">
        <v>0</v>
      </c>
      <c r="K35" s="15">
        <v>0</v>
      </c>
      <c r="L35" s="11">
        <v>7</v>
      </c>
      <c r="M35" s="15">
        <v>0.92</v>
      </c>
    </row>
    <row r="36" spans="1:13" x14ac:dyDescent="0.45">
      <c r="A36" t="s">
        <v>181</v>
      </c>
      <c r="B36" s="11">
        <v>20</v>
      </c>
      <c r="C36" s="11">
        <v>15</v>
      </c>
      <c r="D36" s="11">
        <v>10</v>
      </c>
      <c r="E36" s="11">
        <v>5</v>
      </c>
      <c r="F36" s="11">
        <v>0</v>
      </c>
      <c r="G36" s="11">
        <v>0</v>
      </c>
      <c r="H36" s="15">
        <v>0.59</v>
      </c>
      <c r="I36" s="15">
        <v>0.41</v>
      </c>
      <c r="J36" s="15">
        <v>0</v>
      </c>
      <c r="K36" s="15">
        <v>0</v>
      </c>
      <c r="L36" s="11">
        <v>6</v>
      </c>
      <c r="M36" s="15">
        <v>0.94</v>
      </c>
    </row>
    <row r="37" spans="1:13" x14ac:dyDescent="0.45">
      <c r="A37" t="s">
        <v>182</v>
      </c>
      <c r="B37" s="11">
        <v>10</v>
      </c>
      <c r="C37" s="11">
        <v>10</v>
      </c>
      <c r="D37" s="11">
        <v>5</v>
      </c>
      <c r="E37" s="11">
        <v>5</v>
      </c>
      <c r="F37" s="11">
        <v>0</v>
      </c>
      <c r="G37" s="11">
        <v>0</v>
      </c>
      <c r="H37" s="15">
        <v>0.55000000000000004</v>
      </c>
      <c r="I37" s="15">
        <v>0.45</v>
      </c>
      <c r="J37" s="15">
        <v>0</v>
      </c>
      <c r="K37" s="15">
        <v>0</v>
      </c>
      <c r="L37" s="11">
        <v>11</v>
      </c>
      <c r="M37" s="15">
        <v>0.91</v>
      </c>
    </row>
    <row r="38" spans="1:13" x14ac:dyDescent="0.45">
      <c r="A38" t="s">
        <v>183</v>
      </c>
      <c r="B38" s="11">
        <v>15</v>
      </c>
      <c r="C38" s="11">
        <v>15</v>
      </c>
      <c r="D38" s="11">
        <v>5</v>
      </c>
      <c r="E38" s="11">
        <v>5</v>
      </c>
      <c r="F38" s="11">
        <v>0</v>
      </c>
      <c r="G38" s="11" t="s">
        <v>309</v>
      </c>
      <c r="H38" s="15">
        <v>0.46</v>
      </c>
      <c r="I38" s="15" t="s">
        <v>309</v>
      </c>
      <c r="J38" s="15">
        <v>0</v>
      </c>
      <c r="K38" s="15" t="s">
        <v>309</v>
      </c>
      <c r="L38" s="11">
        <v>6</v>
      </c>
      <c r="M38" s="15">
        <v>0.92</v>
      </c>
    </row>
    <row r="39" spans="1:13" x14ac:dyDescent="0.45">
      <c r="A39" t="s">
        <v>184</v>
      </c>
      <c r="B39" s="11">
        <v>15</v>
      </c>
      <c r="C39" s="11">
        <v>20</v>
      </c>
      <c r="D39" s="11">
        <v>15</v>
      </c>
      <c r="E39" s="11">
        <v>5</v>
      </c>
      <c r="F39" s="11">
        <v>0</v>
      </c>
      <c r="G39" s="11">
        <v>0</v>
      </c>
      <c r="H39" s="15">
        <v>0.72</v>
      </c>
      <c r="I39" s="15">
        <v>0.28000000000000003</v>
      </c>
      <c r="J39" s="15">
        <v>0</v>
      </c>
      <c r="K39" s="15">
        <v>0</v>
      </c>
      <c r="L39" s="11">
        <v>12</v>
      </c>
      <c r="M39" s="15">
        <v>0.83</v>
      </c>
    </row>
    <row r="40" spans="1:13" x14ac:dyDescent="0.45">
      <c r="A40" t="s">
        <v>185</v>
      </c>
      <c r="B40" s="11">
        <v>20</v>
      </c>
      <c r="C40" s="11">
        <v>15</v>
      </c>
      <c r="D40" s="11">
        <v>10</v>
      </c>
      <c r="E40" s="11">
        <v>5</v>
      </c>
      <c r="F40" s="11">
        <v>0</v>
      </c>
      <c r="G40" s="11">
        <v>0</v>
      </c>
      <c r="H40" s="15">
        <v>0.71</v>
      </c>
      <c r="I40" s="15">
        <v>0.28999999999999998</v>
      </c>
      <c r="J40" s="15">
        <v>0</v>
      </c>
      <c r="K40" s="15">
        <v>0</v>
      </c>
      <c r="L40" s="11">
        <v>11</v>
      </c>
      <c r="M40" s="15">
        <v>0.86</v>
      </c>
    </row>
    <row r="41" spans="1:13" x14ac:dyDescent="0.45">
      <c r="A41" t="s">
        <v>186</v>
      </c>
      <c r="B41" s="11">
        <v>15</v>
      </c>
      <c r="C41" s="11">
        <v>15</v>
      </c>
      <c r="D41" s="11">
        <v>10</v>
      </c>
      <c r="E41" s="11">
        <v>10</v>
      </c>
      <c r="F41" s="11">
        <v>0</v>
      </c>
      <c r="G41" s="11">
        <v>0</v>
      </c>
      <c r="H41" s="15">
        <v>0.5</v>
      </c>
      <c r="I41" s="15">
        <v>0.5</v>
      </c>
      <c r="J41" s="15">
        <v>0</v>
      </c>
      <c r="K41" s="15">
        <v>0</v>
      </c>
      <c r="L41" s="11">
        <v>12</v>
      </c>
      <c r="M41" s="15">
        <v>0.81</v>
      </c>
    </row>
    <row r="42" spans="1:13" x14ac:dyDescent="0.45">
      <c r="A42" t="s">
        <v>187</v>
      </c>
      <c r="B42" s="11">
        <v>20</v>
      </c>
      <c r="C42" s="11">
        <v>15</v>
      </c>
      <c r="D42" s="11">
        <v>10</v>
      </c>
      <c r="E42" s="11">
        <v>5</v>
      </c>
      <c r="F42" s="11">
        <v>0</v>
      </c>
      <c r="G42" s="11">
        <v>0</v>
      </c>
      <c r="H42" s="15">
        <v>0.63</v>
      </c>
      <c r="I42" s="15">
        <v>0.38</v>
      </c>
      <c r="J42" s="15">
        <v>0</v>
      </c>
      <c r="K42" s="15">
        <v>0</v>
      </c>
      <c r="L42" s="11">
        <v>9</v>
      </c>
      <c r="M42" s="15">
        <v>1</v>
      </c>
    </row>
    <row r="43" spans="1:13" x14ac:dyDescent="0.45">
      <c r="A43" t="s">
        <v>188</v>
      </c>
      <c r="B43" s="11">
        <v>15</v>
      </c>
      <c r="C43" s="11">
        <v>25</v>
      </c>
      <c r="D43" s="11">
        <v>15</v>
      </c>
      <c r="E43" s="11">
        <v>10</v>
      </c>
      <c r="F43" s="11">
        <v>0</v>
      </c>
      <c r="G43" s="11">
        <v>0</v>
      </c>
      <c r="H43" s="15">
        <v>0.56999999999999995</v>
      </c>
      <c r="I43" s="15">
        <v>0.43</v>
      </c>
      <c r="J43" s="15">
        <v>0</v>
      </c>
      <c r="K43" s="15">
        <v>0</v>
      </c>
      <c r="L43" s="11">
        <v>7</v>
      </c>
      <c r="M43" s="15">
        <v>0.96</v>
      </c>
    </row>
    <row r="44" spans="1:13" x14ac:dyDescent="0.45">
      <c r="A44" t="s">
        <v>189</v>
      </c>
      <c r="B44" s="11">
        <v>15</v>
      </c>
      <c r="C44" s="11">
        <v>15</v>
      </c>
      <c r="D44" s="11">
        <v>5</v>
      </c>
      <c r="E44" s="11">
        <v>10</v>
      </c>
      <c r="F44" s="11">
        <v>0</v>
      </c>
      <c r="G44" s="11">
        <v>0</v>
      </c>
      <c r="H44" s="15">
        <v>0.44</v>
      </c>
      <c r="I44" s="15">
        <v>0.56000000000000005</v>
      </c>
      <c r="J44" s="15">
        <v>0</v>
      </c>
      <c r="K44" s="15">
        <v>0</v>
      </c>
      <c r="L44" s="11">
        <v>11</v>
      </c>
      <c r="M44" s="15">
        <v>1</v>
      </c>
    </row>
    <row r="45" spans="1:13" x14ac:dyDescent="0.45">
      <c r="A45" t="s">
        <v>190</v>
      </c>
      <c r="B45" s="11">
        <v>15</v>
      </c>
      <c r="C45" s="11">
        <v>10</v>
      </c>
      <c r="D45" s="11">
        <v>5</v>
      </c>
      <c r="E45" s="11">
        <v>5</v>
      </c>
      <c r="F45" s="11">
        <v>0</v>
      </c>
      <c r="G45" s="11" t="s">
        <v>309</v>
      </c>
      <c r="H45" s="15">
        <v>0.44</v>
      </c>
      <c r="I45" s="15" t="s">
        <v>309</v>
      </c>
      <c r="J45" s="15">
        <v>0</v>
      </c>
      <c r="K45" s="15" t="s">
        <v>309</v>
      </c>
      <c r="L45" s="11">
        <v>12</v>
      </c>
      <c r="M45" s="15">
        <v>0.88</v>
      </c>
    </row>
    <row r="46" spans="1:13" x14ac:dyDescent="0.45">
      <c r="A46" t="s">
        <v>191</v>
      </c>
      <c r="B46" s="11">
        <v>15</v>
      </c>
      <c r="C46" s="11">
        <v>20</v>
      </c>
      <c r="D46" s="11">
        <v>5</v>
      </c>
      <c r="E46" s="11">
        <v>10</v>
      </c>
      <c r="F46" s="11">
        <v>0</v>
      </c>
      <c r="G46" s="11" t="s">
        <v>309</v>
      </c>
      <c r="H46" s="15" t="s">
        <v>309</v>
      </c>
      <c r="I46" s="15">
        <v>0.6</v>
      </c>
      <c r="J46" s="15">
        <v>0</v>
      </c>
      <c r="K46" s="15" t="s">
        <v>309</v>
      </c>
      <c r="L46" s="11">
        <v>13</v>
      </c>
      <c r="M46" s="15">
        <v>0.95</v>
      </c>
    </row>
    <row r="47" spans="1:13" x14ac:dyDescent="0.45">
      <c r="A47" t="s">
        <v>192</v>
      </c>
      <c r="B47" s="11">
        <v>20</v>
      </c>
      <c r="C47" s="11">
        <v>15</v>
      </c>
      <c r="D47" s="11">
        <v>10</v>
      </c>
      <c r="E47" s="11">
        <v>5</v>
      </c>
      <c r="F47" s="11">
        <v>0</v>
      </c>
      <c r="G47" s="11" t="s">
        <v>309</v>
      </c>
      <c r="H47" s="15">
        <v>0.63</v>
      </c>
      <c r="I47" s="15" t="s">
        <v>309</v>
      </c>
      <c r="J47" s="15">
        <v>0</v>
      </c>
      <c r="K47" s="15" t="s">
        <v>309</v>
      </c>
      <c r="L47" s="11">
        <v>8</v>
      </c>
      <c r="M47" s="15">
        <v>0.93</v>
      </c>
    </row>
    <row r="48" spans="1:13" x14ac:dyDescent="0.45">
      <c r="A48" t="s">
        <v>193</v>
      </c>
      <c r="B48" s="11">
        <v>25</v>
      </c>
      <c r="C48" s="11">
        <v>25</v>
      </c>
      <c r="D48" s="11">
        <v>10</v>
      </c>
      <c r="E48" s="11">
        <v>15</v>
      </c>
      <c r="F48" s="11">
        <v>0</v>
      </c>
      <c r="G48" s="11">
        <v>0</v>
      </c>
      <c r="H48" s="15">
        <v>0.42</v>
      </c>
      <c r="I48" s="15">
        <v>0.57999999999999996</v>
      </c>
      <c r="J48" s="15">
        <v>0</v>
      </c>
      <c r="K48" s="15">
        <v>0</v>
      </c>
      <c r="L48" s="11">
        <v>11</v>
      </c>
      <c r="M48" s="15">
        <v>0.96</v>
      </c>
    </row>
    <row r="49" spans="1:13" x14ac:dyDescent="0.45">
      <c r="A49" t="s">
        <v>194</v>
      </c>
      <c r="B49" s="11">
        <v>10</v>
      </c>
      <c r="C49" s="11">
        <v>15</v>
      </c>
      <c r="D49" s="11">
        <v>10</v>
      </c>
      <c r="E49" s="11">
        <v>10</v>
      </c>
      <c r="F49" s="11">
        <v>0</v>
      </c>
      <c r="G49" s="11">
        <v>0</v>
      </c>
      <c r="H49" s="15">
        <v>0.5</v>
      </c>
      <c r="I49" s="15">
        <v>0.5</v>
      </c>
      <c r="J49" s="15">
        <v>0</v>
      </c>
      <c r="K49" s="15">
        <v>0</v>
      </c>
      <c r="L49" s="11">
        <v>12</v>
      </c>
      <c r="M49" s="15">
        <v>0.88</v>
      </c>
    </row>
    <row r="50" spans="1:13" x14ac:dyDescent="0.45">
      <c r="A50" t="s">
        <v>195</v>
      </c>
      <c r="B50" s="11">
        <v>25</v>
      </c>
      <c r="C50" s="11">
        <v>20</v>
      </c>
      <c r="D50" s="11">
        <v>10</v>
      </c>
      <c r="E50" s="11">
        <v>10</v>
      </c>
      <c r="F50" s="11">
        <v>0</v>
      </c>
      <c r="G50" s="11" t="s">
        <v>309</v>
      </c>
      <c r="H50" s="15" t="s">
        <v>309</v>
      </c>
      <c r="I50" s="15">
        <v>0.56999999999999995</v>
      </c>
      <c r="J50" s="15">
        <v>0</v>
      </c>
      <c r="K50" s="15" t="s">
        <v>309</v>
      </c>
      <c r="L50" s="11">
        <v>9</v>
      </c>
      <c r="M50" s="15">
        <v>0.85</v>
      </c>
    </row>
    <row r="51" spans="1:13" x14ac:dyDescent="0.45">
      <c r="A51" t="s">
        <v>196</v>
      </c>
      <c r="B51" s="11">
        <v>30</v>
      </c>
      <c r="C51" s="11">
        <v>30</v>
      </c>
      <c r="D51" s="11">
        <v>15</v>
      </c>
      <c r="E51" s="11">
        <v>15</v>
      </c>
      <c r="F51" s="11">
        <v>0</v>
      </c>
      <c r="G51" s="11">
        <v>0</v>
      </c>
      <c r="H51" s="15">
        <v>0.54</v>
      </c>
      <c r="I51" s="15">
        <v>0.46</v>
      </c>
      <c r="J51" s="15">
        <v>0</v>
      </c>
      <c r="K51" s="15">
        <v>0</v>
      </c>
      <c r="L51" s="11">
        <v>7</v>
      </c>
      <c r="M51" s="15">
        <v>0.93</v>
      </c>
    </row>
    <row r="52" spans="1:13" x14ac:dyDescent="0.45">
      <c r="A52" t="s">
        <v>197</v>
      </c>
      <c r="B52" s="11">
        <v>25</v>
      </c>
      <c r="C52" s="11">
        <v>25</v>
      </c>
      <c r="D52" s="11">
        <v>10</v>
      </c>
      <c r="E52" s="11">
        <v>15</v>
      </c>
      <c r="F52" s="11">
        <v>0</v>
      </c>
      <c r="G52" s="11" t="s">
        <v>309</v>
      </c>
      <c r="H52" s="15" t="s">
        <v>309</v>
      </c>
      <c r="I52" s="15">
        <v>0.52</v>
      </c>
      <c r="J52" s="15">
        <v>0</v>
      </c>
      <c r="K52" s="15" t="s">
        <v>309</v>
      </c>
      <c r="L52" s="11">
        <v>9</v>
      </c>
      <c r="M52" s="15">
        <v>0.96</v>
      </c>
    </row>
    <row r="53" spans="1:13" x14ac:dyDescent="0.45">
      <c r="A53" t="s">
        <v>198</v>
      </c>
      <c r="B53" s="11">
        <v>35</v>
      </c>
      <c r="C53" s="11">
        <v>35</v>
      </c>
      <c r="D53" s="11">
        <v>20</v>
      </c>
      <c r="E53" s="11">
        <v>15</v>
      </c>
      <c r="F53" s="11">
        <v>0</v>
      </c>
      <c r="G53" s="11">
        <v>0</v>
      </c>
      <c r="H53" s="15">
        <v>0.55000000000000004</v>
      </c>
      <c r="I53" s="15">
        <v>0.45</v>
      </c>
      <c r="J53" s="15">
        <v>0</v>
      </c>
      <c r="K53" s="15">
        <v>0</v>
      </c>
      <c r="L53" s="11">
        <v>10</v>
      </c>
      <c r="M53" s="15">
        <v>0.94</v>
      </c>
    </row>
    <row r="54" spans="1:13" x14ac:dyDescent="0.45">
      <c r="A54" t="s">
        <v>199</v>
      </c>
      <c r="B54" s="11">
        <v>25</v>
      </c>
      <c r="C54" s="11">
        <v>25</v>
      </c>
      <c r="D54" s="11">
        <v>15</v>
      </c>
      <c r="E54" s="11">
        <v>10</v>
      </c>
      <c r="F54" s="11">
        <v>0</v>
      </c>
      <c r="G54" s="11">
        <v>0</v>
      </c>
      <c r="H54" s="15">
        <v>0.6</v>
      </c>
      <c r="I54" s="15">
        <v>0.4</v>
      </c>
      <c r="J54" s="15">
        <v>0</v>
      </c>
      <c r="K54" s="15">
        <v>0</v>
      </c>
      <c r="L54" s="11">
        <v>11</v>
      </c>
      <c r="M54" s="15">
        <v>0.68</v>
      </c>
    </row>
    <row r="55" spans="1:13" x14ac:dyDescent="0.45">
      <c r="A55" t="s">
        <v>200</v>
      </c>
      <c r="B55" s="11">
        <v>35</v>
      </c>
      <c r="C55" s="11">
        <v>40</v>
      </c>
      <c r="D55" s="11">
        <v>20</v>
      </c>
      <c r="E55" s="11">
        <v>15</v>
      </c>
      <c r="F55" s="11">
        <v>0</v>
      </c>
      <c r="G55" s="11">
        <v>0</v>
      </c>
      <c r="H55" s="15">
        <v>0.57999999999999996</v>
      </c>
      <c r="I55" s="15">
        <v>0.42</v>
      </c>
      <c r="J55" s="15">
        <v>0</v>
      </c>
      <c r="K55" s="15">
        <v>0</v>
      </c>
      <c r="L55" s="11">
        <v>12</v>
      </c>
      <c r="M55" s="15">
        <v>0.89</v>
      </c>
    </row>
    <row r="56" spans="1:13" x14ac:dyDescent="0.45">
      <c r="A56" t="s">
        <v>201</v>
      </c>
      <c r="B56" s="11">
        <v>20</v>
      </c>
      <c r="C56" s="11">
        <v>25</v>
      </c>
      <c r="D56" s="11">
        <v>10</v>
      </c>
      <c r="E56" s="11">
        <v>10</v>
      </c>
      <c r="F56" s="11">
        <v>0</v>
      </c>
      <c r="G56" s="11">
        <v>0</v>
      </c>
      <c r="H56" s="15">
        <v>0.48</v>
      </c>
      <c r="I56" s="15">
        <v>0.52</v>
      </c>
      <c r="J56" s="15">
        <v>0</v>
      </c>
      <c r="K56" s="15">
        <v>0</v>
      </c>
      <c r="L56" s="11">
        <v>9</v>
      </c>
      <c r="M56" s="15">
        <v>0.96</v>
      </c>
    </row>
    <row r="57" spans="1:13" x14ac:dyDescent="0.45">
      <c r="A57" t="s">
        <v>202</v>
      </c>
      <c r="B57" s="11">
        <v>25</v>
      </c>
      <c r="C57" s="11">
        <v>10</v>
      </c>
      <c r="D57" s="11">
        <v>10</v>
      </c>
      <c r="E57" s="11">
        <v>5</v>
      </c>
      <c r="F57" s="11">
        <v>0</v>
      </c>
      <c r="G57" s="11">
        <v>0</v>
      </c>
      <c r="H57" s="15">
        <v>0.73</v>
      </c>
      <c r="I57" s="15">
        <v>0.27</v>
      </c>
      <c r="J57" s="15">
        <v>0</v>
      </c>
      <c r="K57" s="15">
        <v>0</v>
      </c>
      <c r="L57" s="11">
        <v>10</v>
      </c>
      <c r="M57" s="15">
        <v>1</v>
      </c>
    </row>
    <row r="58" spans="1:13" x14ac:dyDescent="0.45">
      <c r="A58" t="s">
        <v>203</v>
      </c>
      <c r="B58" s="11">
        <v>30</v>
      </c>
      <c r="C58" s="11">
        <v>40</v>
      </c>
      <c r="D58" s="11">
        <v>15</v>
      </c>
      <c r="E58" s="11">
        <v>20</v>
      </c>
      <c r="F58" s="11">
        <v>0</v>
      </c>
      <c r="G58" s="11" t="s">
        <v>309</v>
      </c>
      <c r="H58" s="15" t="s">
        <v>309</v>
      </c>
      <c r="I58" s="15">
        <v>0.54</v>
      </c>
      <c r="J58" s="15">
        <v>0</v>
      </c>
      <c r="K58" s="15" t="s">
        <v>309</v>
      </c>
      <c r="L58" s="11">
        <v>12</v>
      </c>
      <c r="M58" s="15">
        <v>0.74</v>
      </c>
    </row>
    <row r="59" spans="1:13" x14ac:dyDescent="0.45">
      <c r="A59" t="s">
        <v>204</v>
      </c>
      <c r="B59" s="11">
        <v>30</v>
      </c>
      <c r="C59" s="11">
        <v>25</v>
      </c>
      <c r="D59" s="11">
        <v>15</v>
      </c>
      <c r="E59" s="11">
        <v>15</v>
      </c>
      <c r="F59" s="11">
        <v>0</v>
      </c>
      <c r="G59" s="11">
        <v>0</v>
      </c>
      <c r="H59" s="15">
        <v>0.5</v>
      </c>
      <c r="I59" s="15">
        <v>0.5</v>
      </c>
      <c r="J59" s="15">
        <v>0</v>
      </c>
      <c r="K59" s="15">
        <v>0</v>
      </c>
      <c r="L59" s="11">
        <v>12</v>
      </c>
      <c r="M59" s="15">
        <v>0.96</v>
      </c>
    </row>
    <row r="60" spans="1:13" x14ac:dyDescent="0.45">
      <c r="A60" t="s">
        <v>205</v>
      </c>
      <c r="B60" s="11">
        <v>20</v>
      </c>
      <c r="C60" s="11">
        <v>20</v>
      </c>
      <c r="D60" s="11">
        <v>15</v>
      </c>
      <c r="E60" s="11">
        <v>5</v>
      </c>
      <c r="F60" s="11">
        <v>0</v>
      </c>
      <c r="G60" s="11">
        <v>0</v>
      </c>
      <c r="H60" s="15">
        <v>0.67</v>
      </c>
      <c r="I60" s="15">
        <v>0.33</v>
      </c>
      <c r="J60" s="15">
        <v>0</v>
      </c>
      <c r="K60" s="15">
        <v>0</v>
      </c>
      <c r="L60" s="11">
        <v>14</v>
      </c>
      <c r="M60" s="15">
        <v>0.71</v>
      </c>
    </row>
    <row r="61" spans="1:13" x14ac:dyDescent="0.45">
      <c r="A61" t="s">
        <v>206</v>
      </c>
      <c r="B61" s="11">
        <v>35</v>
      </c>
      <c r="C61" s="11">
        <v>30</v>
      </c>
      <c r="D61" s="11">
        <v>20</v>
      </c>
      <c r="E61" s="11">
        <v>10</v>
      </c>
      <c r="F61" s="11">
        <v>0</v>
      </c>
      <c r="G61" s="11">
        <v>0</v>
      </c>
      <c r="H61" s="15">
        <v>0.66</v>
      </c>
      <c r="I61" s="15">
        <v>0.34</v>
      </c>
      <c r="J61" s="15">
        <v>0</v>
      </c>
      <c r="K61" s="15">
        <v>0</v>
      </c>
      <c r="L61" s="11">
        <v>16</v>
      </c>
      <c r="M61" s="15">
        <v>0.69</v>
      </c>
    </row>
    <row r="62" spans="1:13" x14ac:dyDescent="0.45">
      <c r="A62" t="s">
        <v>207</v>
      </c>
      <c r="B62" s="11">
        <v>30</v>
      </c>
      <c r="C62" s="11">
        <v>35</v>
      </c>
      <c r="D62" s="11">
        <v>25</v>
      </c>
      <c r="E62" s="11">
        <v>10</v>
      </c>
      <c r="F62" s="11">
        <v>0</v>
      </c>
      <c r="G62" s="11" t="s">
        <v>309</v>
      </c>
      <c r="H62" s="15">
        <v>0.67</v>
      </c>
      <c r="I62" s="15" t="s">
        <v>309</v>
      </c>
      <c r="J62" s="15">
        <v>0</v>
      </c>
      <c r="K62" s="15" t="s">
        <v>309</v>
      </c>
      <c r="L62" s="11">
        <v>11</v>
      </c>
      <c r="M62" s="15">
        <v>0.71</v>
      </c>
    </row>
    <row r="63" spans="1:13" x14ac:dyDescent="0.45">
      <c r="A63" t="s">
        <v>208</v>
      </c>
      <c r="B63" s="11">
        <v>25</v>
      </c>
      <c r="C63" s="11">
        <v>30</v>
      </c>
      <c r="D63" s="11">
        <v>15</v>
      </c>
      <c r="E63" s="11">
        <v>15</v>
      </c>
      <c r="F63" s="11">
        <v>0</v>
      </c>
      <c r="G63" s="11" t="s">
        <v>309</v>
      </c>
      <c r="H63" s="15">
        <v>0.52</v>
      </c>
      <c r="I63" s="15" t="s">
        <v>309</v>
      </c>
      <c r="J63" s="15">
        <v>0</v>
      </c>
      <c r="K63" s="15" t="s">
        <v>309</v>
      </c>
      <c r="L63" s="11">
        <v>9</v>
      </c>
      <c r="M63" s="15">
        <v>0.82</v>
      </c>
    </row>
    <row r="64" spans="1:13" x14ac:dyDescent="0.45">
      <c r="A64" t="s">
        <v>209</v>
      </c>
      <c r="B64" s="11">
        <v>40</v>
      </c>
      <c r="C64" s="11">
        <v>35</v>
      </c>
      <c r="D64" s="11">
        <v>20</v>
      </c>
      <c r="E64" s="11">
        <v>10</v>
      </c>
      <c r="F64" s="11">
        <v>0</v>
      </c>
      <c r="G64" s="11" t="s">
        <v>309</v>
      </c>
      <c r="H64" s="15">
        <v>0.65</v>
      </c>
      <c r="I64" s="15" t="s">
        <v>309</v>
      </c>
      <c r="J64" s="15">
        <v>0</v>
      </c>
      <c r="K64" s="15" t="s">
        <v>309</v>
      </c>
      <c r="L64" s="11">
        <v>9</v>
      </c>
      <c r="M64" s="15">
        <v>0.85</v>
      </c>
    </row>
    <row r="65" spans="1:13" x14ac:dyDescent="0.45">
      <c r="A65" t="s">
        <v>210</v>
      </c>
      <c r="B65" s="11">
        <v>25</v>
      </c>
      <c r="C65" s="11">
        <v>25</v>
      </c>
      <c r="D65" s="11">
        <v>15</v>
      </c>
      <c r="E65" s="11">
        <v>10</v>
      </c>
      <c r="F65" s="11">
        <v>0</v>
      </c>
      <c r="G65" s="11" t="s">
        <v>309</v>
      </c>
      <c r="H65" s="15">
        <v>0.56999999999999995</v>
      </c>
      <c r="I65" s="15" t="s">
        <v>309</v>
      </c>
      <c r="J65" s="15">
        <v>0</v>
      </c>
      <c r="K65" s="15" t="s">
        <v>309</v>
      </c>
      <c r="L65" s="11">
        <v>16</v>
      </c>
      <c r="M65" s="15">
        <v>0.77</v>
      </c>
    </row>
    <row r="66" spans="1:13" x14ac:dyDescent="0.45">
      <c r="A66" t="s">
        <v>211</v>
      </c>
      <c r="B66" s="11">
        <v>25</v>
      </c>
      <c r="C66" s="11">
        <v>35</v>
      </c>
      <c r="D66" s="11">
        <v>25</v>
      </c>
      <c r="E66" s="11">
        <v>10</v>
      </c>
      <c r="F66" s="11">
        <v>0</v>
      </c>
      <c r="G66" s="11">
        <v>0</v>
      </c>
      <c r="H66" s="15">
        <v>0.69</v>
      </c>
      <c r="I66" s="15">
        <v>0.31</v>
      </c>
      <c r="J66" s="15">
        <v>0</v>
      </c>
      <c r="K66" s="15">
        <v>0</v>
      </c>
      <c r="L66" s="11">
        <v>13</v>
      </c>
      <c r="M66" s="15">
        <v>0.77</v>
      </c>
    </row>
    <row r="67" spans="1:13" x14ac:dyDescent="0.45">
      <c r="A67" t="s">
        <v>212</v>
      </c>
      <c r="B67" s="11">
        <v>30</v>
      </c>
      <c r="C67" s="11">
        <v>30</v>
      </c>
      <c r="D67" s="11">
        <v>20</v>
      </c>
      <c r="E67" s="11">
        <v>10</v>
      </c>
      <c r="F67" s="11">
        <v>0</v>
      </c>
      <c r="G67" s="11" t="s">
        <v>309</v>
      </c>
      <c r="H67" s="15">
        <v>0.66</v>
      </c>
      <c r="I67" s="15" t="s">
        <v>309</v>
      </c>
      <c r="J67" s="15">
        <v>0</v>
      </c>
      <c r="K67" s="15" t="s">
        <v>309</v>
      </c>
      <c r="L67" s="11">
        <v>13</v>
      </c>
      <c r="M67" s="15">
        <v>0.93</v>
      </c>
    </row>
    <row r="68" spans="1:13" x14ac:dyDescent="0.45">
      <c r="A68" t="s">
        <v>213</v>
      </c>
      <c r="B68" s="11">
        <v>20</v>
      </c>
      <c r="C68" s="11">
        <v>20</v>
      </c>
      <c r="D68" s="11">
        <v>15</v>
      </c>
      <c r="E68" s="11">
        <v>10</v>
      </c>
      <c r="F68" s="11">
        <v>0</v>
      </c>
      <c r="G68" s="11">
        <v>0</v>
      </c>
      <c r="H68" s="15">
        <v>0.59</v>
      </c>
      <c r="I68" s="15">
        <v>0.41</v>
      </c>
      <c r="J68" s="15">
        <v>0</v>
      </c>
      <c r="K68" s="15">
        <v>0</v>
      </c>
      <c r="L68" s="11">
        <v>11</v>
      </c>
      <c r="M68" s="15">
        <v>0.91</v>
      </c>
    </row>
    <row r="69" spans="1:13" x14ac:dyDescent="0.45">
      <c r="A69" t="s">
        <v>214</v>
      </c>
      <c r="B69" s="11">
        <v>15</v>
      </c>
      <c r="C69" s="11">
        <v>15</v>
      </c>
      <c r="D69" s="11">
        <v>10</v>
      </c>
      <c r="E69" s="11">
        <v>5</v>
      </c>
      <c r="F69" s="11">
        <v>0</v>
      </c>
      <c r="G69" s="11">
        <v>0</v>
      </c>
      <c r="H69" s="15">
        <v>0.73</v>
      </c>
      <c r="I69" s="15">
        <v>0.27</v>
      </c>
      <c r="J69" s="15">
        <v>0</v>
      </c>
      <c r="K69" s="15">
        <v>0</v>
      </c>
      <c r="L69" s="11">
        <v>14</v>
      </c>
      <c r="M69" s="15">
        <v>0.87</v>
      </c>
    </row>
    <row r="70" spans="1:13" x14ac:dyDescent="0.45">
      <c r="A70" t="s">
        <v>215</v>
      </c>
      <c r="B70" s="11">
        <v>25</v>
      </c>
      <c r="C70" s="11">
        <v>25</v>
      </c>
      <c r="D70" s="11">
        <v>10</v>
      </c>
      <c r="E70" s="11">
        <v>15</v>
      </c>
      <c r="F70" s="11">
        <v>0</v>
      </c>
      <c r="G70" s="11">
        <v>0</v>
      </c>
      <c r="H70" s="15">
        <v>0.48</v>
      </c>
      <c r="I70" s="15">
        <v>0.52</v>
      </c>
      <c r="J70" s="15">
        <v>0</v>
      </c>
      <c r="K70" s="15">
        <v>0</v>
      </c>
      <c r="L70" s="11">
        <v>14</v>
      </c>
      <c r="M70" s="15">
        <v>0.72</v>
      </c>
    </row>
    <row r="71" spans="1:13" x14ac:dyDescent="0.45">
      <c r="A71" t="s">
        <v>216</v>
      </c>
      <c r="B71" s="11">
        <v>25</v>
      </c>
      <c r="C71" s="11">
        <v>25</v>
      </c>
      <c r="D71" s="11">
        <v>15</v>
      </c>
      <c r="E71" s="11">
        <v>10</v>
      </c>
      <c r="F71" s="11">
        <v>0</v>
      </c>
      <c r="G71" s="11" t="s">
        <v>309</v>
      </c>
      <c r="H71" s="15">
        <v>0.61</v>
      </c>
      <c r="I71" s="15" t="s">
        <v>309</v>
      </c>
      <c r="J71" s="15">
        <v>0</v>
      </c>
      <c r="K71" s="15" t="s">
        <v>309</v>
      </c>
      <c r="L71" s="11">
        <v>7</v>
      </c>
      <c r="M71" s="15">
        <v>0.95</v>
      </c>
    </row>
    <row r="72" spans="1:13" x14ac:dyDescent="0.45">
      <c r="A72" t="s">
        <v>217</v>
      </c>
      <c r="B72" s="11">
        <v>20</v>
      </c>
      <c r="C72" s="11">
        <v>20</v>
      </c>
      <c r="D72" s="11">
        <v>15</v>
      </c>
      <c r="E72" s="11">
        <v>5</v>
      </c>
      <c r="F72" s="11">
        <v>0</v>
      </c>
      <c r="G72" s="11">
        <v>0</v>
      </c>
      <c r="H72" s="15">
        <v>0.71</v>
      </c>
      <c r="I72" s="15">
        <v>0.28999999999999998</v>
      </c>
      <c r="J72" s="15">
        <v>0</v>
      </c>
      <c r="K72" s="15">
        <v>0</v>
      </c>
      <c r="L72" s="11">
        <v>12</v>
      </c>
      <c r="M72" s="15">
        <v>0.81</v>
      </c>
    </row>
    <row r="73" spans="1:13" x14ac:dyDescent="0.45">
      <c r="A73" s="8" t="s">
        <v>358</v>
      </c>
      <c r="B73" s="12">
        <v>140</v>
      </c>
      <c r="C73" s="12">
        <v>130</v>
      </c>
      <c r="D73" s="12">
        <v>65</v>
      </c>
      <c r="E73" s="12">
        <v>60</v>
      </c>
      <c r="F73" s="12">
        <v>5</v>
      </c>
      <c r="G73" s="12">
        <v>0</v>
      </c>
      <c r="H73" s="16">
        <v>0.5</v>
      </c>
      <c r="I73" s="16">
        <v>0.45</v>
      </c>
      <c r="J73" s="16">
        <v>0.05</v>
      </c>
      <c r="K73" s="16">
        <v>0</v>
      </c>
      <c r="L73" s="12">
        <v>14</v>
      </c>
      <c r="M73" s="16">
        <v>0.95</v>
      </c>
    </row>
    <row r="74" spans="1:13" x14ac:dyDescent="0.45">
      <c r="A74" s="9" t="s">
        <v>357</v>
      </c>
      <c r="B74" s="13">
        <v>240</v>
      </c>
      <c r="C74" s="13">
        <v>250</v>
      </c>
      <c r="D74" s="13">
        <v>110</v>
      </c>
      <c r="E74" s="13">
        <v>105</v>
      </c>
      <c r="F74" s="13">
        <v>35</v>
      </c>
      <c r="G74" s="13">
        <v>0</v>
      </c>
      <c r="H74" s="17">
        <v>0.44</v>
      </c>
      <c r="I74" s="17">
        <v>0.43</v>
      </c>
      <c r="J74" s="17">
        <v>0.13</v>
      </c>
      <c r="K74" s="17">
        <v>0</v>
      </c>
      <c r="L74" s="13">
        <v>14</v>
      </c>
      <c r="M74" s="17">
        <v>0.83</v>
      </c>
    </row>
    <row r="75" spans="1:13" x14ac:dyDescent="0.45">
      <c r="A75" s="9" t="s">
        <v>356</v>
      </c>
      <c r="B75" s="13">
        <v>195</v>
      </c>
      <c r="C75" s="13">
        <v>190</v>
      </c>
      <c r="D75" s="13">
        <v>110</v>
      </c>
      <c r="E75" s="13">
        <v>65</v>
      </c>
      <c r="F75" s="13">
        <v>20</v>
      </c>
      <c r="G75" s="13">
        <v>0</v>
      </c>
      <c r="H75" s="17">
        <v>0.56000000000000005</v>
      </c>
      <c r="I75" s="17">
        <v>0.34</v>
      </c>
      <c r="J75" s="17">
        <v>0.09</v>
      </c>
      <c r="K75" s="17">
        <v>0</v>
      </c>
      <c r="L75" s="13">
        <v>6</v>
      </c>
      <c r="M75" s="17">
        <v>0.93</v>
      </c>
    </row>
    <row r="76" spans="1:13" x14ac:dyDescent="0.45">
      <c r="A76" s="9" t="s">
        <v>355</v>
      </c>
      <c r="B76" s="13">
        <v>205</v>
      </c>
      <c r="C76" s="13">
        <v>200</v>
      </c>
      <c r="D76" s="13">
        <v>105</v>
      </c>
      <c r="E76" s="13">
        <v>90</v>
      </c>
      <c r="F76" s="13">
        <v>0</v>
      </c>
      <c r="G76" s="13">
        <v>5</v>
      </c>
      <c r="H76" s="17">
        <v>0.53</v>
      </c>
      <c r="I76" s="17">
        <v>0.45</v>
      </c>
      <c r="J76" s="17">
        <v>0</v>
      </c>
      <c r="K76" s="17">
        <v>0.02</v>
      </c>
      <c r="L76" s="13">
        <v>10</v>
      </c>
      <c r="M76" s="17">
        <v>0.92</v>
      </c>
    </row>
    <row r="77" spans="1:13" x14ac:dyDescent="0.45">
      <c r="A77" s="9" t="s">
        <v>354</v>
      </c>
      <c r="B77" s="13">
        <v>315</v>
      </c>
      <c r="C77" s="13">
        <v>310</v>
      </c>
      <c r="D77" s="13">
        <v>160</v>
      </c>
      <c r="E77" s="13">
        <v>145</v>
      </c>
      <c r="F77" s="13">
        <v>0</v>
      </c>
      <c r="G77" s="13">
        <v>5</v>
      </c>
      <c r="H77" s="17">
        <v>0.52</v>
      </c>
      <c r="I77" s="17">
        <v>0.47</v>
      </c>
      <c r="J77" s="17">
        <v>0</v>
      </c>
      <c r="K77" s="17">
        <v>0.01</v>
      </c>
      <c r="L77" s="13">
        <v>11</v>
      </c>
      <c r="M77" s="17">
        <v>0.87</v>
      </c>
    </row>
    <row r="78" spans="1:13" x14ac:dyDescent="0.45">
      <c r="A78" s="9" t="s">
        <v>353</v>
      </c>
      <c r="B78" s="13">
        <v>315</v>
      </c>
      <c r="C78" s="13">
        <v>325</v>
      </c>
      <c r="D78" s="13">
        <v>205</v>
      </c>
      <c r="E78" s="13">
        <v>115</v>
      </c>
      <c r="F78" s="13">
        <v>0</v>
      </c>
      <c r="G78" s="13">
        <v>5</v>
      </c>
      <c r="H78" s="17">
        <v>0.63</v>
      </c>
      <c r="I78" s="17">
        <v>0.35</v>
      </c>
      <c r="J78" s="17">
        <v>0</v>
      </c>
      <c r="K78" s="17">
        <v>0.02</v>
      </c>
      <c r="L78" s="13">
        <v>13</v>
      </c>
      <c r="M78" s="17">
        <v>0.81</v>
      </c>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8"/>
  <sheetViews>
    <sheetView workbookViewId="0"/>
  </sheetViews>
  <sheetFormatPr defaultColWidth="10.85546875" defaultRowHeight="15.9" x14ac:dyDescent="0.45"/>
  <cols>
    <col min="1" max="1" width="24.35546875" customWidth="1"/>
    <col min="2" max="7" width="16.7109375" customWidth="1"/>
  </cols>
  <sheetData>
    <row r="1" spans="1:7" ht="20.6" x14ac:dyDescent="0.55000000000000004">
      <c r="A1" s="24" t="s">
        <v>324</v>
      </c>
    </row>
    <row r="2" spans="1:7" x14ac:dyDescent="0.45">
      <c r="A2" t="s">
        <v>46</v>
      </c>
    </row>
    <row r="3" spans="1:7" x14ac:dyDescent="0.45">
      <c r="A3" t="s">
        <v>352</v>
      </c>
    </row>
    <row r="4" spans="1:7" ht="60" customHeight="1" x14ac:dyDescent="0.45">
      <c r="A4" s="2" t="s">
        <v>140</v>
      </c>
      <c r="B4" s="2" t="s">
        <v>302</v>
      </c>
      <c r="C4" s="2" t="s">
        <v>303</v>
      </c>
      <c r="D4" s="2" t="s">
        <v>304</v>
      </c>
      <c r="E4" s="2" t="s">
        <v>305</v>
      </c>
      <c r="F4" s="2" t="s">
        <v>306</v>
      </c>
      <c r="G4" s="2" t="s">
        <v>307</v>
      </c>
    </row>
    <row r="5" spans="1:7" x14ac:dyDescent="0.45">
      <c r="A5" s="7" t="s">
        <v>150</v>
      </c>
      <c r="B5" s="10">
        <v>130</v>
      </c>
      <c r="C5" s="10">
        <v>85</v>
      </c>
      <c r="D5" s="10">
        <v>30</v>
      </c>
      <c r="E5" s="10">
        <v>60</v>
      </c>
      <c r="F5" s="14">
        <v>0.33</v>
      </c>
      <c r="G5" s="14">
        <v>0.67</v>
      </c>
    </row>
    <row r="6" spans="1:7" x14ac:dyDescent="0.45">
      <c r="A6" t="s">
        <v>151</v>
      </c>
      <c r="B6" s="11">
        <v>0</v>
      </c>
      <c r="C6" s="11">
        <v>0</v>
      </c>
      <c r="D6" s="11">
        <v>0</v>
      </c>
      <c r="E6" s="11">
        <v>0</v>
      </c>
      <c r="F6" s="15" t="s">
        <v>320</v>
      </c>
      <c r="G6" s="15" t="s">
        <v>320</v>
      </c>
    </row>
    <row r="7" spans="1:7" x14ac:dyDescent="0.45">
      <c r="A7" t="s">
        <v>152</v>
      </c>
      <c r="B7" s="11">
        <v>0</v>
      </c>
      <c r="C7" s="11">
        <v>0</v>
      </c>
      <c r="D7" s="11">
        <v>0</v>
      </c>
      <c r="E7" s="11">
        <v>0</v>
      </c>
      <c r="F7" s="15" t="s">
        <v>320</v>
      </c>
      <c r="G7" s="15" t="s">
        <v>320</v>
      </c>
    </row>
    <row r="8" spans="1:7" x14ac:dyDescent="0.45">
      <c r="A8" t="s">
        <v>153</v>
      </c>
      <c r="B8" s="11" t="s">
        <v>309</v>
      </c>
      <c r="C8" s="11">
        <v>0</v>
      </c>
      <c r="D8" s="11">
        <v>0</v>
      </c>
      <c r="E8" s="11">
        <v>0</v>
      </c>
      <c r="F8" s="15" t="s">
        <v>320</v>
      </c>
      <c r="G8" s="15" t="s">
        <v>320</v>
      </c>
    </row>
    <row r="9" spans="1:7" x14ac:dyDescent="0.45">
      <c r="A9" t="s">
        <v>154</v>
      </c>
      <c r="B9" s="11">
        <v>0</v>
      </c>
      <c r="C9" s="11">
        <v>0</v>
      </c>
      <c r="D9" s="11">
        <v>0</v>
      </c>
      <c r="E9" s="11">
        <v>0</v>
      </c>
      <c r="F9" s="15" t="s">
        <v>320</v>
      </c>
      <c r="G9" s="15" t="s">
        <v>320</v>
      </c>
    </row>
    <row r="10" spans="1:7" x14ac:dyDescent="0.45">
      <c r="A10" t="s">
        <v>155</v>
      </c>
      <c r="B10" s="11">
        <v>0</v>
      </c>
      <c r="C10" s="11">
        <v>0</v>
      </c>
      <c r="D10" s="11">
        <v>0</v>
      </c>
      <c r="E10" s="11">
        <v>0</v>
      </c>
      <c r="F10" s="15" t="s">
        <v>320</v>
      </c>
      <c r="G10" s="15" t="s">
        <v>320</v>
      </c>
    </row>
    <row r="11" spans="1:7" x14ac:dyDescent="0.45">
      <c r="A11" t="s">
        <v>156</v>
      </c>
      <c r="B11" s="11" t="s">
        <v>309</v>
      </c>
      <c r="C11" s="11">
        <v>0</v>
      </c>
      <c r="D11" s="11">
        <v>0</v>
      </c>
      <c r="E11" s="11">
        <v>0</v>
      </c>
      <c r="F11" s="15" t="s">
        <v>320</v>
      </c>
      <c r="G11" s="15" t="s">
        <v>320</v>
      </c>
    </row>
    <row r="12" spans="1:7" x14ac:dyDescent="0.45">
      <c r="A12" t="s">
        <v>157</v>
      </c>
      <c r="B12" s="11" t="s">
        <v>309</v>
      </c>
      <c r="C12" s="11">
        <v>0</v>
      </c>
      <c r="D12" s="11">
        <v>0</v>
      </c>
      <c r="E12" s="11">
        <v>0</v>
      </c>
      <c r="F12" s="15" t="s">
        <v>320</v>
      </c>
      <c r="G12" s="15" t="s">
        <v>320</v>
      </c>
    </row>
    <row r="13" spans="1:7" x14ac:dyDescent="0.45">
      <c r="A13" t="s">
        <v>158</v>
      </c>
      <c r="B13" s="11" t="s">
        <v>309</v>
      </c>
      <c r="C13" s="11" t="s">
        <v>309</v>
      </c>
      <c r="D13" s="11" t="s">
        <v>309</v>
      </c>
      <c r="E13" s="11">
        <v>0</v>
      </c>
      <c r="F13" s="15">
        <v>1</v>
      </c>
      <c r="G13" s="15">
        <v>0</v>
      </c>
    </row>
    <row r="14" spans="1:7" x14ac:dyDescent="0.45">
      <c r="A14" t="s">
        <v>159</v>
      </c>
      <c r="B14" s="11" t="s">
        <v>309</v>
      </c>
      <c r="C14" s="11">
        <v>0</v>
      </c>
      <c r="D14" s="11">
        <v>0</v>
      </c>
      <c r="E14" s="11">
        <v>0</v>
      </c>
      <c r="F14" s="15" t="s">
        <v>320</v>
      </c>
      <c r="G14" s="15" t="s">
        <v>320</v>
      </c>
    </row>
    <row r="15" spans="1:7" x14ac:dyDescent="0.45">
      <c r="A15" t="s">
        <v>160</v>
      </c>
      <c r="B15" s="11">
        <v>5</v>
      </c>
      <c r="C15" s="11" t="s">
        <v>309</v>
      </c>
      <c r="D15" s="11" t="s">
        <v>309</v>
      </c>
      <c r="E15" s="11" t="s">
        <v>309</v>
      </c>
      <c r="F15" s="15">
        <v>0.5</v>
      </c>
      <c r="G15" s="15">
        <v>0.5</v>
      </c>
    </row>
    <row r="16" spans="1:7" x14ac:dyDescent="0.45">
      <c r="A16" t="s">
        <v>161</v>
      </c>
      <c r="B16" s="11">
        <v>0</v>
      </c>
      <c r="C16" s="11">
        <v>5</v>
      </c>
      <c r="D16" s="11" t="s">
        <v>309</v>
      </c>
      <c r="E16" s="11">
        <v>5</v>
      </c>
      <c r="F16" s="15" t="s">
        <v>309</v>
      </c>
      <c r="G16" s="15" t="s">
        <v>309</v>
      </c>
    </row>
    <row r="17" spans="1:7" x14ac:dyDescent="0.45">
      <c r="A17" t="s">
        <v>162</v>
      </c>
      <c r="B17" s="11">
        <v>0</v>
      </c>
      <c r="C17" s="11">
        <v>0</v>
      </c>
      <c r="D17" s="11">
        <v>0</v>
      </c>
      <c r="E17" s="11">
        <v>0</v>
      </c>
      <c r="F17" s="15" t="s">
        <v>320</v>
      </c>
      <c r="G17" s="15" t="s">
        <v>320</v>
      </c>
    </row>
    <row r="18" spans="1:7" x14ac:dyDescent="0.45">
      <c r="A18" t="s">
        <v>163</v>
      </c>
      <c r="B18" s="11" t="s">
        <v>309</v>
      </c>
      <c r="C18" s="11">
        <v>5</v>
      </c>
      <c r="D18" s="11" t="s">
        <v>309</v>
      </c>
      <c r="E18" s="11">
        <v>5</v>
      </c>
      <c r="F18" s="15" t="s">
        <v>309</v>
      </c>
      <c r="G18" s="15" t="s">
        <v>309</v>
      </c>
    </row>
    <row r="19" spans="1:7" x14ac:dyDescent="0.45">
      <c r="A19" t="s">
        <v>164</v>
      </c>
      <c r="B19" s="11" t="s">
        <v>309</v>
      </c>
      <c r="C19" s="11" t="s">
        <v>309</v>
      </c>
      <c r="D19" s="11">
        <v>0</v>
      </c>
      <c r="E19" s="11" t="s">
        <v>309</v>
      </c>
      <c r="F19" s="15">
        <v>0</v>
      </c>
      <c r="G19" s="15">
        <v>1</v>
      </c>
    </row>
    <row r="20" spans="1:7" x14ac:dyDescent="0.45">
      <c r="A20" t="s">
        <v>165</v>
      </c>
      <c r="B20" s="11" t="s">
        <v>309</v>
      </c>
      <c r="C20" s="11">
        <v>0</v>
      </c>
      <c r="D20" s="11">
        <v>0</v>
      </c>
      <c r="E20" s="11">
        <v>0</v>
      </c>
      <c r="F20" s="15" t="s">
        <v>320</v>
      </c>
      <c r="G20" s="15" t="s">
        <v>320</v>
      </c>
    </row>
    <row r="21" spans="1:7" x14ac:dyDescent="0.45">
      <c r="A21" t="s">
        <v>166</v>
      </c>
      <c r="B21" s="11" t="s">
        <v>309</v>
      </c>
      <c r="C21" s="11">
        <v>0</v>
      </c>
      <c r="D21" s="11">
        <v>0</v>
      </c>
      <c r="E21" s="11">
        <v>0</v>
      </c>
      <c r="F21" s="15" t="s">
        <v>320</v>
      </c>
      <c r="G21" s="15" t="s">
        <v>320</v>
      </c>
    </row>
    <row r="22" spans="1:7" x14ac:dyDescent="0.45">
      <c r="A22" t="s">
        <v>167</v>
      </c>
      <c r="B22" s="11">
        <v>0</v>
      </c>
      <c r="C22" s="11" t="s">
        <v>309</v>
      </c>
      <c r="D22" s="11" t="s">
        <v>309</v>
      </c>
      <c r="E22" s="11">
        <v>0</v>
      </c>
      <c r="F22" s="15">
        <v>1</v>
      </c>
      <c r="G22" s="15">
        <v>0</v>
      </c>
    </row>
    <row r="23" spans="1:7" x14ac:dyDescent="0.45">
      <c r="A23" t="s">
        <v>168</v>
      </c>
      <c r="B23" s="11">
        <v>0</v>
      </c>
      <c r="C23" s="11">
        <v>5</v>
      </c>
      <c r="D23" s="11" t="s">
        <v>309</v>
      </c>
      <c r="E23" s="11">
        <v>5</v>
      </c>
      <c r="F23" s="15" t="s">
        <v>309</v>
      </c>
      <c r="G23" s="15" t="s">
        <v>309</v>
      </c>
    </row>
    <row r="24" spans="1:7" x14ac:dyDescent="0.45">
      <c r="A24" t="s">
        <v>169</v>
      </c>
      <c r="B24" s="11">
        <v>0</v>
      </c>
      <c r="C24" s="11">
        <v>0</v>
      </c>
      <c r="D24" s="11">
        <v>0</v>
      </c>
      <c r="E24" s="11">
        <v>0</v>
      </c>
      <c r="F24" s="15" t="s">
        <v>320</v>
      </c>
      <c r="G24" s="15" t="s">
        <v>320</v>
      </c>
    </row>
    <row r="25" spans="1:7" x14ac:dyDescent="0.45">
      <c r="A25" t="s">
        <v>170</v>
      </c>
      <c r="B25" s="11">
        <v>0</v>
      </c>
      <c r="C25" s="11">
        <v>0</v>
      </c>
      <c r="D25" s="11">
        <v>0</v>
      </c>
      <c r="E25" s="11">
        <v>0</v>
      </c>
      <c r="F25" s="15" t="s">
        <v>320</v>
      </c>
      <c r="G25" s="15" t="s">
        <v>320</v>
      </c>
    </row>
    <row r="26" spans="1:7" x14ac:dyDescent="0.45">
      <c r="A26" t="s">
        <v>171</v>
      </c>
      <c r="B26" s="11">
        <v>0</v>
      </c>
      <c r="C26" s="11">
        <v>0</v>
      </c>
      <c r="D26" s="11">
        <v>0</v>
      </c>
      <c r="E26" s="11">
        <v>0</v>
      </c>
      <c r="F26" s="15" t="s">
        <v>320</v>
      </c>
      <c r="G26" s="15" t="s">
        <v>320</v>
      </c>
    </row>
    <row r="27" spans="1:7" x14ac:dyDescent="0.45">
      <c r="A27" t="s">
        <v>172</v>
      </c>
      <c r="B27" s="11">
        <v>0</v>
      </c>
      <c r="C27" s="11">
        <v>0</v>
      </c>
      <c r="D27" s="11">
        <v>0</v>
      </c>
      <c r="E27" s="11">
        <v>0</v>
      </c>
      <c r="F27" s="15" t="s">
        <v>320</v>
      </c>
      <c r="G27" s="15" t="s">
        <v>320</v>
      </c>
    </row>
    <row r="28" spans="1:7" x14ac:dyDescent="0.45">
      <c r="A28" t="s">
        <v>173</v>
      </c>
      <c r="B28" s="11">
        <v>0</v>
      </c>
      <c r="C28" s="11">
        <v>0</v>
      </c>
      <c r="D28" s="11">
        <v>0</v>
      </c>
      <c r="E28" s="11">
        <v>0</v>
      </c>
      <c r="F28" s="15" t="s">
        <v>320</v>
      </c>
      <c r="G28" s="15" t="s">
        <v>320</v>
      </c>
    </row>
    <row r="29" spans="1:7" x14ac:dyDescent="0.45">
      <c r="A29" t="s">
        <v>174</v>
      </c>
      <c r="B29" s="11" t="s">
        <v>309</v>
      </c>
      <c r="C29" s="11">
        <v>0</v>
      </c>
      <c r="D29" s="11">
        <v>0</v>
      </c>
      <c r="E29" s="11">
        <v>0</v>
      </c>
      <c r="F29" s="15" t="s">
        <v>320</v>
      </c>
      <c r="G29" s="15" t="s">
        <v>320</v>
      </c>
    </row>
    <row r="30" spans="1:7" x14ac:dyDescent="0.45">
      <c r="A30" t="s">
        <v>175</v>
      </c>
      <c r="B30" s="11" t="s">
        <v>309</v>
      </c>
      <c r="C30" s="11">
        <v>0</v>
      </c>
      <c r="D30" s="11">
        <v>0</v>
      </c>
      <c r="E30" s="11">
        <v>0</v>
      </c>
      <c r="F30" s="15" t="s">
        <v>320</v>
      </c>
      <c r="G30" s="15" t="s">
        <v>320</v>
      </c>
    </row>
    <row r="31" spans="1:7" x14ac:dyDescent="0.45">
      <c r="A31" t="s">
        <v>176</v>
      </c>
      <c r="B31" s="11" t="s">
        <v>309</v>
      </c>
      <c r="C31" s="11">
        <v>0</v>
      </c>
      <c r="D31" s="11">
        <v>0</v>
      </c>
      <c r="E31" s="11">
        <v>0</v>
      </c>
      <c r="F31" s="15" t="s">
        <v>320</v>
      </c>
      <c r="G31" s="15" t="s">
        <v>320</v>
      </c>
    </row>
    <row r="32" spans="1:7" x14ac:dyDescent="0.45">
      <c r="A32" t="s">
        <v>177</v>
      </c>
      <c r="B32" s="11" t="s">
        <v>309</v>
      </c>
      <c r="C32" s="11" t="s">
        <v>309</v>
      </c>
      <c r="D32" s="11">
        <v>0</v>
      </c>
      <c r="E32" s="11" t="s">
        <v>309</v>
      </c>
      <c r="F32" s="15">
        <v>0</v>
      </c>
      <c r="G32" s="15">
        <v>1</v>
      </c>
    </row>
    <row r="33" spans="1:7" x14ac:dyDescent="0.45">
      <c r="A33" t="s">
        <v>178</v>
      </c>
      <c r="B33" s="11">
        <v>0</v>
      </c>
      <c r="C33" s="11">
        <v>5</v>
      </c>
      <c r="D33" s="11">
        <v>0</v>
      </c>
      <c r="E33" s="11">
        <v>5</v>
      </c>
      <c r="F33" s="15">
        <v>0</v>
      </c>
      <c r="G33" s="15">
        <v>1</v>
      </c>
    </row>
    <row r="34" spans="1:7" x14ac:dyDescent="0.45">
      <c r="A34" t="s">
        <v>179</v>
      </c>
      <c r="B34" s="11" t="s">
        <v>309</v>
      </c>
      <c r="C34" s="11">
        <v>0</v>
      </c>
      <c r="D34" s="11">
        <v>0</v>
      </c>
      <c r="E34" s="11">
        <v>0</v>
      </c>
      <c r="F34" s="15" t="s">
        <v>320</v>
      </c>
      <c r="G34" s="15" t="s">
        <v>320</v>
      </c>
    </row>
    <row r="35" spans="1:7" x14ac:dyDescent="0.45">
      <c r="A35" t="s">
        <v>180</v>
      </c>
      <c r="B35" s="11" t="s">
        <v>309</v>
      </c>
      <c r="C35" s="11" t="s">
        <v>309</v>
      </c>
      <c r="D35" s="11">
        <v>0</v>
      </c>
      <c r="E35" s="11" t="s">
        <v>309</v>
      </c>
      <c r="F35" s="15">
        <v>0</v>
      </c>
      <c r="G35" s="15">
        <v>1</v>
      </c>
    </row>
    <row r="36" spans="1:7" x14ac:dyDescent="0.45">
      <c r="A36" t="s">
        <v>181</v>
      </c>
      <c r="B36" s="11">
        <v>5</v>
      </c>
      <c r="C36" s="11">
        <v>0</v>
      </c>
      <c r="D36" s="11">
        <v>0</v>
      </c>
      <c r="E36" s="11">
        <v>0</v>
      </c>
      <c r="F36" s="15" t="s">
        <v>320</v>
      </c>
      <c r="G36" s="15" t="s">
        <v>320</v>
      </c>
    </row>
    <row r="37" spans="1:7" x14ac:dyDescent="0.45">
      <c r="A37" t="s">
        <v>182</v>
      </c>
      <c r="B37" s="11">
        <v>0</v>
      </c>
      <c r="C37" s="11">
        <v>0</v>
      </c>
      <c r="D37" s="11">
        <v>0</v>
      </c>
      <c r="E37" s="11">
        <v>0</v>
      </c>
      <c r="F37" s="15" t="s">
        <v>320</v>
      </c>
      <c r="G37" s="15" t="s">
        <v>320</v>
      </c>
    </row>
    <row r="38" spans="1:7" x14ac:dyDescent="0.45">
      <c r="A38" t="s">
        <v>183</v>
      </c>
      <c r="B38" s="11" t="s">
        <v>309</v>
      </c>
      <c r="C38" s="11" t="s">
        <v>309</v>
      </c>
      <c r="D38" s="11">
        <v>0</v>
      </c>
      <c r="E38" s="11" t="s">
        <v>309</v>
      </c>
      <c r="F38" s="15">
        <v>0</v>
      </c>
      <c r="G38" s="15">
        <v>1</v>
      </c>
    </row>
    <row r="39" spans="1:7" x14ac:dyDescent="0.45">
      <c r="A39" t="s">
        <v>184</v>
      </c>
      <c r="B39" s="11" t="s">
        <v>309</v>
      </c>
      <c r="C39" s="11" t="s">
        <v>309</v>
      </c>
      <c r="D39" s="11" t="s">
        <v>309</v>
      </c>
      <c r="E39" s="11" t="s">
        <v>309</v>
      </c>
      <c r="F39" s="15">
        <v>0.5</v>
      </c>
      <c r="G39" s="15">
        <v>0.5</v>
      </c>
    </row>
    <row r="40" spans="1:7" x14ac:dyDescent="0.45">
      <c r="A40" t="s">
        <v>185</v>
      </c>
      <c r="B40" s="11" t="s">
        <v>309</v>
      </c>
      <c r="C40" s="11">
        <v>0</v>
      </c>
      <c r="D40" s="11">
        <v>0</v>
      </c>
      <c r="E40" s="11">
        <v>0</v>
      </c>
      <c r="F40" s="15" t="s">
        <v>320</v>
      </c>
      <c r="G40" s="15" t="s">
        <v>320</v>
      </c>
    </row>
    <row r="41" spans="1:7" x14ac:dyDescent="0.45">
      <c r="A41" t="s">
        <v>186</v>
      </c>
      <c r="B41" s="11" t="s">
        <v>309</v>
      </c>
      <c r="C41" s="11">
        <v>0</v>
      </c>
      <c r="D41" s="11">
        <v>0</v>
      </c>
      <c r="E41" s="11">
        <v>0</v>
      </c>
      <c r="F41" s="15" t="s">
        <v>320</v>
      </c>
      <c r="G41" s="15" t="s">
        <v>320</v>
      </c>
    </row>
    <row r="42" spans="1:7" x14ac:dyDescent="0.45">
      <c r="A42" t="s">
        <v>187</v>
      </c>
      <c r="B42" s="11">
        <v>0</v>
      </c>
      <c r="C42" s="11">
        <v>0</v>
      </c>
      <c r="D42" s="11">
        <v>0</v>
      </c>
      <c r="E42" s="11">
        <v>0</v>
      </c>
      <c r="F42" s="15" t="s">
        <v>320</v>
      </c>
      <c r="G42" s="15" t="s">
        <v>320</v>
      </c>
    </row>
    <row r="43" spans="1:7" x14ac:dyDescent="0.45">
      <c r="A43" t="s">
        <v>188</v>
      </c>
      <c r="B43" s="11" t="s">
        <v>309</v>
      </c>
      <c r="C43" s="11">
        <v>5</v>
      </c>
      <c r="D43" s="11">
        <v>0</v>
      </c>
      <c r="E43" s="11">
        <v>5</v>
      </c>
      <c r="F43" s="15">
        <v>0</v>
      </c>
      <c r="G43" s="15">
        <v>1</v>
      </c>
    </row>
    <row r="44" spans="1:7" x14ac:dyDescent="0.45">
      <c r="A44" t="s">
        <v>189</v>
      </c>
      <c r="B44" s="11">
        <v>0</v>
      </c>
      <c r="C44" s="11" t="s">
        <v>309</v>
      </c>
      <c r="D44" s="11">
        <v>0</v>
      </c>
      <c r="E44" s="11" t="s">
        <v>309</v>
      </c>
      <c r="F44" s="15">
        <v>0</v>
      </c>
      <c r="G44" s="15">
        <v>1</v>
      </c>
    </row>
    <row r="45" spans="1:7" x14ac:dyDescent="0.45">
      <c r="A45" t="s">
        <v>190</v>
      </c>
      <c r="B45" s="11" t="s">
        <v>309</v>
      </c>
      <c r="C45" s="11" t="s">
        <v>309</v>
      </c>
      <c r="D45" s="11" t="s">
        <v>309</v>
      </c>
      <c r="E45" s="11">
        <v>0</v>
      </c>
      <c r="F45" s="15">
        <v>1</v>
      </c>
      <c r="G45" s="15">
        <v>0</v>
      </c>
    </row>
    <row r="46" spans="1:7" x14ac:dyDescent="0.45">
      <c r="A46" t="s">
        <v>191</v>
      </c>
      <c r="B46" s="11">
        <v>5</v>
      </c>
      <c r="C46" s="11">
        <v>0</v>
      </c>
      <c r="D46" s="11">
        <v>0</v>
      </c>
      <c r="E46" s="11">
        <v>0</v>
      </c>
      <c r="F46" s="15" t="s">
        <v>320</v>
      </c>
      <c r="G46" s="15" t="s">
        <v>320</v>
      </c>
    </row>
    <row r="47" spans="1:7" x14ac:dyDescent="0.45">
      <c r="A47" t="s">
        <v>192</v>
      </c>
      <c r="B47" s="11" t="s">
        <v>309</v>
      </c>
      <c r="C47" s="11" t="s">
        <v>309</v>
      </c>
      <c r="D47" s="11">
        <v>0</v>
      </c>
      <c r="E47" s="11" t="s">
        <v>309</v>
      </c>
      <c r="F47" s="15">
        <v>0</v>
      </c>
      <c r="G47" s="15">
        <v>1</v>
      </c>
    </row>
    <row r="48" spans="1:7" x14ac:dyDescent="0.45">
      <c r="A48" t="s">
        <v>193</v>
      </c>
      <c r="B48" s="11" t="s">
        <v>309</v>
      </c>
      <c r="C48" s="11">
        <v>5</v>
      </c>
      <c r="D48" s="11" t="s">
        <v>309</v>
      </c>
      <c r="E48" s="11" t="s">
        <v>309</v>
      </c>
      <c r="F48" s="15" t="s">
        <v>309</v>
      </c>
      <c r="G48" s="15" t="s">
        <v>309</v>
      </c>
    </row>
    <row r="49" spans="1:7" x14ac:dyDescent="0.45">
      <c r="A49" t="s">
        <v>194</v>
      </c>
      <c r="B49" s="11">
        <v>5</v>
      </c>
      <c r="C49" s="11">
        <v>0</v>
      </c>
      <c r="D49" s="11">
        <v>0</v>
      </c>
      <c r="E49" s="11">
        <v>0</v>
      </c>
      <c r="F49" s="15" t="s">
        <v>320</v>
      </c>
      <c r="G49" s="15" t="s">
        <v>320</v>
      </c>
    </row>
    <row r="50" spans="1:7" x14ac:dyDescent="0.45">
      <c r="A50" t="s">
        <v>195</v>
      </c>
      <c r="B50" s="11">
        <v>5</v>
      </c>
      <c r="C50" s="11" t="s">
        <v>309</v>
      </c>
      <c r="D50" s="11" t="s">
        <v>309</v>
      </c>
      <c r="E50" s="11" t="s">
        <v>309</v>
      </c>
      <c r="F50" s="15">
        <v>0.5</v>
      </c>
      <c r="G50" s="15">
        <v>0.5</v>
      </c>
    </row>
    <row r="51" spans="1:7" x14ac:dyDescent="0.45">
      <c r="A51" t="s">
        <v>196</v>
      </c>
      <c r="B51" s="11">
        <v>5</v>
      </c>
      <c r="C51" s="11">
        <v>5</v>
      </c>
      <c r="D51" s="11" t="s">
        <v>309</v>
      </c>
      <c r="E51" s="11" t="s">
        <v>309</v>
      </c>
      <c r="F51" s="15" t="s">
        <v>309</v>
      </c>
      <c r="G51" s="15" t="s">
        <v>309</v>
      </c>
    </row>
    <row r="52" spans="1:7" x14ac:dyDescent="0.45">
      <c r="A52" t="s">
        <v>197</v>
      </c>
      <c r="B52" s="11">
        <v>5</v>
      </c>
      <c r="C52" s="11">
        <v>0</v>
      </c>
      <c r="D52" s="11">
        <v>0</v>
      </c>
      <c r="E52" s="11">
        <v>0</v>
      </c>
      <c r="F52" s="15" t="s">
        <v>320</v>
      </c>
      <c r="G52" s="15" t="s">
        <v>320</v>
      </c>
    </row>
    <row r="53" spans="1:7" x14ac:dyDescent="0.45">
      <c r="A53" t="s">
        <v>198</v>
      </c>
      <c r="B53" s="11" t="s">
        <v>309</v>
      </c>
      <c r="C53" s="11" t="s">
        <v>309</v>
      </c>
      <c r="D53" s="11">
        <v>0</v>
      </c>
      <c r="E53" s="11" t="s">
        <v>309</v>
      </c>
      <c r="F53" s="15">
        <v>0</v>
      </c>
      <c r="G53" s="15">
        <v>1</v>
      </c>
    </row>
    <row r="54" spans="1:7" x14ac:dyDescent="0.45">
      <c r="A54" t="s">
        <v>199</v>
      </c>
      <c r="B54" s="11" t="s">
        <v>309</v>
      </c>
      <c r="C54" s="11">
        <v>5</v>
      </c>
      <c r="D54" s="11">
        <v>0</v>
      </c>
      <c r="E54" s="11">
        <v>5</v>
      </c>
      <c r="F54" s="15">
        <v>0</v>
      </c>
      <c r="G54" s="15">
        <v>1</v>
      </c>
    </row>
    <row r="55" spans="1:7" x14ac:dyDescent="0.45">
      <c r="A55" t="s">
        <v>200</v>
      </c>
      <c r="B55" s="11">
        <v>5</v>
      </c>
      <c r="C55" s="11" t="s">
        <v>309</v>
      </c>
      <c r="D55" s="11">
        <v>0</v>
      </c>
      <c r="E55" s="11" t="s">
        <v>309</v>
      </c>
      <c r="F55" s="15">
        <v>0</v>
      </c>
      <c r="G55" s="15">
        <v>1</v>
      </c>
    </row>
    <row r="56" spans="1:7" x14ac:dyDescent="0.45">
      <c r="A56" t="s">
        <v>201</v>
      </c>
      <c r="B56" s="11" t="s">
        <v>309</v>
      </c>
      <c r="C56" s="11" t="s">
        <v>309</v>
      </c>
      <c r="D56" s="11" t="s">
        <v>309</v>
      </c>
      <c r="E56" s="11">
        <v>0</v>
      </c>
      <c r="F56" s="15">
        <v>1</v>
      </c>
      <c r="G56" s="15">
        <v>0</v>
      </c>
    </row>
    <row r="57" spans="1:7" x14ac:dyDescent="0.45">
      <c r="A57" t="s">
        <v>202</v>
      </c>
      <c r="B57" s="11" t="s">
        <v>309</v>
      </c>
      <c r="C57" s="11" t="s">
        <v>309</v>
      </c>
      <c r="D57" s="11" t="s">
        <v>309</v>
      </c>
      <c r="E57" s="11">
        <v>0</v>
      </c>
      <c r="F57" s="15">
        <v>1</v>
      </c>
      <c r="G57" s="15">
        <v>0</v>
      </c>
    </row>
    <row r="58" spans="1:7" x14ac:dyDescent="0.45">
      <c r="A58" t="s">
        <v>203</v>
      </c>
      <c r="B58" s="11" t="s">
        <v>309</v>
      </c>
      <c r="C58" s="11">
        <v>5</v>
      </c>
      <c r="D58" s="11" t="s">
        <v>309</v>
      </c>
      <c r="E58" s="11">
        <v>5</v>
      </c>
      <c r="F58" s="15" t="s">
        <v>309</v>
      </c>
      <c r="G58" s="15" t="s">
        <v>309</v>
      </c>
    </row>
    <row r="59" spans="1:7" x14ac:dyDescent="0.45">
      <c r="A59" t="s">
        <v>204</v>
      </c>
      <c r="B59" s="11">
        <v>5</v>
      </c>
      <c r="C59" s="11">
        <v>0</v>
      </c>
      <c r="D59" s="11">
        <v>0</v>
      </c>
      <c r="E59" s="11">
        <v>0</v>
      </c>
      <c r="F59" s="15" t="s">
        <v>320</v>
      </c>
      <c r="G59" s="15" t="s">
        <v>320</v>
      </c>
    </row>
    <row r="60" spans="1:7" x14ac:dyDescent="0.45">
      <c r="A60" t="s">
        <v>205</v>
      </c>
      <c r="B60" s="11">
        <v>5</v>
      </c>
      <c r="C60" s="11" t="s">
        <v>309</v>
      </c>
      <c r="D60" s="11" t="s">
        <v>309</v>
      </c>
      <c r="E60" s="11">
        <v>0</v>
      </c>
      <c r="F60" s="15">
        <v>1</v>
      </c>
      <c r="G60" s="15">
        <v>0</v>
      </c>
    </row>
    <row r="61" spans="1:7" x14ac:dyDescent="0.45">
      <c r="A61" t="s">
        <v>206</v>
      </c>
      <c r="B61" s="11">
        <v>5</v>
      </c>
      <c r="C61" s="11" t="s">
        <v>309</v>
      </c>
      <c r="D61" s="11" t="s">
        <v>309</v>
      </c>
      <c r="E61" s="11">
        <v>0</v>
      </c>
      <c r="F61" s="15">
        <v>1</v>
      </c>
      <c r="G61" s="15">
        <v>0</v>
      </c>
    </row>
    <row r="62" spans="1:7" x14ac:dyDescent="0.45">
      <c r="A62" t="s">
        <v>207</v>
      </c>
      <c r="B62" s="11" t="s">
        <v>309</v>
      </c>
      <c r="C62" s="11" t="s">
        <v>309</v>
      </c>
      <c r="D62" s="11" t="s">
        <v>309</v>
      </c>
      <c r="E62" s="11">
        <v>0</v>
      </c>
      <c r="F62" s="15">
        <v>1</v>
      </c>
      <c r="G62" s="15">
        <v>0</v>
      </c>
    </row>
    <row r="63" spans="1:7" x14ac:dyDescent="0.45">
      <c r="A63" t="s">
        <v>208</v>
      </c>
      <c r="B63" s="11" t="s">
        <v>309</v>
      </c>
      <c r="C63" s="11" t="s">
        <v>309</v>
      </c>
      <c r="D63" s="11">
        <v>0</v>
      </c>
      <c r="E63" s="11" t="s">
        <v>309</v>
      </c>
      <c r="F63" s="15">
        <v>0</v>
      </c>
      <c r="G63" s="15">
        <v>1</v>
      </c>
    </row>
    <row r="64" spans="1:7" x14ac:dyDescent="0.45">
      <c r="A64" t="s">
        <v>209</v>
      </c>
      <c r="B64" s="11">
        <v>5</v>
      </c>
      <c r="C64" s="11" t="s">
        <v>309</v>
      </c>
      <c r="D64" s="11">
        <v>0</v>
      </c>
      <c r="E64" s="11" t="s">
        <v>309</v>
      </c>
      <c r="F64" s="15">
        <v>0</v>
      </c>
      <c r="G64" s="15">
        <v>1</v>
      </c>
    </row>
    <row r="65" spans="1:7" x14ac:dyDescent="0.45">
      <c r="A65" t="s">
        <v>210</v>
      </c>
      <c r="B65" s="11">
        <v>10</v>
      </c>
      <c r="C65" s="11">
        <v>5</v>
      </c>
      <c r="D65" s="11" t="s">
        <v>309</v>
      </c>
      <c r="E65" s="11" t="s">
        <v>309</v>
      </c>
      <c r="F65" s="15">
        <v>0.5</v>
      </c>
      <c r="G65" s="15">
        <v>0.5</v>
      </c>
    </row>
    <row r="66" spans="1:7" x14ac:dyDescent="0.45">
      <c r="A66" t="s">
        <v>211</v>
      </c>
      <c r="B66" s="11">
        <v>5</v>
      </c>
      <c r="C66" s="11">
        <v>5</v>
      </c>
      <c r="D66" s="11">
        <v>5</v>
      </c>
      <c r="E66" s="11">
        <v>5</v>
      </c>
      <c r="F66" s="15">
        <v>0.43</v>
      </c>
      <c r="G66" s="15">
        <v>0.56999999999999995</v>
      </c>
    </row>
    <row r="67" spans="1:7" x14ac:dyDescent="0.45">
      <c r="A67" t="s">
        <v>212</v>
      </c>
      <c r="B67" s="11">
        <v>10</v>
      </c>
      <c r="C67" s="11">
        <v>5</v>
      </c>
      <c r="D67" s="11" t="s">
        <v>309</v>
      </c>
      <c r="E67" s="11" t="s">
        <v>309</v>
      </c>
      <c r="F67" s="15" t="s">
        <v>309</v>
      </c>
      <c r="G67" s="15" t="s">
        <v>309</v>
      </c>
    </row>
    <row r="68" spans="1:7" x14ac:dyDescent="0.45">
      <c r="A68" t="s">
        <v>213</v>
      </c>
      <c r="B68" s="11">
        <v>5</v>
      </c>
      <c r="C68" s="11" t="s">
        <v>309</v>
      </c>
      <c r="D68" s="11">
        <v>0</v>
      </c>
      <c r="E68" s="11" t="s">
        <v>309</v>
      </c>
      <c r="F68" s="15">
        <v>0</v>
      </c>
      <c r="G68" s="15">
        <v>1</v>
      </c>
    </row>
    <row r="69" spans="1:7" x14ac:dyDescent="0.45">
      <c r="A69" t="s">
        <v>214</v>
      </c>
      <c r="B69" s="11" t="s">
        <v>309</v>
      </c>
      <c r="C69" s="11">
        <v>5</v>
      </c>
      <c r="D69" s="11">
        <v>0</v>
      </c>
      <c r="E69" s="11">
        <v>5</v>
      </c>
      <c r="F69" s="15">
        <v>0</v>
      </c>
      <c r="G69" s="15">
        <v>1</v>
      </c>
    </row>
    <row r="70" spans="1:7" x14ac:dyDescent="0.45">
      <c r="A70" t="s">
        <v>215</v>
      </c>
      <c r="B70" s="11">
        <v>5</v>
      </c>
      <c r="C70" s="11">
        <v>5</v>
      </c>
      <c r="D70" s="11">
        <v>0</v>
      </c>
      <c r="E70" s="11">
        <v>5</v>
      </c>
      <c r="F70" s="15">
        <v>0</v>
      </c>
      <c r="G70" s="15">
        <v>1</v>
      </c>
    </row>
    <row r="71" spans="1:7" x14ac:dyDescent="0.45">
      <c r="A71" t="s">
        <v>216</v>
      </c>
      <c r="B71" s="11" t="s">
        <v>309</v>
      </c>
      <c r="C71" s="11" t="s">
        <v>309</v>
      </c>
      <c r="D71" s="11">
        <v>0</v>
      </c>
      <c r="E71" s="11" t="s">
        <v>309</v>
      </c>
      <c r="F71" s="15">
        <v>0</v>
      </c>
      <c r="G71" s="15">
        <v>1</v>
      </c>
    </row>
    <row r="72" spans="1:7" x14ac:dyDescent="0.45">
      <c r="A72" t="s">
        <v>217</v>
      </c>
      <c r="B72" s="11">
        <v>5</v>
      </c>
      <c r="C72" s="11" t="s">
        <v>309</v>
      </c>
      <c r="D72" s="11">
        <v>0</v>
      </c>
      <c r="E72" s="11" t="s">
        <v>309</v>
      </c>
      <c r="F72" s="15">
        <v>0</v>
      </c>
      <c r="G72" s="15">
        <v>1</v>
      </c>
    </row>
    <row r="73" spans="1:7" x14ac:dyDescent="0.45">
      <c r="A73" s="8" t="s">
        <v>358</v>
      </c>
      <c r="B73" s="12">
        <v>5</v>
      </c>
      <c r="C73" s="12">
        <v>0</v>
      </c>
      <c r="D73" s="12">
        <v>0</v>
      </c>
      <c r="E73" s="12">
        <v>0</v>
      </c>
      <c r="F73" s="33" t="s">
        <v>320</v>
      </c>
      <c r="G73" s="33" t="s">
        <v>320</v>
      </c>
    </row>
    <row r="74" spans="1:7" x14ac:dyDescent="0.45">
      <c r="A74" s="9" t="s">
        <v>357</v>
      </c>
      <c r="B74" s="13">
        <v>15</v>
      </c>
      <c r="C74" s="13">
        <v>20</v>
      </c>
      <c r="D74" s="13">
        <v>5</v>
      </c>
      <c r="E74" s="13">
        <v>10</v>
      </c>
      <c r="F74" s="17">
        <v>0.39</v>
      </c>
      <c r="G74" s="17">
        <v>0.61</v>
      </c>
    </row>
    <row r="75" spans="1:7" x14ac:dyDescent="0.45">
      <c r="A75" s="9" t="s">
        <v>356</v>
      </c>
      <c r="B75" s="13">
        <v>10</v>
      </c>
      <c r="C75" s="13">
        <v>5</v>
      </c>
      <c r="D75" s="13">
        <v>0</v>
      </c>
      <c r="E75" s="13">
        <v>5</v>
      </c>
      <c r="F75" s="17">
        <v>0</v>
      </c>
      <c r="G75" s="17">
        <v>1</v>
      </c>
    </row>
    <row r="76" spans="1:7" x14ac:dyDescent="0.45">
      <c r="A76" s="9" t="s">
        <v>355</v>
      </c>
      <c r="B76" s="13">
        <v>15</v>
      </c>
      <c r="C76" s="13">
        <v>15</v>
      </c>
      <c r="D76" s="13">
        <v>5</v>
      </c>
      <c r="E76" s="13">
        <v>10</v>
      </c>
      <c r="F76" s="17">
        <v>0.23</v>
      </c>
      <c r="G76" s="17">
        <v>0.77</v>
      </c>
    </row>
    <row r="77" spans="1:7" x14ac:dyDescent="0.45">
      <c r="A77" s="9" t="s">
        <v>354</v>
      </c>
      <c r="B77" s="13">
        <v>35</v>
      </c>
      <c r="C77" s="13">
        <v>20</v>
      </c>
      <c r="D77" s="13">
        <v>10</v>
      </c>
      <c r="E77" s="13">
        <v>10</v>
      </c>
      <c r="F77" s="17">
        <v>0.44</v>
      </c>
      <c r="G77" s="17">
        <v>0.56000000000000005</v>
      </c>
    </row>
    <row r="78" spans="1:7" x14ac:dyDescent="0.45">
      <c r="A78" s="9" t="s">
        <v>353</v>
      </c>
      <c r="B78" s="13">
        <v>45</v>
      </c>
      <c r="C78" s="13">
        <v>30</v>
      </c>
      <c r="D78" s="13">
        <v>10</v>
      </c>
      <c r="E78" s="13">
        <v>20</v>
      </c>
      <c r="F78" s="17">
        <v>0.34</v>
      </c>
      <c r="G78" s="17">
        <v>0.66</v>
      </c>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
  <sheetViews>
    <sheetView zoomScale="90" zoomScaleNormal="90" workbookViewId="0"/>
  </sheetViews>
  <sheetFormatPr defaultColWidth="10.85546875" defaultRowHeight="15.9" x14ac:dyDescent="0.45"/>
  <cols>
    <col min="1" max="1" width="150.7109375" customWidth="1"/>
  </cols>
  <sheetData>
    <row r="1" spans="1:1" ht="20.6" x14ac:dyDescent="0.55000000000000004">
      <c r="A1" s="1" t="s">
        <v>10</v>
      </c>
    </row>
    <row r="2" spans="1:1" x14ac:dyDescent="0.45">
      <c r="A2" t="s">
        <v>47</v>
      </c>
    </row>
    <row r="3" spans="1:1" ht="31.75" x14ac:dyDescent="0.45">
      <c r="A3" s="6" t="s">
        <v>48</v>
      </c>
    </row>
  </sheetData>
  <pageMargins left="0.7" right="0.7" top="0.75" bottom="0.75" header="0.3" footer="0.3"/>
  <pageSetup paperSize="9" orientation="portrait" horizontalDpi="300" verticalDpi="30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
  <sheetViews>
    <sheetView workbookViewId="0"/>
  </sheetViews>
  <sheetFormatPr defaultColWidth="10.85546875" defaultRowHeight="15.9" x14ac:dyDescent="0.45"/>
  <cols>
    <col min="1" max="1" width="150.7109375" customWidth="1"/>
  </cols>
  <sheetData>
    <row r="1" spans="1:1" ht="20.6" x14ac:dyDescent="0.55000000000000004">
      <c r="A1" s="1" t="s">
        <v>11</v>
      </c>
    </row>
    <row r="2" spans="1:1" x14ac:dyDescent="0.45">
      <c r="A2" t="s">
        <v>47</v>
      </c>
    </row>
    <row r="3" spans="1:1" ht="47.6" x14ac:dyDescent="0.45">
      <c r="A3" s="6" t="s">
        <v>49</v>
      </c>
    </row>
  </sheetData>
  <pageMargins left="0.7" right="0.7" top="0.75" bottom="0.75" header="0.3" footer="0.3"/>
  <pageSetup paperSize="9" orientation="portrait" horizontalDpi="300" verticalDpi="30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
  <sheetViews>
    <sheetView workbookViewId="0"/>
  </sheetViews>
  <sheetFormatPr defaultColWidth="10.85546875" defaultRowHeight="15.9" x14ac:dyDescent="0.45"/>
  <cols>
    <col min="1" max="1" width="150.7109375" customWidth="1"/>
  </cols>
  <sheetData>
    <row r="1" spans="1:1" ht="20.6" x14ac:dyDescent="0.55000000000000004">
      <c r="A1" s="1" t="s">
        <v>319</v>
      </c>
    </row>
    <row r="2" spans="1:1" x14ac:dyDescent="0.45">
      <c r="A2" t="s">
        <v>47</v>
      </c>
    </row>
    <row r="3" spans="1:1" ht="30" customHeight="1" x14ac:dyDescent="0.45">
      <c r="A3" s="6" t="s">
        <v>350</v>
      </c>
    </row>
  </sheetData>
  <pageMargins left="0.7" right="0.7" top="0.75" bottom="0.75" header="0.3" footer="0.3"/>
  <pageSetup paperSize="9" orientation="portrait" horizontalDpi="300" verticalDpi="30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53"/>
  <sheetViews>
    <sheetView workbookViewId="0"/>
  </sheetViews>
  <sheetFormatPr defaultColWidth="10.85546875" defaultRowHeight="15.9" x14ac:dyDescent="0.45"/>
  <cols>
    <col min="1" max="1" width="30.5703125" customWidth="1"/>
    <col min="2" max="15" width="16.7109375" customWidth="1"/>
  </cols>
  <sheetData>
    <row r="1" spans="1:11" ht="63.45" x14ac:dyDescent="0.45">
      <c r="A1" s="28" t="s">
        <v>224</v>
      </c>
      <c r="B1" s="27" t="s">
        <v>308</v>
      </c>
      <c r="C1" s="2" t="s">
        <v>141</v>
      </c>
      <c r="D1" s="2" t="s">
        <v>225</v>
      </c>
      <c r="E1" s="2" t="s">
        <v>143</v>
      </c>
      <c r="F1" s="2" t="s">
        <v>144</v>
      </c>
      <c r="G1" s="2" t="s">
        <v>226</v>
      </c>
      <c r="H1" s="2" t="s">
        <v>227</v>
      </c>
      <c r="I1" s="2" t="s">
        <v>147</v>
      </c>
      <c r="J1" s="2" t="s">
        <v>148</v>
      </c>
      <c r="K1" s="2" t="s">
        <v>228</v>
      </c>
    </row>
    <row r="2" spans="1:11" x14ac:dyDescent="0.45">
      <c r="A2" s="26" t="s">
        <v>229</v>
      </c>
      <c r="B2" t="s">
        <v>284</v>
      </c>
      <c r="C2" s="11">
        <v>80</v>
      </c>
      <c r="D2" s="15">
        <v>0</v>
      </c>
      <c r="E2" s="11">
        <v>75</v>
      </c>
      <c r="F2" s="11">
        <v>55</v>
      </c>
      <c r="G2" s="11">
        <v>15</v>
      </c>
      <c r="H2" s="11">
        <v>5</v>
      </c>
      <c r="I2" s="15">
        <v>0.73</v>
      </c>
      <c r="J2" s="15">
        <v>0.21</v>
      </c>
      <c r="K2" s="15">
        <v>7.0000000000000007E-2</v>
      </c>
    </row>
    <row r="3" spans="1:11" x14ac:dyDescent="0.45">
      <c r="A3" s="26" t="s">
        <v>229</v>
      </c>
      <c r="B3" t="s">
        <v>285</v>
      </c>
      <c r="C3" s="11">
        <v>205</v>
      </c>
      <c r="D3" s="15">
        <v>0.02</v>
      </c>
      <c r="E3" s="11">
        <v>205</v>
      </c>
      <c r="F3" s="11">
        <v>155</v>
      </c>
      <c r="G3" s="11">
        <v>30</v>
      </c>
      <c r="H3" s="11">
        <v>20</v>
      </c>
      <c r="I3" s="15">
        <v>0.75</v>
      </c>
      <c r="J3" s="15">
        <v>0.15</v>
      </c>
      <c r="K3" s="15">
        <v>0.09</v>
      </c>
    </row>
    <row r="4" spans="1:11" x14ac:dyDescent="0.45">
      <c r="A4" s="26" t="s">
        <v>229</v>
      </c>
      <c r="B4" t="s">
        <v>286</v>
      </c>
      <c r="C4" s="11">
        <v>200</v>
      </c>
      <c r="D4" s="15">
        <v>0.02</v>
      </c>
      <c r="E4" s="11">
        <v>195</v>
      </c>
      <c r="F4" s="11">
        <v>155</v>
      </c>
      <c r="G4" s="11">
        <v>25</v>
      </c>
      <c r="H4" s="11">
        <v>15</v>
      </c>
      <c r="I4" s="15">
        <v>0.79</v>
      </c>
      <c r="J4" s="15">
        <v>0.13</v>
      </c>
      <c r="K4" s="15">
        <v>0.09</v>
      </c>
    </row>
    <row r="5" spans="1:11" x14ac:dyDescent="0.45">
      <c r="A5" s="26" t="s">
        <v>229</v>
      </c>
      <c r="B5" t="s">
        <v>287</v>
      </c>
      <c r="C5" s="11">
        <v>195</v>
      </c>
      <c r="D5" s="15">
        <v>0.02</v>
      </c>
      <c r="E5" s="11">
        <v>170</v>
      </c>
      <c r="F5" s="11">
        <v>120</v>
      </c>
      <c r="G5" s="11">
        <v>30</v>
      </c>
      <c r="H5" s="11">
        <v>20</v>
      </c>
      <c r="I5" s="15">
        <v>0.7</v>
      </c>
      <c r="J5" s="15">
        <v>0.17</v>
      </c>
      <c r="K5" s="15">
        <v>0.13</v>
      </c>
    </row>
    <row r="6" spans="1:11" x14ac:dyDescent="0.45">
      <c r="A6" s="26" t="s">
        <v>229</v>
      </c>
      <c r="B6" t="s">
        <v>288</v>
      </c>
      <c r="C6" s="11">
        <v>240</v>
      </c>
      <c r="D6" s="15">
        <v>0.03</v>
      </c>
      <c r="E6" s="11">
        <v>265</v>
      </c>
      <c r="F6" s="11">
        <v>180</v>
      </c>
      <c r="G6" s="11">
        <v>50</v>
      </c>
      <c r="H6" s="11">
        <v>35</v>
      </c>
      <c r="I6" s="15">
        <v>0.69</v>
      </c>
      <c r="J6" s="15">
        <v>0.18</v>
      </c>
      <c r="K6" s="15">
        <v>0.13</v>
      </c>
    </row>
    <row r="7" spans="1:11" x14ac:dyDescent="0.45">
      <c r="A7" s="26" t="s">
        <v>229</v>
      </c>
      <c r="B7" t="s">
        <v>289</v>
      </c>
      <c r="C7" s="11">
        <v>215</v>
      </c>
      <c r="D7" s="15">
        <v>0.03</v>
      </c>
      <c r="E7" s="11">
        <v>220</v>
      </c>
      <c r="F7" s="11">
        <v>150</v>
      </c>
      <c r="G7" s="11">
        <v>40</v>
      </c>
      <c r="H7" s="11">
        <v>30</v>
      </c>
      <c r="I7" s="15">
        <v>0.67</v>
      </c>
      <c r="J7" s="15">
        <v>0.19</v>
      </c>
      <c r="K7" s="15">
        <v>0.14000000000000001</v>
      </c>
    </row>
    <row r="8" spans="1:11" x14ac:dyDescent="0.45">
      <c r="A8" s="26" t="s">
        <v>229</v>
      </c>
      <c r="B8" t="s">
        <v>283</v>
      </c>
      <c r="C8" s="11">
        <v>1145</v>
      </c>
      <c r="D8" s="15">
        <v>0.02</v>
      </c>
      <c r="E8" s="11">
        <v>1130</v>
      </c>
      <c r="F8" s="11">
        <v>810</v>
      </c>
      <c r="G8" s="11">
        <v>190</v>
      </c>
      <c r="H8" s="11">
        <v>130</v>
      </c>
      <c r="I8" s="15">
        <v>0.72</v>
      </c>
      <c r="J8" s="15">
        <v>0.17</v>
      </c>
      <c r="K8" s="15">
        <v>0.11</v>
      </c>
    </row>
    <row r="9" spans="1:11" x14ac:dyDescent="0.45">
      <c r="A9" s="26" t="s">
        <v>230</v>
      </c>
      <c r="B9" t="s">
        <v>284</v>
      </c>
      <c r="C9" s="11">
        <v>85</v>
      </c>
      <c r="D9" s="15">
        <v>0</v>
      </c>
      <c r="E9" s="11">
        <v>75</v>
      </c>
      <c r="F9" s="11">
        <v>55</v>
      </c>
      <c r="G9" s="11">
        <v>10</v>
      </c>
      <c r="H9" s="11">
        <v>5</v>
      </c>
      <c r="I9" s="15">
        <v>0.78</v>
      </c>
      <c r="J9" s="15">
        <v>0.14000000000000001</v>
      </c>
      <c r="K9" s="15">
        <v>0.08</v>
      </c>
    </row>
    <row r="10" spans="1:11" x14ac:dyDescent="0.45">
      <c r="A10" s="26" t="s">
        <v>230</v>
      </c>
      <c r="B10" t="s">
        <v>285</v>
      </c>
      <c r="C10" s="11">
        <v>160</v>
      </c>
      <c r="D10" s="15">
        <v>0.02</v>
      </c>
      <c r="E10" s="11">
        <v>155</v>
      </c>
      <c r="F10" s="11">
        <v>110</v>
      </c>
      <c r="G10" s="11">
        <v>30</v>
      </c>
      <c r="H10" s="11">
        <v>15</v>
      </c>
      <c r="I10" s="15">
        <v>0.71</v>
      </c>
      <c r="J10" s="15">
        <v>0.2</v>
      </c>
      <c r="K10" s="15">
        <v>0.09</v>
      </c>
    </row>
    <row r="11" spans="1:11" x14ac:dyDescent="0.45">
      <c r="A11" s="26" t="s">
        <v>230</v>
      </c>
      <c r="B11" t="s">
        <v>286</v>
      </c>
      <c r="C11" s="11">
        <v>160</v>
      </c>
      <c r="D11" s="15">
        <v>0.02</v>
      </c>
      <c r="E11" s="11">
        <v>160</v>
      </c>
      <c r="F11" s="11">
        <v>125</v>
      </c>
      <c r="G11" s="11">
        <v>15</v>
      </c>
      <c r="H11" s="11">
        <v>20</v>
      </c>
      <c r="I11" s="15">
        <v>0.77</v>
      </c>
      <c r="J11" s="15">
        <v>0.1</v>
      </c>
      <c r="K11" s="15">
        <v>0.13</v>
      </c>
    </row>
    <row r="12" spans="1:11" x14ac:dyDescent="0.45">
      <c r="A12" s="26" t="s">
        <v>230</v>
      </c>
      <c r="B12" t="s">
        <v>287</v>
      </c>
      <c r="C12" s="11">
        <v>200</v>
      </c>
      <c r="D12" s="15">
        <v>0.02</v>
      </c>
      <c r="E12" s="11">
        <v>180</v>
      </c>
      <c r="F12" s="11">
        <v>125</v>
      </c>
      <c r="G12" s="11">
        <v>35</v>
      </c>
      <c r="H12" s="11">
        <v>25</v>
      </c>
      <c r="I12" s="15">
        <v>0.68</v>
      </c>
      <c r="J12" s="15">
        <v>0.19</v>
      </c>
      <c r="K12" s="15">
        <v>0.13</v>
      </c>
    </row>
    <row r="13" spans="1:11" x14ac:dyDescent="0.45">
      <c r="A13" s="26" t="s">
        <v>230</v>
      </c>
      <c r="B13" t="s">
        <v>288</v>
      </c>
      <c r="C13" s="11">
        <v>215</v>
      </c>
      <c r="D13" s="15">
        <v>0.02</v>
      </c>
      <c r="E13" s="11">
        <v>235</v>
      </c>
      <c r="F13" s="11">
        <v>160</v>
      </c>
      <c r="G13" s="11">
        <v>45</v>
      </c>
      <c r="H13" s="11">
        <v>35</v>
      </c>
      <c r="I13" s="15">
        <v>0.67</v>
      </c>
      <c r="J13" s="15">
        <v>0.18</v>
      </c>
      <c r="K13" s="15">
        <v>0.15</v>
      </c>
    </row>
    <row r="14" spans="1:11" x14ac:dyDescent="0.45">
      <c r="A14" s="26" t="s">
        <v>230</v>
      </c>
      <c r="B14" t="s">
        <v>289</v>
      </c>
      <c r="C14" s="11">
        <v>200</v>
      </c>
      <c r="D14" s="15">
        <v>0.02</v>
      </c>
      <c r="E14" s="11">
        <v>200</v>
      </c>
      <c r="F14" s="11">
        <v>130</v>
      </c>
      <c r="G14" s="11">
        <v>40</v>
      </c>
      <c r="H14" s="11">
        <v>25</v>
      </c>
      <c r="I14" s="15">
        <v>0.67</v>
      </c>
      <c r="J14" s="15">
        <v>0.2</v>
      </c>
      <c r="K14" s="15">
        <v>0.14000000000000001</v>
      </c>
    </row>
    <row r="15" spans="1:11" x14ac:dyDescent="0.45">
      <c r="A15" s="26" t="s">
        <v>230</v>
      </c>
      <c r="B15" t="s">
        <v>283</v>
      </c>
      <c r="C15" s="11">
        <v>1025</v>
      </c>
      <c r="D15" s="15">
        <v>0.02</v>
      </c>
      <c r="E15" s="11">
        <v>1005</v>
      </c>
      <c r="F15" s="11">
        <v>705</v>
      </c>
      <c r="G15" s="11">
        <v>175</v>
      </c>
      <c r="H15" s="11">
        <v>125</v>
      </c>
      <c r="I15" s="15">
        <v>0.7</v>
      </c>
      <c r="J15" s="15">
        <v>0.17</v>
      </c>
      <c r="K15" s="15">
        <v>0.13</v>
      </c>
    </row>
    <row r="16" spans="1:11" x14ac:dyDescent="0.45">
      <c r="A16" s="26" t="s">
        <v>231</v>
      </c>
      <c r="B16" t="s">
        <v>284</v>
      </c>
      <c r="C16" s="11">
        <v>50</v>
      </c>
      <c r="D16" s="15">
        <v>0</v>
      </c>
      <c r="E16" s="11">
        <v>50</v>
      </c>
      <c r="F16" s="11">
        <v>40</v>
      </c>
      <c r="G16" s="11">
        <v>5</v>
      </c>
      <c r="H16" s="11">
        <v>5</v>
      </c>
      <c r="I16" s="15">
        <v>0.79</v>
      </c>
      <c r="J16" s="15">
        <v>0.1</v>
      </c>
      <c r="K16" s="15">
        <v>0.1</v>
      </c>
    </row>
    <row r="17" spans="1:11" x14ac:dyDescent="0.45">
      <c r="A17" s="26" t="s">
        <v>231</v>
      </c>
      <c r="B17" t="s">
        <v>285</v>
      </c>
      <c r="C17" s="11">
        <v>140</v>
      </c>
      <c r="D17" s="15">
        <v>0.02</v>
      </c>
      <c r="E17" s="11">
        <v>140</v>
      </c>
      <c r="F17" s="11">
        <v>95</v>
      </c>
      <c r="G17" s="11">
        <v>20</v>
      </c>
      <c r="H17" s="11">
        <v>20</v>
      </c>
      <c r="I17" s="15">
        <v>0.7</v>
      </c>
      <c r="J17" s="15">
        <v>0.14000000000000001</v>
      </c>
      <c r="K17" s="15">
        <v>0.15</v>
      </c>
    </row>
    <row r="18" spans="1:11" x14ac:dyDescent="0.45">
      <c r="A18" s="26" t="s">
        <v>231</v>
      </c>
      <c r="B18" t="s">
        <v>286</v>
      </c>
      <c r="C18" s="11">
        <v>125</v>
      </c>
      <c r="D18" s="15">
        <v>0.01</v>
      </c>
      <c r="E18" s="11">
        <v>115</v>
      </c>
      <c r="F18" s="11">
        <v>85</v>
      </c>
      <c r="G18" s="11">
        <v>15</v>
      </c>
      <c r="H18" s="11">
        <v>15</v>
      </c>
      <c r="I18" s="15">
        <v>0.74</v>
      </c>
      <c r="J18" s="15">
        <v>0.13</v>
      </c>
      <c r="K18" s="15">
        <v>0.13</v>
      </c>
    </row>
    <row r="19" spans="1:11" x14ac:dyDescent="0.45">
      <c r="A19" s="26" t="s">
        <v>231</v>
      </c>
      <c r="B19" t="s">
        <v>287</v>
      </c>
      <c r="C19" s="11">
        <v>150</v>
      </c>
      <c r="D19" s="15">
        <v>0.02</v>
      </c>
      <c r="E19" s="11">
        <v>125</v>
      </c>
      <c r="F19" s="11">
        <v>80</v>
      </c>
      <c r="G19" s="11">
        <v>15</v>
      </c>
      <c r="H19" s="11">
        <v>30</v>
      </c>
      <c r="I19" s="15">
        <v>0.63</v>
      </c>
      <c r="J19" s="15">
        <v>0.11</v>
      </c>
      <c r="K19" s="15">
        <v>0.25</v>
      </c>
    </row>
    <row r="20" spans="1:11" x14ac:dyDescent="0.45">
      <c r="A20" s="26" t="s">
        <v>231</v>
      </c>
      <c r="B20" t="s">
        <v>288</v>
      </c>
      <c r="C20" s="11">
        <v>150</v>
      </c>
      <c r="D20" s="15">
        <v>0.02</v>
      </c>
      <c r="E20" s="11">
        <v>180</v>
      </c>
      <c r="F20" s="11">
        <v>120</v>
      </c>
      <c r="G20" s="11">
        <v>25</v>
      </c>
      <c r="H20" s="11">
        <v>40</v>
      </c>
      <c r="I20" s="15">
        <v>0.65</v>
      </c>
      <c r="J20" s="15">
        <v>0.14000000000000001</v>
      </c>
      <c r="K20" s="15">
        <v>0.21</v>
      </c>
    </row>
    <row r="21" spans="1:11" x14ac:dyDescent="0.45">
      <c r="A21" s="26" t="s">
        <v>231</v>
      </c>
      <c r="B21" t="s">
        <v>289</v>
      </c>
      <c r="C21" s="11">
        <v>140</v>
      </c>
      <c r="D21" s="15">
        <v>0.02</v>
      </c>
      <c r="E21" s="11">
        <v>135</v>
      </c>
      <c r="F21" s="11">
        <v>90</v>
      </c>
      <c r="G21" s="11">
        <v>30</v>
      </c>
      <c r="H21" s="11">
        <v>15</v>
      </c>
      <c r="I21" s="15">
        <v>0.68</v>
      </c>
      <c r="J21" s="15">
        <v>0.21</v>
      </c>
      <c r="K21" s="15">
        <v>0.11</v>
      </c>
    </row>
    <row r="22" spans="1:11" x14ac:dyDescent="0.45">
      <c r="A22" s="26" t="s">
        <v>231</v>
      </c>
      <c r="B22" t="s">
        <v>283</v>
      </c>
      <c r="C22" s="11">
        <v>755</v>
      </c>
      <c r="D22" s="15">
        <v>0.02</v>
      </c>
      <c r="E22" s="11">
        <v>740</v>
      </c>
      <c r="F22" s="11">
        <v>510</v>
      </c>
      <c r="G22" s="11">
        <v>110</v>
      </c>
      <c r="H22" s="11">
        <v>125</v>
      </c>
      <c r="I22" s="15">
        <v>0.68</v>
      </c>
      <c r="J22" s="15">
        <v>0.15</v>
      </c>
      <c r="K22" s="15">
        <v>0.17</v>
      </c>
    </row>
    <row r="23" spans="1:11" x14ac:dyDescent="0.45">
      <c r="A23" s="26" t="s">
        <v>232</v>
      </c>
      <c r="B23" t="s">
        <v>284</v>
      </c>
      <c r="C23" s="11">
        <v>55</v>
      </c>
      <c r="D23" s="15">
        <v>0</v>
      </c>
      <c r="E23" s="11">
        <v>50</v>
      </c>
      <c r="F23" s="11">
        <v>40</v>
      </c>
      <c r="G23" s="11">
        <v>5</v>
      </c>
      <c r="H23" s="11">
        <v>5</v>
      </c>
      <c r="I23" s="15">
        <v>0.82</v>
      </c>
      <c r="J23" s="15">
        <v>0.12</v>
      </c>
      <c r="K23" s="15">
        <v>0.06</v>
      </c>
    </row>
    <row r="24" spans="1:11" x14ac:dyDescent="0.45">
      <c r="A24" s="26" t="s">
        <v>232</v>
      </c>
      <c r="B24" t="s">
        <v>285</v>
      </c>
      <c r="C24" s="11">
        <v>90</v>
      </c>
      <c r="D24" s="15">
        <v>0.01</v>
      </c>
      <c r="E24" s="11">
        <v>90</v>
      </c>
      <c r="F24" s="11">
        <v>65</v>
      </c>
      <c r="G24" s="11">
        <v>10</v>
      </c>
      <c r="H24" s="11">
        <v>15</v>
      </c>
      <c r="I24" s="15">
        <v>0.73</v>
      </c>
      <c r="J24" s="15">
        <v>0.12</v>
      </c>
      <c r="K24" s="15">
        <v>0.15</v>
      </c>
    </row>
    <row r="25" spans="1:11" x14ac:dyDescent="0.45">
      <c r="A25" s="26" t="s">
        <v>232</v>
      </c>
      <c r="B25" t="s">
        <v>286</v>
      </c>
      <c r="C25" s="11">
        <v>95</v>
      </c>
      <c r="D25" s="15">
        <v>0.01</v>
      </c>
      <c r="E25" s="11">
        <v>90</v>
      </c>
      <c r="F25" s="11">
        <v>75</v>
      </c>
      <c r="G25" s="11">
        <v>5</v>
      </c>
      <c r="H25" s="11">
        <v>5</v>
      </c>
      <c r="I25" s="15">
        <v>0.85</v>
      </c>
      <c r="J25" s="15">
        <v>7.0000000000000007E-2</v>
      </c>
      <c r="K25" s="15">
        <v>0.08</v>
      </c>
    </row>
    <row r="26" spans="1:11" x14ac:dyDescent="0.45">
      <c r="A26" s="26" t="s">
        <v>232</v>
      </c>
      <c r="B26" t="s">
        <v>287</v>
      </c>
      <c r="C26" s="11">
        <v>120</v>
      </c>
      <c r="D26" s="15">
        <v>0.01</v>
      </c>
      <c r="E26" s="11">
        <v>105</v>
      </c>
      <c r="F26" s="11">
        <v>75</v>
      </c>
      <c r="G26" s="11">
        <v>15</v>
      </c>
      <c r="H26" s="11">
        <v>10</v>
      </c>
      <c r="I26" s="15">
        <v>0.74</v>
      </c>
      <c r="J26" s="15">
        <v>0.17</v>
      </c>
      <c r="K26" s="15">
        <v>0.1</v>
      </c>
    </row>
    <row r="27" spans="1:11" x14ac:dyDescent="0.45">
      <c r="A27" s="26" t="s">
        <v>232</v>
      </c>
      <c r="B27" t="s">
        <v>288</v>
      </c>
      <c r="C27" s="11">
        <v>125</v>
      </c>
      <c r="D27" s="15">
        <v>0.01</v>
      </c>
      <c r="E27" s="11">
        <v>145</v>
      </c>
      <c r="F27" s="11">
        <v>100</v>
      </c>
      <c r="G27" s="11">
        <v>20</v>
      </c>
      <c r="H27" s="11">
        <v>20</v>
      </c>
      <c r="I27" s="15">
        <v>0.71</v>
      </c>
      <c r="J27" s="15">
        <v>0.15</v>
      </c>
      <c r="K27" s="15">
        <v>0.14000000000000001</v>
      </c>
    </row>
    <row r="28" spans="1:11" x14ac:dyDescent="0.45">
      <c r="A28" s="26" t="s">
        <v>232</v>
      </c>
      <c r="B28" t="s">
        <v>289</v>
      </c>
      <c r="C28" s="11">
        <v>95</v>
      </c>
      <c r="D28" s="15">
        <v>0.01</v>
      </c>
      <c r="E28" s="11">
        <v>100</v>
      </c>
      <c r="F28" s="11">
        <v>75</v>
      </c>
      <c r="G28" s="11">
        <v>15</v>
      </c>
      <c r="H28" s="11">
        <v>10</v>
      </c>
      <c r="I28" s="15">
        <v>0.74</v>
      </c>
      <c r="J28" s="15">
        <v>0.17</v>
      </c>
      <c r="K28" s="15">
        <v>0.09</v>
      </c>
    </row>
    <row r="29" spans="1:11" x14ac:dyDescent="0.45">
      <c r="A29" s="26" t="s">
        <v>232</v>
      </c>
      <c r="B29" t="s">
        <v>283</v>
      </c>
      <c r="C29" s="11">
        <v>575</v>
      </c>
      <c r="D29" s="15">
        <v>0.01</v>
      </c>
      <c r="E29" s="11">
        <v>570</v>
      </c>
      <c r="F29" s="11">
        <v>430</v>
      </c>
      <c r="G29" s="11">
        <v>80</v>
      </c>
      <c r="H29" s="11">
        <v>60</v>
      </c>
      <c r="I29" s="15">
        <v>0.75</v>
      </c>
      <c r="J29" s="15">
        <v>0.14000000000000001</v>
      </c>
      <c r="K29" s="15">
        <v>0.11</v>
      </c>
    </row>
    <row r="30" spans="1:11" x14ac:dyDescent="0.45">
      <c r="A30" s="26" t="s">
        <v>233</v>
      </c>
      <c r="B30" t="s">
        <v>284</v>
      </c>
      <c r="C30" s="11">
        <v>180</v>
      </c>
      <c r="D30" s="15">
        <v>0</v>
      </c>
      <c r="E30" s="11">
        <v>150</v>
      </c>
      <c r="F30" s="11">
        <v>110</v>
      </c>
      <c r="G30" s="11">
        <v>20</v>
      </c>
      <c r="H30" s="11">
        <v>20</v>
      </c>
      <c r="I30" s="15">
        <v>0.72</v>
      </c>
      <c r="J30" s="15">
        <v>0.14000000000000001</v>
      </c>
      <c r="K30" s="15">
        <v>0.14000000000000001</v>
      </c>
    </row>
    <row r="31" spans="1:11" x14ac:dyDescent="0.45">
      <c r="A31" s="26" t="s">
        <v>233</v>
      </c>
      <c r="B31" t="s">
        <v>285</v>
      </c>
      <c r="C31" s="11">
        <v>435</v>
      </c>
      <c r="D31" s="15">
        <v>0.05</v>
      </c>
      <c r="E31" s="11">
        <v>435</v>
      </c>
      <c r="F31" s="11">
        <v>350</v>
      </c>
      <c r="G31" s="11">
        <v>45</v>
      </c>
      <c r="H31" s="11">
        <v>40</v>
      </c>
      <c r="I31" s="15">
        <v>0.8</v>
      </c>
      <c r="J31" s="15">
        <v>0.11</v>
      </c>
      <c r="K31" s="15">
        <v>0.09</v>
      </c>
    </row>
    <row r="32" spans="1:11" x14ac:dyDescent="0.45">
      <c r="A32" s="26" t="s">
        <v>233</v>
      </c>
      <c r="B32" t="s">
        <v>286</v>
      </c>
      <c r="C32" s="11">
        <v>460</v>
      </c>
      <c r="D32" s="15">
        <v>0.05</v>
      </c>
      <c r="E32" s="11">
        <v>440</v>
      </c>
      <c r="F32" s="11">
        <v>350</v>
      </c>
      <c r="G32" s="11">
        <v>55</v>
      </c>
      <c r="H32" s="11">
        <v>40</v>
      </c>
      <c r="I32" s="15">
        <v>0.79</v>
      </c>
      <c r="J32" s="15">
        <v>0.12</v>
      </c>
      <c r="K32" s="15">
        <v>0.09</v>
      </c>
    </row>
    <row r="33" spans="1:11" x14ac:dyDescent="0.45">
      <c r="A33" s="26" t="s">
        <v>233</v>
      </c>
      <c r="B33" t="s">
        <v>287</v>
      </c>
      <c r="C33" s="11">
        <v>490</v>
      </c>
      <c r="D33" s="15">
        <v>0.05</v>
      </c>
      <c r="E33" s="11">
        <v>450</v>
      </c>
      <c r="F33" s="11">
        <v>305</v>
      </c>
      <c r="G33" s="11">
        <v>85</v>
      </c>
      <c r="H33" s="11">
        <v>55</v>
      </c>
      <c r="I33" s="15">
        <v>0.68</v>
      </c>
      <c r="J33" s="15">
        <v>0.19</v>
      </c>
      <c r="K33" s="15">
        <v>0.12</v>
      </c>
    </row>
    <row r="34" spans="1:11" x14ac:dyDescent="0.45">
      <c r="A34" s="26" t="s">
        <v>233</v>
      </c>
      <c r="B34" t="s">
        <v>288</v>
      </c>
      <c r="C34" s="11">
        <v>510</v>
      </c>
      <c r="D34" s="15">
        <v>0.05</v>
      </c>
      <c r="E34" s="11">
        <v>565</v>
      </c>
      <c r="F34" s="11">
        <v>380</v>
      </c>
      <c r="G34" s="11">
        <v>105</v>
      </c>
      <c r="H34" s="11">
        <v>80</v>
      </c>
      <c r="I34" s="15">
        <v>0.67</v>
      </c>
      <c r="J34" s="15">
        <v>0.18</v>
      </c>
      <c r="K34" s="15">
        <v>0.14000000000000001</v>
      </c>
    </row>
    <row r="35" spans="1:11" x14ac:dyDescent="0.45">
      <c r="A35" s="26" t="s">
        <v>233</v>
      </c>
      <c r="B35" t="s">
        <v>289</v>
      </c>
      <c r="C35" s="11">
        <v>470</v>
      </c>
      <c r="D35" s="15">
        <v>0.05</v>
      </c>
      <c r="E35" s="11">
        <v>455</v>
      </c>
      <c r="F35" s="11">
        <v>315</v>
      </c>
      <c r="G35" s="11">
        <v>85</v>
      </c>
      <c r="H35" s="11">
        <v>55</v>
      </c>
      <c r="I35" s="15">
        <v>0.69</v>
      </c>
      <c r="J35" s="15">
        <v>0.19</v>
      </c>
      <c r="K35" s="15">
        <v>0.12</v>
      </c>
    </row>
    <row r="36" spans="1:11" x14ac:dyDescent="0.45">
      <c r="A36" s="26" t="s">
        <v>233</v>
      </c>
      <c r="B36" t="s">
        <v>283</v>
      </c>
      <c r="C36" s="11">
        <v>2540</v>
      </c>
      <c r="D36" s="15">
        <v>0.05</v>
      </c>
      <c r="E36" s="11">
        <v>2495</v>
      </c>
      <c r="F36" s="11">
        <v>1810</v>
      </c>
      <c r="G36" s="11">
        <v>395</v>
      </c>
      <c r="H36" s="11">
        <v>290</v>
      </c>
      <c r="I36" s="15">
        <v>0.72</v>
      </c>
      <c r="J36" s="15">
        <v>0.16</v>
      </c>
      <c r="K36" s="15">
        <v>0.12</v>
      </c>
    </row>
    <row r="37" spans="1:11" x14ac:dyDescent="0.45">
      <c r="A37" s="26" t="s">
        <v>234</v>
      </c>
      <c r="B37" t="s">
        <v>284</v>
      </c>
      <c r="C37" s="11">
        <v>50</v>
      </c>
      <c r="D37" s="15">
        <v>0</v>
      </c>
      <c r="E37" s="11">
        <v>40</v>
      </c>
      <c r="F37" s="11">
        <v>35</v>
      </c>
      <c r="G37" s="11">
        <v>5</v>
      </c>
      <c r="H37" s="11">
        <v>5</v>
      </c>
      <c r="I37" s="15">
        <v>0.8</v>
      </c>
      <c r="J37" s="15">
        <v>0.12</v>
      </c>
      <c r="K37" s="15">
        <v>7.0000000000000007E-2</v>
      </c>
    </row>
    <row r="38" spans="1:11" x14ac:dyDescent="0.45">
      <c r="A38" s="26" t="s">
        <v>234</v>
      </c>
      <c r="B38" t="s">
        <v>285</v>
      </c>
      <c r="C38" s="11">
        <v>110</v>
      </c>
      <c r="D38" s="15">
        <v>0.01</v>
      </c>
      <c r="E38" s="11">
        <v>115</v>
      </c>
      <c r="F38" s="11">
        <v>90</v>
      </c>
      <c r="G38" s="11">
        <v>10</v>
      </c>
      <c r="H38" s="11">
        <v>15</v>
      </c>
      <c r="I38" s="15">
        <v>0.79</v>
      </c>
      <c r="J38" s="15">
        <v>0.08</v>
      </c>
      <c r="K38" s="15">
        <v>0.13</v>
      </c>
    </row>
    <row r="39" spans="1:11" x14ac:dyDescent="0.45">
      <c r="A39" s="26" t="s">
        <v>234</v>
      </c>
      <c r="B39" t="s">
        <v>286</v>
      </c>
      <c r="C39" s="11">
        <v>90</v>
      </c>
      <c r="D39" s="15">
        <v>0.01</v>
      </c>
      <c r="E39" s="11">
        <v>100</v>
      </c>
      <c r="F39" s="11">
        <v>75</v>
      </c>
      <c r="G39" s="11">
        <v>15</v>
      </c>
      <c r="H39" s="11">
        <v>10</v>
      </c>
      <c r="I39" s="15">
        <v>0.77</v>
      </c>
      <c r="J39" s="15">
        <v>0.13</v>
      </c>
      <c r="K39" s="15">
        <v>0.1</v>
      </c>
    </row>
    <row r="40" spans="1:11" x14ac:dyDescent="0.45">
      <c r="A40" s="26" t="s">
        <v>234</v>
      </c>
      <c r="B40" t="s">
        <v>287</v>
      </c>
      <c r="C40" s="11">
        <v>105</v>
      </c>
      <c r="D40" s="15">
        <v>0.01</v>
      </c>
      <c r="E40" s="11">
        <v>80</v>
      </c>
      <c r="F40" s="11">
        <v>50</v>
      </c>
      <c r="G40" s="11">
        <v>15</v>
      </c>
      <c r="H40" s="11">
        <v>10</v>
      </c>
      <c r="I40" s="15">
        <v>0.63</v>
      </c>
      <c r="J40" s="15">
        <v>0.22</v>
      </c>
      <c r="K40" s="15">
        <v>0.15</v>
      </c>
    </row>
    <row r="41" spans="1:11" x14ac:dyDescent="0.45">
      <c r="A41" s="26" t="s">
        <v>234</v>
      </c>
      <c r="B41" t="s">
        <v>288</v>
      </c>
      <c r="C41" s="11">
        <v>110</v>
      </c>
      <c r="D41" s="15">
        <v>0.01</v>
      </c>
      <c r="E41" s="11">
        <v>125</v>
      </c>
      <c r="F41" s="11">
        <v>80</v>
      </c>
      <c r="G41" s="11">
        <v>25</v>
      </c>
      <c r="H41" s="11">
        <v>15</v>
      </c>
      <c r="I41" s="15">
        <v>0.67</v>
      </c>
      <c r="J41" s="15">
        <v>0.2</v>
      </c>
      <c r="K41" s="15">
        <v>0.13</v>
      </c>
    </row>
    <row r="42" spans="1:11" x14ac:dyDescent="0.45">
      <c r="A42" s="26" t="s">
        <v>234</v>
      </c>
      <c r="B42" t="s">
        <v>289</v>
      </c>
      <c r="C42" s="11">
        <v>90</v>
      </c>
      <c r="D42" s="15">
        <v>0.01</v>
      </c>
      <c r="E42" s="11">
        <v>95</v>
      </c>
      <c r="F42" s="11">
        <v>75</v>
      </c>
      <c r="G42" s="11">
        <v>15</v>
      </c>
      <c r="H42" s="11">
        <v>5</v>
      </c>
      <c r="I42" s="15">
        <v>0.78</v>
      </c>
      <c r="J42" s="15">
        <v>0.15</v>
      </c>
      <c r="K42" s="15">
        <v>7.0000000000000007E-2</v>
      </c>
    </row>
    <row r="43" spans="1:11" x14ac:dyDescent="0.45">
      <c r="A43" s="26" t="s">
        <v>234</v>
      </c>
      <c r="B43" t="s">
        <v>283</v>
      </c>
      <c r="C43" s="11">
        <v>555</v>
      </c>
      <c r="D43" s="15">
        <v>0.01</v>
      </c>
      <c r="E43" s="11">
        <v>550</v>
      </c>
      <c r="F43" s="11">
        <v>405</v>
      </c>
      <c r="G43" s="11">
        <v>85</v>
      </c>
      <c r="H43" s="11">
        <v>65</v>
      </c>
      <c r="I43" s="15">
        <v>0.73</v>
      </c>
      <c r="J43" s="15">
        <v>0.15</v>
      </c>
      <c r="K43" s="15">
        <v>0.11</v>
      </c>
    </row>
    <row r="44" spans="1:11" x14ac:dyDescent="0.45">
      <c r="A44" s="26" t="s">
        <v>235</v>
      </c>
      <c r="B44" t="s">
        <v>284</v>
      </c>
      <c r="C44" s="11">
        <v>100</v>
      </c>
      <c r="D44" s="15">
        <v>0</v>
      </c>
      <c r="E44" s="11">
        <v>85</v>
      </c>
      <c r="F44" s="11">
        <v>75</v>
      </c>
      <c r="G44" s="11">
        <v>10</v>
      </c>
      <c r="H44" s="11">
        <v>5</v>
      </c>
      <c r="I44" s="15">
        <v>0.85</v>
      </c>
      <c r="J44" s="15">
        <v>0.12</v>
      </c>
      <c r="K44" s="15">
        <v>0.03</v>
      </c>
    </row>
    <row r="45" spans="1:11" x14ac:dyDescent="0.45">
      <c r="A45" s="26" t="s">
        <v>235</v>
      </c>
      <c r="B45" t="s">
        <v>285</v>
      </c>
      <c r="C45" s="11">
        <v>210</v>
      </c>
      <c r="D45" s="15">
        <v>0.02</v>
      </c>
      <c r="E45" s="11">
        <v>210</v>
      </c>
      <c r="F45" s="11">
        <v>155</v>
      </c>
      <c r="G45" s="11">
        <v>25</v>
      </c>
      <c r="H45" s="11">
        <v>25</v>
      </c>
      <c r="I45" s="15">
        <v>0.75</v>
      </c>
      <c r="J45" s="15">
        <v>0.12</v>
      </c>
      <c r="K45" s="15">
        <v>0.13</v>
      </c>
    </row>
    <row r="46" spans="1:11" x14ac:dyDescent="0.45">
      <c r="A46" s="26" t="s">
        <v>235</v>
      </c>
      <c r="B46" t="s">
        <v>286</v>
      </c>
      <c r="C46" s="11">
        <v>185</v>
      </c>
      <c r="D46" s="15">
        <v>0.02</v>
      </c>
      <c r="E46" s="11">
        <v>180</v>
      </c>
      <c r="F46" s="11">
        <v>140</v>
      </c>
      <c r="G46" s="11">
        <v>25</v>
      </c>
      <c r="H46" s="11">
        <v>15</v>
      </c>
      <c r="I46" s="15">
        <v>0.76</v>
      </c>
      <c r="J46" s="15">
        <v>0.15</v>
      </c>
      <c r="K46" s="15">
        <v>0.09</v>
      </c>
    </row>
    <row r="47" spans="1:11" x14ac:dyDescent="0.45">
      <c r="A47" s="26" t="s">
        <v>235</v>
      </c>
      <c r="B47" t="s">
        <v>287</v>
      </c>
      <c r="C47" s="11">
        <v>220</v>
      </c>
      <c r="D47" s="15">
        <v>0.02</v>
      </c>
      <c r="E47" s="11">
        <v>200</v>
      </c>
      <c r="F47" s="11">
        <v>135</v>
      </c>
      <c r="G47" s="11">
        <v>40</v>
      </c>
      <c r="H47" s="11">
        <v>25</v>
      </c>
      <c r="I47" s="15">
        <v>0.68</v>
      </c>
      <c r="J47" s="15">
        <v>0.19</v>
      </c>
      <c r="K47" s="15">
        <v>0.13</v>
      </c>
    </row>
    <row r="48" spans="1:11" x14ac:dyDescent="0.45">
      <c r="A48" s="26" t="s">
        <v>235</v>
      </c>
      <c r="B48" t="s">
        <v>288</v>
      </c>
      <c r="C48" s="11">
        <v>200</v>
      </c>
      <c r="D48" s="15">
        <v>0.02</v>
      </c>
      <c r="E48" s="11">
        <v>220</v>
      </c>
      <c r="F48" s="11">
        <v>150</v>
      </c>
      <c r="G48" s="11">
        <v>40</v>
      </c>
      <c r="H48" s="11">
        <v>25</v>
      </c>
      <c r="I48" s="15">
        <v>0.69</v>
      </c>
      <c r="J48" s="15">
        <v>0.19</v>
      </c>
      <c r="K48" s="15">
        <v>0.12</v>
      </c>
    </row>
    <row r="49" spans="1:11" x14ac:dyDescent="0.45">
      <c r="A49" s="26" t="s">
        <v>235</v>
      </c>
      <c r="B49" t="s">
        <v>289</v>
      </c>
      <c r="C49" s="11">
        <v>190</v>
      </c>
      <c r="D49" s="15">
        <v>0.02</v>
      </c>
      <c r="E49" s="11">
        <v>200</v>
      </c>
      <c r="F49" s="11">
        <v>135</v>
      </c>
      <c r="G49" s="11">
        <v>40</v>
      </c>
      <c r="H49" s="11">
        <v>20</v>
      </c>
      <c r="I49" s="15">
        <v>0.68</v>
      </c>
      <c r="J49" s="15">
        <v>0.21</v>
      </c>
      <c r="K49" s="15">
        <v>0.11</v>
      </c>
    </row>
    <row r="50" spans="1:11" x14ac:dyDescent="0.45">
      <c r="A50" s="26" t="s">
        <v>235</v>
      </c>
      <c r="B50" t="s">
        <v>283</v>
      </c>
      <c r="C50" s="11">
        <v>1105</v>
      </c>
      <c r="D50" s="15">
        <v>0.02</v>
      </c>
      <c r="E50" s="11">
        <v>1095</v>
      </c>
      <c r="F50" s="11">
        <v>790</v>
      </c>
      <c r="G50" s="11">
        <v>185</v>
      </c>
      <c r="H50" s="11">
        <v>120</v>
      </c>
      <c r="I50" s="15">
        <v>0.72</v>
      </c>
      <c r="J50" s="15">
        <v>0.17</v>
      </c>
      <c r="K50" s="15">
        <v>0.11</v>
      </c>
    </row>
    <row r="51" spans="1:11" x14ac:dyDescent="0.45">
      <c r="A51" s="26" t="s">
        <v>236</v>
      </c>
      <c r="B51" t="s">
        <v>284</v>
      </c>
      <c r="C51" s="11">
        <v>170</v>
      </c>
      <c r="D51" s="15">
        <v>0</v>
      </c>
      <c r="E51" s="11">
        <v>150</v>
      </c>
      <c r="F51" s="11">
        <v>125</v>
      </c>
      <c r="G51" s="11">
        <v>15</v>
      </c>
      <c r="H51" s="11">
        <v>10</v>
      </c>
      <c r="I51" s="15">
        <v>0.83</v>
      </c>
      <c r="J51" s="15">
        <v>0.1</v>
      </c>
      <c r="K51" s="15">
        <v>7.0000000000000007E-2</v>
      </c>
    </row>
    <row r="52" spans="1:11" x14ac:dyDescent="0.45">
      <c r="A52" s="26" t="s">
        <v>236</v>
      </c>
      <c r="B52" t="s">
        <v>285</v>
      </c>
      <c r="C52" s="11">
        <v>355</v>
      </c>
      <c r="D52" s="15">
        <v>0.04</v>
      </c>
      <c r="E52" s="11">
        <v>360</v>
      </c>
      <c r="F52" s="11">
        <v>290</v>
      </c>
      <c r="G52" s="11">
        <v>25</v>
      </c>
      <c r="H52" s="11">
        <v>45</v>
      </c>
      <c r="I52" s="15">
        <v>0.81</v>
      </c>
      <c r="J52" s="15">
        <v>7.0000000000000007E-2</v>
      </c>
      <c r="K52" s="15">
        <v>0.12</v>
      </c>
    </row>
    <row r="53" spans="1:11" x14ac:dyDescent="0.45">
      <c r="A53" s="26" t="s">
        <v>236</v>
      </c>
      <c r="B53" t="s">
        <v>286</v>
      </c>
      <c r="C53" s="11">
        <v>305</v>
      </c>
      <c r="D53" s="15">
        <v>0.03</v>
      </c>
      <c r="E53" s="11">
        <v>290</v>
      </c>
      <c r="F53" s="11">
        <v>240</v>
      </c>
      <c r="G53" s="11">
        <v>30</v>
      </c>
      <c r="H53" s="11">
        <v>20</v>
      </c>
      <c r="I53" s="15">
        <v>0.83</v>
      </c>
      <c r="J53" s="15">
        <v>0.1</v>
      </c>
      <c r="K53" s="15">
        <v>7.0000000000000007E-2</v>
      </c>
    </row>
    <row r="54" spans="1:11" x14ac:dyDescent="0.45">
      <c r="A54" s="26" t="s">
        <v>236</v>
      </c>
      <c r="B54" t="s">
        <v>287</v>
      </c>
      <c r="C54" s="11">
        <v>315</v>
      </c>
      <c r="D54" s="15">
        <v>0.04</v>
      </c>
      <c r="E54" s="11">
        <v>280</v>
      </c>
      <c r="F54" s="11">
        <v>215</v>
      </c>
      <c r="G54" s="11">
        <v>40</v>
      </c>
      <c r="H54" s="11">
        <v>30</v>
      </c>
      <c r="I54" s="15">
        <v>0.76</v>
      </c>
      <c r="J54" s="15">
        <v>0.14000000000000001</v>
      </c>
      <c r="K54" s="15">
        <v>0.1</v>
      </c>
    </row>
    <row r="55" spans="1:11" x14ac:dyDescent="0.45">
      <c r="A55" s="26" t="s">
        <v>236</v>
      </c>
      <c r="B55" t="s">
        <v>288</v>
      </c>
      <c r="C55" s="11">
        <v>330</v>
      </c>
      <c r="D55" s="15">
        <v>0.03</v>
      </c>
      <c r="E55" s="11">
        <v>370</v>
      </c>
      <c r="F55" s="11">
        <v>255</v>
      </c>
      <c r="G55" s="11">
        <v>70</v>
      </c>
      <c r="H55" s="11">
        <v>45</v>
      </c>
      <c r="I55" s="15">
        <v>0.69</v>
      </c>
      <c r="J55" s="15">
        <v>0.19</v>
      </c>
      <c r="K55" s="15">
        <v>0.12</v>
      </c>
    </row>
    <row r="56" spans="1:11" x14ac:dyDescent="0.45">
      <c r="A56" s="26" t="s">
        <v>236</v>
      </c>
      <c r="B56" t="s">
        <v>289</v>
      </c>
      <c r="C56" s="11">
        <v>315</v>
      </c>
      <c r="D56" s="15">
        <v>0.04</v>
      </c>
      <c r="E56" s="11">
        <v>310</v>
      </c>
      <c r="F56" s="11">
        <v>245</v>
      </c>
      <c r="G56" s="11">
        <v>45</v>
      </c>
      <c r="H56" s="11">
        <v>20</v>
      </c>
      <c r="I56" s="15">
        <v>0.79</v>
      </c>
      <c r="J56" s="15">
        <v>0.14000000000000001</v>
      </c>
      <c r="K56" s="15">
        <v>7.0000000000000007E-2</v>
      </c>
    </row>
    <row r="57" spans="1:11" x14ac:dyDescent="0.45">
      <c r="A57" s="26" t="s">
        <v>236</v>
      </c>
      <c r="B57" t="s">
        <v>283</v>
      </c>
      <c r="C57" s="11">
        <v>1790</v>
      </c>
      <c r="D57" s="15">
        <v>0.04</v>
      </c>
      <c r="E57" s="11">
        <v>1760</v>
      </c>
      <c r="F57" s="11">
        <v>1365</v>
      </c>
      <c r="G57" s="11">
        <v>225</v>
      </c>
      <c r="H57" s="11">
        <v>170</v>
      </c>
      <c r="I57" s="15">
        <v>0.78</v>
      </c>
      <c r="J57" s="15">
        <v>0.13</v>
      </c>
      <c r="K57" s="15">
        <v>0.1</v>
      </c>
    </row>
    <row r="58" spans="1:11" x14ac:dyDescent="0.45">
      <c r="A58" s="26" t="s">
        <v>237</v>
      </c>
      <c r="B58" t="s">
        <v>284</v>
      </c>
      <c r="C58" s="11">
        <v>135</v>
      </c>
      <c r="D58" s="15">
        <v>0</v>
      </c>
      <c r="E58" s="11">
        <v>115</v>
      </c>
      <c r="F58" s="11">
        <v>85</v>
      </c>
      <c r="G58" s="11">
        <v>20</v>
      </c>
      <c r="H58" s="11">
        <v>10</v>
      </c>
      <c r="I58" s="15">
        <v>0.74</v>
      </c>
      <c r="J58" s="15">
        <v>0.17</v>
      </c>
      <c r="K58" s="15">
        <v>0.09</v>
      </c>
    </row>
    <row r="59" spans="1:11" x14ac:dyDescent="0.45">
      <c r="A59" s="26" t="s">
        <v>237</v>
      </c>
      <c r="B59" t="s">
        <v>285</v>
      </c>
      <c r="C59" s="11">
        <v>260</v>
      </c>
      <c r="D59" s="15">
        <v>0.03</v>
      </c>
      <c r="E59" s="11">
        <v>260</v>
      </c>
      <c r="F59" s="11">
        <v>200</v>
      </c>
      <c r="G59" s="11">
        <v>30</v>
      </c>
      <c r="H59" s="11">
        <v>30</v>
      </c>
      <c r="I59" s="15">
        <v>0.77</v>
      </c>
      <c r="J59" s="15">
        <v>0.11</v>
      </c>
      <c r="K59" s="15">
        <v>0.12</v>
      </c>
    </row>
    <row r="60" spans="1:11" x14ac:dyDescent="0.45">
      <c r="A60" s="26" t="s">
        <v>237</v>
      </c>
      <c r="B60" t="s">
        <v>286</v>
      </c>
      <c r="C60" s="11">
        <v>285</v>
      </c>
      <c r="D60" s="15">
        <v>0.03</v>
      </c>
      <c r="E60" s="11">
        <v>270</v>
      </c>
      <c r="F60" s="11">
        <v>210</v>
      </c>
      <c r="G60" s="11">
        <v>35</v>
      </c>
      <c r="H60" s="11">
        <v>25</v>
      </c>
      <c r="I60" s="15">
        <v>0.77</v>
      </c>
      <c r="J60" s="15">
        <v>0.13</v>
      </c>
      <c r="K60" s="15">
        <v>0.1</v>
      </c>
    </row>
    <row r="61" spans="1:11" x14ac:dyDescent="0.45">
      <c r="A61" s="26" t="s">
        <v>237</v>
      </c>
      <c r="B61" t="s">
        <v>287</v>
      </c>
      <c r="C61" s="11">
        <v>285</v>
      </c>
      <c r="D61" s="15">
        <v>0.03</v>
      </c>
      <c r="E61" s="11">
        <v>245</v>
      </c>
      <c r="F61" s="11">
        <v>160</v>
      </c>
      <c r="G61" s="11">
        <v>45</v>
      </c>
      <c r="H61" s="11">
        <v>35</v>
      </c>
      <c r="I61" s="15">
        <v>0.66</v>
      </c>
      <c r="J61" s="15">
        <v>0.19</v>
      </c>
      <c r="K61" s="15">
        <v>0.15</v>
      </c>
    </row>
    <row r="62" spans="1:11" x14ac:dyDescent="0.45">
      <c r="A62" s="26" t="s">
        <v>237</v>
      </c>
      <c r="B62" t="s">
        <v>288</v>
      </c>
      <c r="C62" s="11">
        <v>305</v>
      </c>
      <c r="D62" s="15">
        <v>0.03</v>
      </c>
      <c r="E62" s="11">
        <v>350</v>
      </c>
      <c r="F62" s="11">
        <v>230</v>
      </c>
      <c r="G62" s="11">
        <v>70</v>
      </c>
      <c r="H62" s="11">
        <v>50</v>
      </c>
      <c r="I62" s="15">
        <v>0.66</v>
      </c>
      <c r="J62" s="15">
        <v>0.2</v>
      </c>
      <c r="K62" s="15">
        <v>0.14000000000000001</v>
      </c>
    </row>
    <row r="63" spans="1:11" x14ac:dyDescent="0.45">
      <c r="A63" s="26" t="s">
        <v>237</v>
      </c>
      <c r="B63" t="s">
        <v>289</v>
      </c>
      <c r="C63" s="11">
        <v>270</v>
      </c>
      <c r="D63" s="15">
        <v>0.03</v>
      </c>
      <c r="E63" s="11">
        <v>265</v>
      </c>
      <c r="F63" s="11">
        <v>185</v>
      </c>
      <c r="G63" s="11">
        <v>60</v>
      </c>
      <c r="H63" s="11">
        <v>20</v>
      </c>
      <c r="I63" s="15">
        <v>0.7</v>
      </c>
      <c r="J63" s="15">
        <v>0.22</v>
      </c>
      <c r="K63" s="15">
        <v>0.08</v>
      </c>
    </row>
    <row r="64" spans="1:11" x14ac:dyDescent="0.45">
      <c r="A64" s="26" t="s">
        <v>237</v>
      </c>
      <c r="B64" t="s">
        <v>283</v>
      </c>
      <c r="C64" s="11">
        <v>1535</v>
      </c>
      <c r="D64" s="15">
        <v>0.03</v>
      </c>
      <c r="E64" s="11">
        <v>1510</v>
      </c>
      <c r="F64" s="11">
        <v>1075</v>
      </c>
      <c r="G64" s="11">
        <v>260</v>
      </c>
      <c r="H64" s="11">
        <v>175</v>
      </c>
      <c r="I64" s="15">
        <v>0.71</v>
      </c>
      <c r="J64" s="15">
        <v>0.17</v>
      </c>
      <c r="K64" s="15">
        <v>0.12</v>
      </c>
    </row>
    <row r="65" spans="1:11" x14ac:dyDescent="0.45">
      <c r="A65" s="26" t="s">
        <v>238</v>
      </c>
      <c r="B65" t="s">
        <v>284</v>
      </c>
      <c r="C65" s="11">
        <v>40</v>
      </c>
      <c r="D65" s="15">
        <v>0</v>
      </c>
      <c r="E65" s="11">
        <v>30</v>
      </c>
      <c r="F65" s="11">
        <v>25</v>
      </c>
      <c r="G65" s="11">
        <v>5</v>
      </c>
      <c r="H65" s="11">
        <v>0</v>
      </c>
      <c r="I65" s="15">
        <v>0.81</v>
      </c>
      <c r="J65" s="15">
        <v>0.19</v>
      </c>
      <c r="K65" s="15">
        <v>0</v>
      </c>
    </row>
    <row r="66" spans="1:11" x14ac:dyDescent="0.45">
      <c r="A66" s="26" t="s">
        <v>238</v>
      </c>
      <c r="B66" t="s">
        <v>285</v>
      </c>
      <c r="C66" s="11">
        <v>105</v>
      </c>
      <c r="D66" s="15">
        <v>0.01</v>
      </c>
      <c r="E66" s="11">
        <v>105</v>
      </c>
      <c r="F66" s="11">
        <v>80</v>
      </c>
      <c r="G66" s="11">
        <v>15</v>
      </c>
      <c r="H66" s="11">
        <v>10</v>
      </c>
      <c r="I66" s="15">
        <v>0.75</v>
      </c>
      <c r="J66" s="15">
        <v>0.14000000000000001</v>
      </c>
      <c r="K66" s="15">
        <v>0.1</v>
      </c>
    </row>
    <row r="67" spans="1:11" x14ac:dyDescent="0.45">
      <c r="A67" s="26" t="s">
        <v>238</v>
      </c>
      <c r="B67" t="s">
        <v>286</v>
      </c>
      <c r="C67" s="11">
        <v>75</v>
      </c>
      <c r="D67" s="15">
        <v>0.01</v>
      </c>
      <c r="E67" s="11">
        <v>80</v>
      </c>
      <c r="F67" s="11">
        <v>60</v>
      </c>
      <c r="G67" s="11">
        <v>15</v>
      </c>
      <c r="H67" s="11">
        <v>10</v>
      </c>
      <c r="I67" s="15">
        <v>0.72</v>
      </c>
      <c r="J67" s="15">
        <v>0.17</v>
      </c>
      <c r="K67" s="15">
        <v>0.1</v>
      </c>
    </row>
    <row r="68" spans="1:11" x14ac:dyDescent="0.45">
      <c r="A68" s="26" t="s">
        <v>238</v>
      </c>
      <c r="B68" t="s">
        <v>287</v>
      </c>
      <c r="C68" s="11">
        <v>95</v>
      </c>
      <c r="D68" s="15">
        <v>0.01</v>
      </c>
      <c r="E68" s="11">
        <v>75</v>
      </c>
      <c r="F68" s="11">
        <v>55</v>
      </c>
      <c r="G68" s="11">
        <v>10</v>
      </c>
      <c r="H68" s="11">
        <v>10</v>
      </c>
      <c r="I68" s="15">
        <v>0.71</v>
      </c>
      <c r="J68" s="15">
        <v>0.16</v>
      </c>
      <c r="K68" s="15">
        <v>0.13</v>
      </c>
    </row>
    <row r="69" spans="1:11" x14ac:dyDescent="0.45">
      <c r="A69" s="26" t="s">
        <v>238</v>
      </c>
      <c r="B69" t="s">
        <v>288</v>
      </c>
      <c r="C69" s="11">
        <v>90</v>
      </c>
      <c r="D69" s="15">
        <v>0.01</v>
      </c>
      <c r="E69" s="11">
        <v>105</v>
      </c>
      <c r="F69" s="11">
        <v>65</v>
      </c>
      <c r="G69" s="11">
        <v>25</v>
      </c>
      <c r="H69" s="11">
        <v>15</v>
      </c>
      <c r="I69" s="15">
        <v>0.62</v>
      </c>
      <c r="J69" s="15">
        <v>0.23</v>
      </c>
      <c r="K69" s="15">
        <v>0.15</v>
      </c>
    </row>
    <row r="70" spans="1:11" x14ac:dyDescent="0.45">
      <c r="A70" s="26" t="s">
        <v>238</v>
      </c>
      <c r="B70" t="s">
        <v>289</v>
      </c>
      <c r="C70" s="11">
        <v>105</v>
      </c>
      <c r="D70" s="15">
        <v>0.01</v>
      </c>
      <c r="E70" s="11">
        <v>105</v>
      </c>
      <c r="F70" s="11">
        <v>70</v>
      </c>
      <c r="G70" s="11">
        <v>25</v>
      </c>
      <c r="H70" s="11">
        <v>15</v>
      </c>
      <c r="I70" s="15">
        <v>0.65</v>
      </c>
      <c r="J70" s="15">
        <v>0.22</v>
      </c>
      <c r="K70" s="15">
        <v>0.12</v>
      </c>
    </row>
    <row r="71" spans="1:11" x14ac:dyDescent="0.45">
      <c r="A71" s="26" t="s">
        <v>238</v>
      </c>
      <c r="B71" t="s">
        <v>283</v>
      </c>
      <c r="C71" s="11">
        <v>510</v>
      </c>
      <c r="D71" s="15">
        <v>0.01</v>
      </c>
      <c r="E71" s="11">
        <v>505</v>
      </c>
      <c r="F71" s="11">
        <v>350</v>
      </c>
      <c r="G71" s="11">
        <v>95</v>
      </c>
      <c r="H71" s="11">
        <v>60</v>
      </c>
      <c r="I71" s="15">
        <v>0.7</v>
      </c>
      <c r="J71" s="15">
        <v>0.19</v>
      </c>
      <c r="K71" s="15">
        <v>0.12</v>
      </c>
    </row>
    <row r="72" spans="1:11" x14ac:dyDescent="0.45">
      <c r="A72" s="26" t="s">
        <v>239</v>
      </c>
      <c r="B72" t="s">
        <v>284</v>
      </c>
      <c r="C72" s="11">
        <v>40</v>
      </c>
      <c r="D72" s="15">
        <v>0</v>
      </c>
      <c r="E72" s="11">
        <v>35</v>
      </c>
      <c r="F72" s="11">
        <v>25</v>
      </c>
      <c r="G72" s="11">
        <v>5</v>
      </c>
      <c r="H72" s="11">
        <v>5</v>
      </c>
      <c r="I72" s="15">
        <v>0.72</v>
      </c>
      <c r="J72" s="15">
        <v>0.17</v>
      </c>
      <c r="K72" s="15">
        <v>0.11</v>
      </c>
    </row>
    <row r="73" spans="1:11" x14ac:dyDescent="0.45">
      <c r="A73" s="26" t="s">
        <v>239</v>
      </c>
      <c r="B73" t="s">
        <v>285</v>
      </c>
      <c r="C73" s="11">
        <v>110</v>
      </c>
      <c r="D73" s="15">
        <v>0.01</v>
      </c>
      <c r="E73" s="11">
        <v>110</v>
      </c>
      <c r="F73" s="11">
        <v>75</v>
      </c>
      <c r="G73" s="11">
        <v>20</v>
      </c>
      <c r="H73" s="11">
        <v>10</v>
      </c>
      <c r="I73" s="15">
        <v>0.71</v>
      </c>
      <c r="J73" s="15">
        <v>0.18</v>
      </c>
      <c r="K73" s="15">
        <v>0.11</v>
      </c>
    </row>
    <row r="74" spans="1:11" x14ac:dyDescent="0.45">
      <c r="A74" s="26" t="s">
        <v>239</v>
      </c>
      <c r="B74" t="s">
        <v>286</v>
      </c>
      <c r="C74" s="11">
        <v>105</v>
      </c>
      <c r="D74" s="15">
        <v>0.01</v>
      </c>
      <c r="E74" s="11">
        <v>100</v>
      </c>
      <c r="F74" s="11">
        <v>75</v>
      </c>
      <c r="G74" s="11">
        <v>10</v>
      </c>
      <c r="H74" s="11">
        <v>15</v>
      </c>
      <c r="I74" s="15">
        <v>0.76</v>
      </c>
      <c r="J74" s="15">
        <v>0.1</v>
      </c>
      <c r="K74" s="15">
        <v>0.14000000000000001</v>
      </c>
    </row>
    <row r="75" spans="1:11" x14ac:dyDescent="0.45">
      <c r="A75" s="26" t="s">
        <v>239</v>
      </c>
      <c r="B75" t="s">
        <v>287</v>
      </c>
      <c r="C75" s="11">
        <v>115</v>
      </c>
      <c r="D75" s="15">
        <v>0.01</v>
      </c>
      <c r="E75" s="11">
        <v>100</v>
      </c>
      <c r="F75" s="11">
        <v>60</v>
      </c>
      <c r="G75" s="11">
        <v>30</v>
      </c>
      <c r="H75" s="11">
        <v>10</v>
      </c>
      <c r="I75" s="15">
        <v>0.62</v>
      </c>
      <c r="J75" s="15">
        <v>0.3</v>
      </c>
      <c r="K75" s="15">
        <v>0.08</v>
      </c>
    </row>
    <row r="76" spans="1:11" x14ac:dyDescent="0.45">
      <c r="A76" s="26" t="s">
        <v>239</v>
      </c>
      <c r="B76" t="s">
        <v>288</v>
      </c>
      <c r="C76" s="11">
        <v>160</v>
      </c>
      <c r="D76" s="15">
        <v>0.02</v>
      </c>
      <c r="E76" s="11">
        <v>180</v>
      </c>
      <c r="F76" s="11">
        <v>110</v>
      </c>
      <c r="G76" s="11">
        <v>35</v>
      </c>
      <c r="H76" s="11">
        <v>35</v>
      </c>
      <c r="I76" s="15">
        <v>0.62</v>
      </c>
      <c r="J76" s="15">
        <v>0.2</v>
      </c>
      <c r="K76" s="15">
        <v>0.19</v>
      </c>
    </row>
    <row r="77" spans="1:11" x14ac:dyDescent="0.45">
      <c r="A77" s="26" t="s">
        <v>239</v>
      </c>
      <c r="B77" t="s">
        <v>289</v>
      </c>
      <c r="C77" s="11">
        <v>130</v>
      </c>
      <c r="D77" s="15">
        <v>0.02</v>
      </c>
      <c r="E77" s="11">
        <v>130</v>
      </c>
      <c r="F77" s="11">
        <v>95</v>
      </c>
      <c r="G77" s="11">
        <v>25</v>
      </c>
      <c r="H77" s="11">
        <v>10</v>
      </c>
      <c r="I77" s="15">
        <v>0.72</v>
      </c>
      <c r="J77" s="15">
        <v>0.19</v>
      </c>
      <c r="K77" s="15">
        <v>0.09</v>
      </c>
    </row>
    <row r="78" spans="1:11" x14ac:dyDescent="0.45">
      <c r="A78" s="26" t="s">
        <v>239</v>
      </c>
      <c r="B78" t="s">
        <v>283</v>
      </c>
      <c r="C78" s="11">
        <v>665</v>
      </c>
      <c r="D78" s="15">
        <v>0.01</v>
      </c>
      <c r="E78" s="11">
        <v>655</v>
      </c>
      <c r="F78" s="11">
        <v>445</v>
      </c>
      <c r="G78" s="11">
        <v>125</v>
      </c>
      <c r="H78" s="11">
        <v>85</v>
      </c>
      <c r="I78" s="15">
        <v>0.68</v>
      </c>
      <c r="J78" s="15">
        <v>0.19</v>
      </c>
      <c r="K78" s="15">
        <v>0.13</v>
      </c>
    </row>
    <row r="79" spans="1:11" x14ac:dyDescent="0.45">
      <c r="A79" s="26" t="s">
        <v>240</v>
      </c>
      <c r="B79" t="s">
        <v>284</v>
      </c>
      <c r="C79" s="11">
        <v>55</v>
      </c>
      <c r="D79" s="15">
        <v>0</v>
      </c>
      <c r="E79" s="11">
        <v>45</v>
      </c>
      <c r="F79" s="11">
        <v>35</v>
      </c>
      <c r="G79" s="11">
        <v>5</v>
      </c>
      <c r="H79" s="11">
        <v>5</v>
      </c>
      <c r="I79" s="15">
        <v>0.78</v>
      </c>
      <c r="J79" s="15">
        <v>0.11</v>
      </c>
      <c r="K79" s="15">
        <v>0.11</v>
      </c>
    </row>
    <row r="80" spans="1:11" x14ac:dyDescent="0.45">
      <c r="A80" s="26" t="s">
        <v>240</v>
      </c>
      <c r="B80" t="s">
        <v>285</v>
      </c>
      <c r="C80" s="11">
        <v>80</v>
      </c>
      <c r="D80" s="15">
        <v>0.01</v>
      </c>
      <c r="E80" s="11">
        <v>80</v>
      </c>
      <c r="F80" s="11">
        <v>60</v>
      </c>
      <c r="G80" s="11">
        <v>5</v>
      </c>
      <c r="H80" s="11">
        <v>15</v>
      </c>
      <c r="I80" s="15">
        <v>0.74</v>
      </c>
      <c r="J80" s="15">
        <v>0.04</v>
      </c>
      <c r="K80" s="15">
        <v>0.22</v>
      </c>
    </row>
    <row r="81" spans="1:11" x14ac:dyDescent="0.45">
      <c r="A81" s="26" t="s">
        <v>240</v>
      </c>
      <c r="B81" t="s">
        <v>286</v>
      </c>
      <c r="C81" s="11">
        <v>70</v>
      </c>
      <c r="D81" s="15">
        <v>0.01</v>
      </c>
      <c r="E81" s="11">
        <v>75</v>
      </c>
      <c r="F81" s="11">
        <v>60</v>
      </c>
      <c r="G81" s="11">
        <v>5</v>
      </c>
      <c r="H81" s="11">
        <v>10</v>
      </c>
      <c r="I81" s="15">
        <v>0.81</v>
      </c>
      <c r="J81" s="15">
        <v>0.08</v>
      </c>
      <c r="K81" s="15">
        <v>0.11</v>
      </c>
    </row>
    <row r="82" spans="1:11" x14ac:dyDescent="0.45">
      <c r="A82" s="26" t="s">
        <v>240</v>
      </c>
      <c r="B82" t="s">
        <v>287</v>
      </c>
      <c r="C82" s="11">
        <v>105</v>
      </c>
      <c r="D82" s="15">
        <v>0.01</v>
      </c>
      <c r="E82" s="11">
        <v>85</v>
      </c>
      <c r="F82" s="11">
        <v>55</v>
      </c>
      <c r="G82" s="11">
        <v>10</v>
      </c>
      <c r="H82" s="11">
        <v>15</v>
      </c>
      <c r="I82" s="15">
        <v>0.66</v>
      </c>
      <c r="J82" s="15">
        <v>0.14000000000000001</v>
      </c>
      <c r="K82" s="15">
        <v>0.2</v>
      </c>
    </row>
    <row r="83" spans="1:11" x14ac:dyDescent="0.45">
      <c r="A83" s="26" t="s">
        <v>240</v>
      </c>
      <c r="B83" t="s">
        <v>288</v>
      </c>
      <c r="C83" s="11">
        <v>85</v>
      </c>
      <c r="D83" s="15">
        <v>0.01</v>
      </c>
      <c r="E83" s="11">
        <v>100</v>
      </c>
      <c r="F83" s="11">
        <v>60</v>
      </c>
      <c r="G83" s="11">
        <v>25</v>
      </c>
      <c r="H83" s="11">
        <v>15</v>
      </c>
      <c r="I83" s="15">
        <v>0.61</v>
      </c>
      <c r="J83" s="15">
        <v>0.25</v>
      </c>
      <c r="K83" s="15">
        <v>0.15</v>
      </c>
    </row>
    <row r="84" spans="1:11" x14ac:dyDescent="0.45">
      <c r="A84" s="26" t="s">
        <v>240</v>
      </c>
      <c r="B84" t="s">
        <v>289</v>
      </c>
      <c r="C84" s="11">
        <v>75</v>
      </c>
      <c r="D84" s="15">
        <v>0.01</v>
      </c>
      <c r="E84" s="11">
        <v>75</v>
      </c>
      <c r="F84" s="11">
        <v>55</v>
      </c>
      <c r="G84" s="11">
        <v>10</v>
      </c>
      <c r="H84" s="11">
        <v>10</v>
      </c>
      <c r="I84" s="15">
        <v>0.76</v>
      </c>
      <c r="J84" s="15">
        <v>0.11</v>
      </c>
      <c r="K84" s="15">
        <v>0.14000000000000001</v>
      </c>
    </row>
    <row r="85" spans="1:11" x14ac:dyDescent="0.45">
      <c r="A85" s="26" t="s">
        <v>240</v>
      </c>
      <c r="B85" t="s">
        <v>283</v>
      </c>
      <c r="C85" s="11">
        <v>465</v>
      </c>
      <c r="D85" s="15">
        <v>0.01</v>
      </c>
      <c r="E85" s="11">
        <v>460</v>
      </c>
      <c r="F85" s="11">
        <v>330</v>
      </c>
      <c r="G85" s="11">
        <v>60</v>
      </c>
      <c r="H85" s="11">
        <v>75</v>
      </c>
      <c r="I85" s="15">
        <v>0.71</v>
      </c>
      <c r="J85" s="15">
        <v>0.13</v>
      </c>
      <c r="K85" s="15">
        <v>0.16</v>
      </c>
    </row>
    <row r="86" spans="1:11" x14ac:dyDescent="0.45">
      <c r="A86" s="26" t="s">
        <v>241</v>
      </c>
      <c r="B86" t="s">
        <v>284</v>
      </c>
      <c r="C86" s="11">
        <v>105</v>
      </c>
      <c r="D86" s="15">
        <v>0</v>
      </c>
      <c r="E86" s="11">
        <v>100</v>
      </c>
      <c r="F86" s="11">
        <v>75</v>
      </c>
      <c r="G86" s="11">
        <v>10</v>
      </c>
      <c r="H86" s="11">
        <v>10</v>
      </c>
      <c r="I86" s="15">
        <v>0.78</v>
      </c>
      <c r="J86" s="15">
        <v>0.12</v>
      </c>
      <c r="K86" s="15">
        <v>0.1</v>
      </c>
    </row>
    <row r="87" spans="1:11" x14ac:dyDescent="0.45">
      <c r="A87" s="26" t="s">
        <v>241</v>
      </c>
      <c r="B87" t="s">
        <v>285</v>
      </c>
      <c r="C87" s="11">
        <v>240</v>
      </c>
      <c r="D87" s="15">
        <v>0.03</v>
      </c>
      <c r="E87" s="11">
        <v>235</v>
      </c>
      <c r="F87" s="11">
        <v>185</v>
      </c>
      <c r="G87" s="11">
        <v>25</v>
      </c>
      <c r="H87" s="11">
        <v>25</v>
      </c>
      <c r="I87" s="15">
        <v>0.79</v>
      </c>
      <c r="J87" s="15">
        <v>0.11</v>
      </c>
      <c r="K87" s="15">
        <v>0.1</v>
      </c>
    </row>
    <row r="88" spans="1:11" x14ac:dyDescent="0.45">
      <c r="A88" s="26" t="s">
        <v>241</v>
      </c>
      <c r="B88" t="s">
        <v>286</v>
      </c>
      <c r="C88" s="11">
        <v>250</v>
      </c>
      <c r="D88" s="15">
        <v>0.03</v>
      </c>
      <c r="E88" s="11">
        <v>245</v>
      </c>
      <c r="F88" s="11">
        <v>185</v>
      </c>
      <c r="G88" s="11">
        <v>35</v>
      </c>
      <c r="H88" s="11">
        <v>25</v>
      </c>
      <c r="I88" s="15">
        <v>0.75</v>
      </c>
      <c r="J88" s="15">
        <v>0.15</v>
      </c>
      <c r="K88" s="15">
        <v>0.1</v>
      </c>
    </row>
    <row r="89" spans="1:11" x14ac:dyDescent="0.45">
      <c r="A89" s="26" t="s">
        <v>241</v>
      </c>
      <c r="B89" t="s">
        <v>287</v>
      </c>
      <c r="C89" s="11">
        <v>275</v>
      </c>
      <c r="D89" s="15">
        <v>0.03</v>
      </c>
      <c r="E89" s="11">
        <v>250</v>
      </c>
      <c r="F89" s="11">
        <v>165</v>
      </c>
      <c r="G89" s="11">
        <v>45</v>
      </c>
      <c r="H89" s="11">
        <v>40</v>
      </c>
      <c r="I89" s="15">
        <v>0.66</v>
      </c>
      <c r="J89" s="15">
        <v>0.18</v>
      </c>
      <c r="K89" s="15">
        <v>0.17</v>
      </c>
    </row>
    <row r="90" spans="1:11" x14ac:dyDescent="0.45">
      <c r="A90" s="26" t="s">
        <v>241</v>
      </c>
      <c r="B90" t="s">
        <v>288</v>
      </c>
      <c r="C90" s="11">
        <v>295</v>
      </c>
      <c r="D90" s="15">
        <v>0.03</v>
      </c>
      <c r="E90" s="11">
        <v>315</v>
      </c>
      <c r="F90" s="11">
        <v>225</v>
      </c>
      <c r="G90" s="11">
        <v>45</v>
      </c>
      <c r="H90" s="11">
        <v>40</v>
      </c>
      <c r="I90" s="15">
        <v>0.72</v>
      </c>
      <c r="J90" s="15">
        <v>0.15</v>
      </c>
      <c r="K90" s="15">
        <v>0.13</v>
      </c>
    </row>
    <row r="91" spans="1:11" x14ac:dyDescent="0.45">
      <c r="A91" s="26" t="s">
        <v>241</v>
      </c>
      <c r="B91" t="s">
        <v>289</v>
      </c>
      <c r="C91" s="11">
        <v>245</v>
      </c>
      <c r="D91" s="15">
        <v>0.03</v>
      </c>
      <c r="E91" s="11">
        <v>240</v>
      </c>
      <c r="F91" s="11">
        <v>175</v>
      </c>
      <c r="G91" s="11">
        <v>40</v>
      </c>
      <c r="H91" s="11">
        <v>25</v>
      </c>
      <c r="I91" s="15">
        <v>0.74</v>
      </c>
      <c r="J91" s="15">
        <v>0.16</v>
      </c>
      <c r="K91" s="15">
        <v>0.1</v>
      </c>
    </row>
    <row r="92" spans="1:11" x14ac:dyDescent="0.45">
      <c r="A92" s="26" t="s">
        <v>241</v>
      </c>
      <c r="B92" t="s">
        <v>283</v>
      </c>
      <c r="C92" s="11">
        <v>1410</v>
      </c>
      <c r="D92" s="15">
        <v>0.03</v>
      </c>
      <c r="E92" s="11">
        <v>1385</v>
      </c>
      <c r="F92" s="11">
        <v>1010</v>
      </c>
      <c r="G92" s="11">
        <v>205</v>
      </c>
      <c r="H92" s="11">
        <v>170</v>
      </c>
      <c r="I92" s="15">
        <v>0.73</v>
      </c>
      <c r="J92" s="15">
        <v>0.15</v>
      </c>
      <c r="K92" s="15">
        <v>0.12</v>
      </c>
    </row>
    <row r="93" spans="1:11" x14ac:dyDescent="0.45">
      <c r="A93" s="26" t="s">
        <v>242</v>
      </c>
      <c r="B93" t="s">
        <v>284</v>
      </c>
      <c r="C93" s="11">
        <v>195</v>
      </c>
      <c r="D93" s="15">
        <v>0</v>
      </c>
      <c r="E93" s="11">
        <v>170</v>
      </c>
      <c r="F93" s="11">
        <v>125</v>
      </c>
      <c r="G93" s="11">
        <v>25</v>
      </c>
      <c r="H93" s="11">
        <v>20</v>
      </c>
      <c r="I93" s="15">
        <v>0.73</v>
      </c>
      <c r="J93" s="15">
        <v>0.15</v>
      </c>
      <c r="K93" s="15">
        <v>0.12</v>
      </c>
    </row>
    <row r="94" spans="1:11" x14ac:dyDescent="0.45">
      <c r="A94" s="26" t="s">
        <v>242</v>
      </c>
      <c r="B94" t="s">
        <v>285</v>
      </c>
      <c r="C94" s="11">
        <v>425</v>
      </c>
      <c r="D94" s="15">
        <v>0.05</v>
      </c>
      <c r="E94" s="11">
        <v>430</v>
      </c>
      <c r="F94" s="11">
        <v>335</v>
      </c>
      <c r="G94" s="11">
        <v>45</v>
      </c>
      <c r="H94" s="11">
        <v>50</v>
      </c>
      <c r="I94" s="15">
        <v>0.78</v>
      </c>
      <c r="J94" s="15">
        <v>0.11</v>
      </c>
      <c r="K94" s="15">
        <v>0.11</v>
      </c>
    </row>
    <row r="95" spans="1:11" x14ac:dyDescent="0.45">
      <c r="A95" s="26" t="s">
        <v>242</v>
      </c>
      <c r="B95" t="s">
        <v>286</v>
      </c>
      <c r="C95" s="11">
        <v>460</v>
      </c>
      <c r="D95" s="15">
        <v>0.05</v>
      </c>
      <c r="E95" s="11">
        <v>450</v>
      </c>
      <c r="F95" s="11">
        <v>335</v>
      </c>
      <c r="G95" s="11">
        <v>65</v>
      </c>
      <c r="H95" s="11">
        <v>45</v>
      </c>
      <c r="I95" s="15">
        <v>0.75</v>
      </c>
      <c r="J95" s="15">
        <v>0.15</v>
      </c>
      <c r="K95" s="15">
        <v>0.1</v>
      </c>
    </row>
    <row r="96" spans="1:11" x14ac:dyDescent="0.45">
      <c r="A96" s="26" t="s">
        <v>242</v>
      </c>
      <c r="B96" t="s">
        <v>287</v>
      </c>
      <c r="C96" s="11">
        <v>505</v>
      </c>
      <c r="D96" s="15">
        <v>0.06</v>
      </c>
      <c r="E96" s="11">
        <v>445</v>
      </c>
      <c r="F96" s="11">
        <v>300</v>
      </c>
      <c r="G96" s="11">
        <v>85</v>
      </c>
      <c r="H96" s="11">
        <v>55</v>
      </c>
      <c r="I96" s="15">
        <v>0.68</v>
      </c>
      <c r="J96" s="15">
        <v>0.2</v>
      </c>
      <c r="K96" s="15">
        <v>0.13</v>
      </c>
    </row>
    <row r="97" spans="1:11" x14ac:dyDescent="0.45">
      <c r="A97" s="26" t="s">
        <v>242</v>
      </c>
      <c r="B97" t="s">
        <v>288</v>
      </c>
      <c r="C97" s="11">
        <v>505</v>
      </c>
      <c r="D97" s="15">
        <v>0.05</v>
      </c>
      <c r="E97" s="11">
        <v>570</v>
      </c>
      <c r="F97" s="11">
        <v>380</v>
      </c>
      <c r="G97" s="11">
        <v>105</v>
      </c>
      <c r="H97" s="11">
        <v>85</v>
      </c>
      <c r="I97" s="15">
        <v>0.67</v>
      </c>
      <c r="J97" s="15">
        <v>0.18</v>
      </c>
      <c r="K97" s="15">
        <v>0.15</v>
      </c>
    </row>
    <row r="98" spans="1:11" x14ac:dyDescent="0.45">
      <c r="A98" s="26" t="s">
        <v>242</v>
      </c>
      <c r="B98" t="s">
        <v>289</v>
      </c>
      <c r="C98" s="11">
        <v>470</v>
      </c>
      <c r="D98" s="15">
        <v>0.06</v>
      </c>
      <c r="E98" s="11">
        <v>460</v>
      </c>
      <c r="F98" s="11">
        <v>335</v>
      </c>
      <c r="G98" s="11">
        <v>75</v>
      </c>
      <c r="H98" s="11">
        <v>50</v>
      </c>
      <c r="I98" s="15">
        <v>0.73</v>
      </c>
      <c r="J98" s="15">
        <v>0.16</v>
      </c>
      <c r="K98" s="15">
        <v>0.1</v>
      </c>
    </row>
    <row r="99" spans="1:11" x14ac:dyDescent="0.45">
      <c r="A99" s="26" t="s">
        <v>242</v>
      </c>
      <c r="B99" t="s">
        <v>283</v>
      </c>
      <c r="C99" s="11">
        <v>2560</v>
      </c>
      <c r="D99" s="15">
        <v>0.05</v>
      </c>
      <c r="E99" s="11">
        <v>2520</v>
      </c>
      <c r="F99" s="11">
        <v>1810</v>
      </c>
      <c r="G99" s="11">
        <v>405</v>
      </c>
      <c r="H99" s="11">
        <v>305</v>
      </c>
      <c r="I99" s="15">
        <v>0.72</v>
      </c>
      <c r="J99" s="15">
        <v>0.16</v>
      </c>
      <c r="K99" s="15">
        <v>0.12</v>
      </c>
    </row>
    <row r="100" spans="1:11" x14ac:dyDescent="0.45">
      <c r="A100" s="26" t="s">
        <v>243</v>
      </c>
      <c r="B100" t="s">
        <v>284</v>
      </c>
      <c r="C100" s="11">
        <v>830</v>
      </c>
      <c r="D100" s="15">
        <v>0</v>
      </c>
      <c r="E100" s="11">
        <v>705</v>
      </c>
      <c r="F100" s="11">
        <v>600</v>
      </c>
      <c r="G100" s="11">
        <v>60</v>
      </c>
      <c r="H100" s="11">
        <v>45</v>
      </c>
      <c r="I100" s="15">
        <v>0.85</v>
      </c>
      <c r="J100" s="15">
        <v>0.08</v>
      </c>
      <c r="K100" s="15">
        <v>7.0000000000000007E-2</v>
      </c>
    </row>
    <row r="101" spans="1:11" x14ac:dyDescent="0.45">
      <c r="A101" s="26" t="s">
        <v>243</v>
      </c>
      <c r="B101" t="s">
        <v>285</v>
      </c>
      <c r="C101" s="11">
        <v>1780</v>
      </c>
      <c r="D101" s="15">
        <v>0.2</v>
      </c>
      <c r="E101" s="11">
        <v>1795</v>
      </c>
      <c r="F101" s="11">
        <v>1490</v>
      </c>
      <c r="G101" s="11">
        <v>160</v>
      </c>
      <c r="H101" s="11">
        <v>145</v>
      </c>
      <c r="I101" s="15">
        <v>0.83</v>
      </c>
      <c r="J101" s="15">
        <v>0.09</v>
      </c>
      <c r="K101" s="15">
        <v>0.08</v>
      </c>
    </row>
    <row r="102" spans="1:11" x14ac:dyDescent="0.45">
      <c r="A102" s="26" t="s">
        <v>243</v>
      </c>
      <c r="B102" t="s">
        <v>286</v>
      </c>
      <c r="C102" s="11">
        <v>1765</v>
      </c>
      <c r="D102" s="15">
        <v>0.2</v>
      </c>
      <c r="E102" s="11">
        <v>1740</v>
      </c>
      <c r="F102" s="11">
        <v>1435</v>
      </c>
      <c r="G102" s="11">
        <v>165</v>
      </c>
      <c r="H102" s="11">
        <v>140</v>
      </c>
      <c r="I102" s="15">
        <v>0.83</v>
      </c>
      <c r="J102" s="15">
        <v>0.09</v>
      </c>
      <c r="K102" s="15">
        <v>0.08</v>
      </c>
    </row>
    <row r="103" spans="1:11" x14ac:dyDescent="0.45">
      <c r="A103" s="26" t="s">
        <v>243</v>
      </c>
      <c r="B103" t="s">
        <v>287</v>
      </c>
      <c r="C103" s="11">
        <v>1660</v>
      </c>
      <c r="D103" s="15">
        <v>0.19</v>
      </c>
      <c r="E103" s="11">
        <v>1465</v>
      </c>
      <c r="F103" s="11">
        <v>1110</v>
      </c>
      <c r="G103" s="11">
        <v>200</v>
      </c>
      <c r="H103" s="11">
        <v>155</v>
      </c>
      <c r="I103" s="15">
        <v>0.76</v>
      </c>
      <c r="J103" s="15">
        <v>0.14000000000000001</v>
      </c>
      <c r="K103" s="15">
        <v>0.11</v>
      </c>
    </row>
    <row r="104" spans="1:11" x14ac:dyDescent="0.45">
      <c r="A104" s="26" t="s">
        <v>243</v>
      </c>
      <c r="B104" t="s">
        <v>288</v>
      </c>
      <c r="C104" s="11">
        <v>1805</v>
      </c>
      <c r="D104" s="15">
        <v>0.19</v>
      </c>
      <c r="E104" s="11">
        <v>2020</v>
      </c>
      <c r="F104" s="11">
        <v>1475</v>
      </c>
      <c r="G104" s="11">
        <v>290</v>
      </c>
      <c r="H104" s="11">
        <v>255</v>
      </c>
      <c r="I104" s="15">
        <v>0.73</v>
      </c>
      <c r="J104" s="15">
        <v>0.14000000000000001</v>
      </c>
      <c r="K104" s="15">
        <v>0.13</v>
      </c>
    </row>
    <row r="105" spans="1:11" x14ac:dyDescent="0.45">
      <c r="A105" s="26" t="s">
        <v>243</v>
      </c>
      <c r="B105" t="s">
        <v>289</v>
      </c>
      <c r="C105" s="11">
        <v>1670</v>
      </c>
      <c r="D105" s="15">
        <v>0.2</v>
      </c>
      <c r="E105" s="11">
        <v>1635</v>
      </c>
      <c r="F105" s="11">
        <v>1270</v>
      </c>
      <c r="G105" s="11">
        <v>250</v>
      </c>
      <c r="H105" s="11">
        <v>115</v>
      </c>
      <c r="I105" s="15">
        <v>0.78</v>
      </c>
      <c r="J105" s="15">
        <v>0.15</v>
      </c>
      <c r="K105" s="15">
        <v>7.0000000000000007E-2</v>
      </c>
    </row>
    <row r="106" spans="1:11" x14ac:dyDescent="0.45">
      <c r="A106" s="26" t="s">
        <v>243</v>
      </c>
      <c r="B106" t="s">
        <v>283</v>
      </c>
      <c r="C106" s="11">
        <v>9510</v>
      </c>
      <c r="D106" s="15">
        <v>0.2</v>
      </c>
      <c r="E106" s="11">
        <v>9360</v>
      </c>
      <c r="F106" s="11">
        <v>7375</v>
      </c>
      <c r="G106" s="11">
        <v>1130</v>
      </c>
      <c r="H106" s="11">
        <v>860</v>
      </c>
      <c r="I106" s="15">
        <v>0.79</v>
      </c>
      <c r="J106" s="15">
        <v>0.12</v>
      </c>
      <c r="K106" s="15">
        <v>0.09</v>
      </c>
    </row>
    <row r="107" spans="1:11" x14ac:dyDescent="0.45">
      <c r="A107" s="26" t="s">
        <v>244</v>
      </c>
      <c r="B107" t="s">
        <v>284</v>
      </c>
      <c r="C107" s="11">
        <v>120</v>
      </c>
      <c r="D107" s="15">
        <v>0</v>
      </c>
      <c r="E107" s="11">
        <v>100</v>
      </c>
      <c r="F107" s="11">
        <v>75</v>
      </c>
      <c r="G107" s="11">
        <v>15</v>
      </c>
      <c r="H107" s="11">
        <v>10</v>
      </c>
      <c r="I107" s="15">
        <v>0.75</v>
      </c>
      <c r="J107" s="15">
        <v>0.14000000000000001</v>
      </c>
      <c r="K107" s="15">
        <v>0.12</v>
      </c>
    </row>
    <row r="108" spans="1:11" x14ac:dyDescent="0.45">
      <c r="A108" s="26" t="s">
        <v>244</v>
      </c>
      <c r="B108" t="s">
        <v>285</v>
      </c>
      <c r="C108" s="11">
        <v>250</v>
      </c>
      <c r="D108" s="15">
        <v>0.03</v>
      </c>
      <c r="E108" s="11">
        <v>250</v>
      </c>
      <c r="F108" s="11">
        <v>185</v>
      </c>
      <c r="G108" s="11">
        <v>30</v>
      </c>
      <c r="H108" s="11">
        <v>30</v>
      </c>
      <c r="I108" s="15">
        <v>0.75</v>
      </c>
      <c r="J108" s="15">
        <v>0.12</v>
      </c>
      <c r="K108" s="15">
        <v>0.13</v>
      </c>
    </row>
    <row r="109" spans="1:11" x14ac:dyDescent="0.45">
      <c r="A109" s="26" t="s">
        <v>244</v>
      </c>
      <c r="B109" t="s">
        <v>286</v>
      </c>
      <c r="C109" s="11">
        <v>275</v>
      </c>
      <c r="D109" s="15">
        <v>0.03</v>
      </c>
      <c r="E109" s="11">
        <v>265</v>
      </c>
      <c r="F109" s="11">
        <v>205</v>
      </c>
      <c r="G109" s="11">
        <v>25</v>
      </c>
      <c r="H109" s="11">
        <v>35</v>
      </c>
      <c r="I109" s="15">
        <v>0.77</v>
      </c>
      <c r="J109" s="15">
        <v>0.1</v>
      </c>
      <c r="K109" s="15">
        <v>0.13</v>
      </c>
    </row>
    <row r="110" spans="1:11" x14ac:dyDescent="0.45">
      <c r="A110" s="26" t="s">
        <v>244</v>
      </c>
      <c r="B110" t="s">
        <v>287</v>
      </c>
      <c r="C110" s="11">
        <v>265</v>
      </c>
      <c r="D110" s="15">
        <v>0.03</v>
      </c>
      <c r="E110" s="11">
        <v>230</v>
      </c>
      <c r="F110" s="11">
        <v>160</v>
      </c>
      <c r="G110" s="11">
        <v>35</v>
      </c>
      <c r="H110" s="11">
        <v>30</v>
      </c>
      <c r="I110" s="15">
        <v>0.71</v>
      </c>
      <c r="J110" s="15">
        <v>0.15</v>
      </c>
      <c r="K110" s="15">
        <v>0.14000000000000001</v>
      </c>
    </row>
    <row r="111" spans="1:11" x14ac:dyDescent="0.45">
      <c r="A111" s="26" t="s">
        <v>244</v>
      </c>
      <c r="B111" t="s">
        <v>288</v>
      </c>
      <c r="C111" s="11">
        <v>280</v>
      </c>
      <c r="D111" s="15">
        <v>0.03</v>
      </c>
      <c r="E111" s="11">
        <v>320</v>
      </c>
      <c r="F111" s="11">
        <v>215</v>
      </c>
      <c r="G111" s="11">
        <v>55</v>
      </c>
      <c r="H111" s="11">
        <v>55</v>
      </c>
      <c r="I111" s="15">
        <v>0.66</v>
      </c>
      <c r="J111" s="15">
        <v>0.16</v>
      </c>
      <c r="K111" s="15">
        <v>0.17</v>
      </c>
    </row>
    <row r="112" spans="1:11" x14ac:dyDescent="0.45">
      <c r="A112" s="26" t="s">
        <v>244</v>
      </c>
      <c r="B112" t="s">
        <v>289</v>
      </c>
      <c r="C112" s="11">
        <v>225</v>
      </c>
      <c r="D112" s="15">
        <v>0.03</v>
      </c>
      <c r="E112" s="11">
        <v>225</v>
      </c>
      <c r="F112" s="11">
        <v>145</v>
      </c>
      <c r="G112" s="11">
        <v>50</v>
      </c>
      <c r="H112" s="11">
        <v>30</v>
      </c>
      <c r="I112" s="15">
        <v>0.64</v>
      </c>
      <c r="J112" s="15">
        <v>0.23</v>
      </c>
      <c r="K112" s="15">
        <v>0.13</v>
      </c>
    </row>
    <row r="113" spans="1:11" x14ac:dyDescent="0.45">
      <c r="A113" s="26" t="s">
        <v>244</v>
      </c>
      <c r="B113" t="s">
        <v>283</v>
      </c>
      <c r="C113" s="11">
        <v>1415</v>
      </c>
      <c r="D113" s="15">
        <v>0.03</v>
      </c>
      <c r="E113" s="11">
        <v>1395</v>
      </c>
      <c r="F113" s="11">
        <v>985</v>
      </c>
      <c r="G113" s="11">
        <v>210</v>
      </c>
      <c r="H113" s="11">
        <v>195</v>
      </c>
      <c r="I113" s="15">
        <v>0.71</v>
      </c>
      <c r="J113" s="15">
        <v>0.15</v>
      </c>
      <c r="K113" s="15">
        <v>0.14000000000000001</v>
      </c>
    </row>
    <row r="114" spans="1:11" x14ac:dyDescent="0.45">
      <c r="A114" s="26" t="s">
        <v>245</v>
      </c>
      <c r="B114" t="s">
        <v>284</v>
      </c>
      <c r="C114" s="11">
        <v>90</v>
      </c>
      <c r="D114" s="15">
        <v>0</v>
      </c>
      <c r="E114" s="11">
        <v>80</v>
      </c>
      <c r="F114" s="11">
        <v>65</v>
      </c>
      <c r="G114" s="11">
        <v>10</v>
      </c>
      <c r="H114" s="11">
        <v>5</v>
      </c>
      <c r="I114" s="15">
        <v>0.8</v>
      </c>
      <c r="J114" s="15">
        <v>0.14000000000000001</v>
      </c>
      <c r="K114" s="15">
        <v>0.06</v>
      </c>
    </row>
    <row r="115" spans="1:11" x14ac:dyDescent="0.45">
      <c r="A115" s="26" t="s">
        <v>245</v>
      </c>
      <c r="B115" t="s">
        <v>285</v>
      </c>
      <c r="C115" s="11">
        <v>210</v>
      </c>
      <c r="D115" s="15">
        <v>0.02</v>
      </c>
      <c r="E115" s="11">
        <v>210</v>
      </c>
      <c r="F115" s="11">
        <v>160</v>
      </c>
      <c r="G115" s="11">
        <v>20</v>
      </c>
      <c r="H115" s="11">
        <v>30</v>
      </c>
      <c r="I115" s="15">
        <v>0.75</v>
      </c>
      <c r="J115" s="15">
        <v>0.1</v>
      </c>
      <c r="K115" s="15">
        <v>0.14000000000000001</v>
      </c>
    </row>
    <row r="116" spans="1:11" x14ac:dyDescent="0.45">
      <c r="A116" s="26" t="s">
        <v>245</v>
      </c>
      <c r="B116" t="s">
        <v>286</v>
      </c>
      <c r="C116" s="11">
        <v>190</v>
      </c>
      <c r="D116" s="15">
        <v>0.02</v>
      </c>
      <c r="E116" s="11">
        <v>190</v>
      </c>
      <c r="F116" s="11">
        <v>150</v>
      </c>
      <c r="G116" s="11">
        <v>25</v>
      </c>
      <c r="H116" s="11">
        <v>20</v>
      </c>
      <c r="I116" s="15">
        <v>0.78</v>
      </c>
      <c r="J116" s="15">
        <v>0.12</v>
      </c>
      <c r="K116" s="15">
        <v>0.1</v>
      </c>
    </row>
    <row r="117" spans="1:11" x14ac:dyDescent="0.45">
      <c r="A117" s="26" t="s">
        <v>245</v>
      </c>
      <c r="B117" t="s">
        <v>287</v>
      </c>
      <c r="C117" s="11">
        <v>195</v>
      </c>
      <c r="D117" s="15">
        <v>0.02</v>
      </c>
      <c r="E117" s="11">
        <v>170</v>
      </c>
      <c r="F117" s="11">
        <v>125</v>
      </c>
      <c r="G117" s="11">
        <v>20</v>
      </c>
      <c r="H117" s="11">
        <v>25</v>
      </c>
      <c r="I117" s="15">
        <v>0.72</v>
      </c>
      <c r="J117" s="15">
        <v>0.12</v>
      </c>
      <c r="K117" s="15">
        <v>0.15</v>
      </c>
    </row>
    <row r="118" spans="1:11" x14ac:dyDescent="0.45">
      <c r="A118" s="26" t="s">
        <v>245</v>
      </c>
      <c r="B118" t="s">
        <v>288</v>
      </c>
      <c r="C118" s="11">
        <v>215</v>
      </c>
      <c r="D118" s="15">
        <v>0.02</v>
      </c>
      <c r="E118" s="11">
        <v>240</v>
      </c>
      <c r="F118" s="11">
        <v>160</v>
      </c>
      <c r="G118" s="11">
        <v>45</v>
      </c>
      <c r="H118" s="11">
        <v>35</v>
      </c>
      <c r="I118" s="15">
        <v>0.67</v>
      </c>
      <c r="J118" s="15">
        <v>0.18</v>
      </c>
      <c r="K118" s="15">
        <v>0.15</v>
      </c>
    </row>
    <row r="119" spans="1:11" x14ac:dyDescent="0.45">
      <c r="A119" s="26" t="s">
        <v>245</v>
      </c>
      <c r="B119" t="s">
        <v>289</v>
      </c>
      <c r="C119" s="11">
        <v>200</v>
      </c>
      <c r="D119" s="15">
        <v>0.02</v>
      </c>
      <c r="E119" s="11">
        <v>200</v>
      </c>
      <c r="F119" s="11">
        <v>150</v>
      </c>
      <c r="G119" s="11">
        <v>35</v>
      </c>
      <c r="H119" s="11">
        <v>20</v>
      </c>
      <c r="I119" s="15">
        <v>0.74</v>
      </c>
      <c r="J119" s="15">
        <v>0.17</v>
      </c>
      <c r="K119" s="15">
        <v>0.09</v>
      </c>
    </row>
    <row r="120" spans="1:11" x14ac:dyDescent="0.45">
      <c r="A120" s="26" t="s">
        <v>245</v>
      </c>
      <c r="B120" t="s">
        <v>283</v>
      </c>
      <c r="C120" s="11">
        <v>1100</v>
      </c>
      <c r="D120" s="15">
        <v>0.02</v>
      </c>
      <c r="E120" s="11">
        <v>1090</v>
      </c>
      <c r="F120" s="11">
        <v>805</v>
      </c>
      <c r="G120" s="11">
        <v>155</v>
      </c>
      <c r="H120" s="11">
        <v>135</v>
      </c>
      <c r="I120" s="15">
        <v>0.74</v>
      </c>
      <c r="J120" s="15">
        <v>0.14000000000000001</v>
      </c>
      <c r="K120" s="15">
        <v>0.12</v>
      </c>
    </row>
    <row r="121" spans="1:11" x14ac:dyDescent="0.45">
      <c r="A121" s="26" t="s">
        <v>246</v>
      </c>
      <c r="B121" t="s">
        <v>284</v>
      </c>
      <c r="C121" s="11">
        <v>40</v>
      </c>
      <c r="D121" s="15">
        <v>0</v>
      </c>
      <c r="E121" s="11">
        <v>35</v>
      </c>
      <c r="F121" s="11">
        <v>30</v>
      </c>
      <c r="G121" s="11">
        <v>5</v>
      </c>
      <c r="H121" s="11" t="s">
        <v>309</v>
      </c>
      <c r="I121" s="15">
        <v>0.78</v>
      </c>
      <c r="J121" s="15" t="s">
        <v>309</v>
      </c>
      <c r="K121" s="15" t="s">
        <v>309</v>
      </c>
    </row>
    <row r="122" spans="1:11" x14ac:dyDescent="0.45">
      <c r="A122" s="26" t="s">
        <v>246</v>
      </c>
      <c r="B122" t="s">
        <v>285</v>
      </c>
      <c r="C122" s="11">
        <v>120</v>
      </c>
      <c r="D122" s="15">
        <v>0.01</v>
      </c>
      <c r="E122" s="11">
        <v>120</v>
      </c>
      <c r="F122" s="11">
        <v>85</v>
      </c>
      <c r="G122" s="11">
        <v>20</v>
      </c>
      <c r="H122" s="11">
        <v>15</v>
      </c>
      <c r="I122" s="15">
        <v>0.71</v>
      </c>
      <c r="J122" s="15">
        <v>0.17</v>
      </c>
      <c r="K122" s="15">
        <v>0.12</v>
      </c>
    </row>
    <row r="123" spans="1:11" x14ac:dyDescent="0.45">
      <c r="A123" s="26" t="s">
        <v>246</v>
      </c>
      <c r="B123" t="s">
        <v>286</v>
      </c>
      <c r="C123" s="11">
        <v>115</v>
      </c>
      <c r="D123" s="15">
        <v>0.01</v>
      </c>
      <c r="E123" s="11">
        <v>115</v>
      </c>
      <c r="F123" s="11">
        <v>85</v>
      </c>
      <c r="G123" s="11">
        <v>15</v>
      </c>
      <c r="H123" s="11">
        <v>15</v>
      </c>
      <c r="I123" s="15">
        <v>0.76</v>
      </c>
      <c r="J123" s="15">
        <v>0.12</v>
      </c>
      <c r="K123" s="15">
        <v>0.12</v>
      </c>
    </row>
    <row r="124" spans="1:11" x14ac:dyDescent="0.45">
      <c r="A124" s="26" t="s">
        <v>246</v>
      </c>
      <c r="B124" t="s">
        <v>287</v>
      </c>
      <c r="C124" s="11">
        <v>120</v>
      </c>
      <c r="D124" s="15">
        <v>0.01</v>
      </c>
      <c r="E124" s="11">
        <v>105</v>
      </c>
      <c r="F124" s="11">
        <v>60</v>
      </c>
      <c r="G124" s="11">
        <v>25</v>
      </c>
      <c r="H124" s="11">
        <v>20</v>
      </c>
      <c r="I124" s="15">
        <v>0.56999999999999995</v>
      </c>
      <c r="J124" s="15">
        <v>0.25</v>
      </c>
      <c r="K124" s="15">
        <v>0.18</v>
      </c>
    </row>
    <row r="125" spans="1:11" x14ac:dyDescent="0.45">
      <c r="A125" s="26" t="s">
        <v>246</v>
      </c>
      <c r="B125" t="s">
        <v>288</v>
      </c>
      <c r="C125" s="11">
        <v>130</v>
      </c>
      <c r="D125" s="15">
        <v>0.01</v>
      </c>
      <c r="E125" s="11">
        <v>140</v>
      </c>
      <c r="F125" s="11">
        <v>85</v>
      </c>
      <c r="G125" s="11">
        <v>25</v>
      </c>
      <c r="H125" s="11">
        <v>25</v>
      </c>
      <c r="I125" s="15">
        <v>0.62</v>
      </c>
      <c r="J125" s="15">
        <v>0.19</v>
      </c>
      <c r="K125" s="15">
        <v>0.19</v>
      </c>
    </row>
    <row r="126" spans="1:11" x14ac:dyDescent="0.45">
      <c r="A126" s="26" t="s">
        <v>246</v>
      </c>
      <c r="B126" t="s">
        <v>289</v>
      </c>
      <c r="C126" s="11">
        <v>105</v>
      </c>
      <c r="D126" s="15">
        <v>0.01</v>
      </c>
      <c r="E126" s="11">
        <v>105</v>
      </c>
      <c r="F126" s="11">
        <v>75</v>
      </c>
      <c r="G126" s="11">
        <v>15</v>
      </c>
      <c r="H126" s="11">
        <v>15</v>
      </c>
      <c r="I126" s="15">
        <v>0.71</v>
      </c>
      <c r="J126" s="15">
        <v>0.13</v>
      </c>
      <c r="K126" s="15">
        <v>0.16</v>
      </c>
    </row>
    <row r="127" spans="1:11" x14ac:dyDescent="0.45">
      <c r="A127" s="26" t="s">
        <v>246</v>
      </c>
      <c r="B127" t="s">
        <v>283</v>
      </c>
      <c r="C127" s="11">
        <v>630</v>
      </c>
      <c r="D127" s="15">
        <v>0.01</v>
      </c>
      <c r="E127" s="11">
        <v>620</v>
      </c>
      <c r="F127" s="11">
        <v>420</v>
      </c>
      <c r="G127" s="11">
        <v>105</v>
      </c>
      <c r="H127" s="11">
        <v>95</v>
      </c>
      <c r="I127" s="15">
        <v>0.68</v>
      </c>
      <c r="J127" s="15">
        <v>0.17</v>
      </c>
      <c r="K127" s="15">
        <v>0.15</v>
      </c>
    </row>
    <row r="128" spans="1:11" x14ac:dyDescent="0.45">
      <c r="A128" s="26" t="s">
        <v>247</v>
      </c>
      <c r="B128" t="s">
        <v>284</v>
      </c>
      <c r="C128" s="11">
        <v>30</v>
      </c>
      <c r="D128" s="15">
        <v>0</v>
      </c>
      <c r="E128" s="11">
        <v>25</v>
      </c>
      <c r="F128" s="11">
        <v>20</v>
      </c>
      <c r="G128" s="11">
        <v>5</v>
      </c>
      <c r="H128" s="11">
        <v>5</v>
      </c>
      <c r="I128" s="15">
        <v>0.73</v>
      </c>
      <c r="J128" s="15">
        <v>0.15</v>
      </c>
      <c r="K128" s="15">
        <v>0.12</v>
      </c>
    </row>
    <row r="129" spans="1:11" x14ac:dyDescent="0.45">
      <c r="A129" s="26" t="s">
        <v>247</v>
      </c>
      <c r="B129" t="s">
        <v>285</v>
      </c>
      <c r="C129" s="11">
        <v>85</v>
      </c>
      <c r="D129" s="15">
        <v>0.01</v>
      </c>
      <c r="E129" s="11">
        <v>85</v>
      </c>
      <c r="F129" s="11">
        <v>65</v>
      </c>
      <c r="G129" s="11">
        <v>10</v>
      </c>
      <c r="H129" s="11">
        <v>10</v>
      </c>
      <c r="I129" s="15">
        <v>0.78</v>
      </c>
      <c r="J129" s="15">
        <v>0.1</v>
      </c>
      <c r="K129" s="15">
        <v>0.12</v>
      </c>
    </row>
    <row r="130" spans="1:11" x14ac:dyDescent="0.45">
      <c r="A130" s="26" t="s">
        <v>247</v>
      </c>
      <c r="B130" t="s">
        <v>286</v>
      </c>
      <c r="C130" s="11">
        <v>95</v>
      </c>
      <c r="D130" s="15">
        <v>0.01</v>
      </c>
      <c r="E130" s="11">
        <v>95</v>
      </c>
      <c r="F130" s="11">
        <v>65</v>
      </c>
      <c r="G130" s="11">
        <v>15</v>
      </c>
      <c r="H130" s="11">
        <v>15</v>
      </c>
      <c r="I130" s="15">
        <v>0.69</v>
      </c>
      <c r="J130" s="15">
        <v>0.17</v>
      </c>
      <c r="K130" s="15">
        <v>0.15</v>
      </c>
    </row>
    <row r="131" spans="1:11" x14ac:dyDescent="0.45">
      <c r="A131" s="26" t="s">
        <v>247</v>
      </c>
      <c r="B131" t="s">
        <v>287</v>
      </c>
      <c r="C131" s="11">
        <v>75</v>
      </c>
      <c r="D131" s="15">
        <v>0.01</v>
      </c>
      <c r="E131" s="11">
        <v>60</v>
      </c>
      <c r="F131" s="11">
        <v>40</v>
      </c>
      <c r="G131" s="11">
        <v>10</v>
      </c>
      <c r="H131" s="11">
        <v>5</v>
      </c>
      <c r="I131" s="15">
        <v>0.68</v>
      </c>
      <c r="J131" s="15">
        <v>0.2</v>
      </c>
      <c r="K131" s="15">
        <v>0.12</v>
      </c>
    </row>
    <row r="132" spans="1:11" x14ac:dyDescent="0.45">
      <c r="A132" s="26" t="s">
        <v>247</v>
      </c>
      <c r="B132" t="s">
        <v>288</v>
      </c>
      <c r="C132" s="11">
        <v>110</v>
      </c>
      <c r="D132" s="15">
        <v>0.01</v>
      </c>
      <c r="E132" s="11">
        <v>125</v>
      </c>
      <c r="F132" s="11">
        <v>75</v>
      </c>
      <c r="G132" s="11">
        <v>20</v>
      </c>
      <c r="H132" s="11">
        <v>30</v>
      </c>
      <c r="I132" s="15">
        <v>0.6</v>
      </c>
      <c r="J132" s="15">
        <v>0.17</v>
      </c>
      <c r="K132" s="15">
        <v>0.24</v>
      </c>
    </row>
    <row r="133" spans="1:11" x14ac:dyDescent="0.45">
      <c r="A133" s="26" t="s">
        <v>247</v>
      </c>
      <c r="B133" t="s">
        <v>289</v>
      </c>
      <c r="C133" s="11">
        <v>100</v>
      </c>
      <c r="D133" s="15">
        <v>0.01</v>
      </c>
      <c r="E133" s="11">
        <v>95</v>
      </c>
      <c r="F133" s="11">
        <v>65</v>
      </c>
      <c r="G133" s="11">
        <v>20</v>
      </c>
      <c r="H133" s="11">
        <v>10</v>
      </c>
      <c r="I133" s="15">
        <v>0.7</v>
      </c>
      <c r="J133" s="15">
        <v>0.22</v>
      </c>
      <c r="K133" s="15">
        <v>0.08</v>
      </c>
    </row>
    <row r="134" spans="1:11" x14ac:dyDescent="0.45">
      <c r="A134" s="26" t="s">
        <v>247</v>
      </c>
      <c r="B134" t="s">
        <v>283</v>
      </c>
      <c r="C134" s="11">
        <v>500</v>
      </c>
      <c r="D134" s="15">
        <v>0.01</v>
      </c>
      <c r="E134" s="11">
        <v>490</v>
      </c>
      <c r="F134" s="11">
        <v>335</v>
      </c>
      <c r="G134" s="11">
        <v>85</v>
      </c>
      <c r="H134" s="11">
        <v>70</v>
      </c>
      <c r="I134" s="15">
        <v>0.68</v>
      </c>
      <c r="J134" s="15">
        <v>0.17</v>
      </c>
      <c r="K134" s="15">
        <v>0.15</v>
      </c>
    </row>
    <row r="135" spans="1:11" x14ac:dyDescent="0.45">
      <c r="A135" s="26" t="s">
        <v>248</v>
      </c>
      <c r="B135" t="s">
        <v>284</v>
      </c>
      <c r="C135" s="11">
        <v>10</v>
      </c>
      <c r="D135" s="15">
        <v>0</v>
      </c>
      <c r="E135" s="11">
        <v>5</v>
      </c>
      <c r="F135" s="11">
        <v>5</v>
      </c>
      <c r="G135" s="11" t="s">
        <v>309</v>
      </c>
      <c r="H135" s="11" t="s">
        <v>309</v>
      </c>
      <c r="I135" s="15">
        <v>0.71</v>
      </c>
      <c r="J135" s="15" t="s">
        <v>309</v>
      </c>
      <c r="K135" s="15" t="s">
        <v>309</v>
      </c>
    </row>
    <row r="136" spans="1:11" x14ac:dyDescent="0.45">
      <c r="A136" s="26" t="s">
        <v>248</v>
      </c>
      <c r="B136" t="s">
        <v>285</v>
      </c>
      <c r="C136" s="11">
        <v>20</v>
      </c>
      <c r="D136" s="15">
        <v>0</v>
      </c>
      <c r="E136" s="11">
        <v>20</v>
      </c>
      <c r="F136" s="11">
        <v>15</v>
      </c>
      <c r="G136" s="11">
        <v>5</v>
      </c>
      <c r="H136" s="11" t="s">
        <v>309</v>
      </c>
      <c r="I136" s="15">
        <v>0.77</v>
      </c>
      <c r="J136" s="15" t="s">
        <v>309</v>
      </c>
      <c r="K136" s="15" t="s">
        <v>309</v>
      </c>
    </row>
    <row r="137" spans="1:11" x14ac:dyDescent="0.45">
      <c r="A137" s="26" t="s">
        <v>248</v>
      </c>
      <c r="B137" t="s">
        <v>286</v>
      </c>
      <c r="C137" s="11">
        <v>25</v>
      </c>
      <c r="D137" s="15">
        <v>0</v>
      </c>
      <c r="E137" s="11">
        <v>25</v>
      </c>
      <c r="F137" s="11">
        <v>15</v>
      </c>
      <c r="G137" s="11">
        <v>5</v>
      </c>
      <c r="H137" s="11">
        <v>5</v>
      </c>
      <c r="I137" s="15">
        <v>0.71</v>
      </c>
      <c r="J137" s="15">
        <v>0.17</v>
      </c>
      <c r="K137" s="15">
        <v>0.12</v>
      </c>
    </row>
    <row r="138" spans="1:11" x14ac:dyDescent="0.45">
      <c r="A138" s="26" t="s">
        <v>248</v>
      </c>
      <c r="B138" t="s">
        <v>287</v>
      </c>
      <c r="C138" s="11">
        <v>30</v>
      </c>
      <c r="D138" s="15">
        <v>0</v>
      </c>
      <c r="E138" s="11">
        <v>30</v>
      </c>
      <c r="F138" s="11">
        <v>15</v>
      </c>
      <c r="G138" s="11">
        <v>5</v>
      </c>
      <c r="H138" s="11">
        <v>5</v>
      </c>
      <c r="I138" s="15">
        <v>0.5</v>
      </c>
      <c r="J138" s="15">
        <v>0.25</v>
      </c>
      <c r="K138" s="15">
        <v>0.25</v>
      </c>
    </row>
    <row r="139" spans="1:11" x14ac:dyDescent="0.45">
      <c r="A139" s="26" t="s">
        <v>248</v>
      </c>
      <c r="B139" t="s">
        <v>288</v>
      </c>
      <c r="C139" s="11">
        <v>35</v>
      </c>
      <c r="D139" s="15">
        <v>0</v>
      </c>
      <c r="E139" s="11">
        <v>40</v>
      </c>
      <c r="F139" s="11">
        <v>30</v>
      </c>
      <c r="G139" s="11">
        <v>5</v>
      </c>
      <c r="H139" s="11">
        <v>10</v>
      </c>
      <c r="I139" s="15">
        <v>0.68</v>
      </c>
      <c r="J139" s="15">
        <v>0.12</v>
      </c>
      <c r="K139" s="15">
        <v>0.2</v>
      </c>
    </row>
    <row r="140" spans="1:11" x14ac:dyDescent="0.45">
      <c r="A140" s="26" t="s">
        <v>248</v>
      </c>
      <c r="B140" t="s">
        <v>289</v>
      </c>
      <c r="C140" s="11">
        <v>20</v>
      </c>
      <c r="D140" s="15">
        <v>0</v>
      </c>
      <c r="E140" s="11">
        <v>15</v>
      </c>
      <c r="F140" s="11">
        <v>10</v>
      </c>
      <c r="G140" s="11">
        <v>5</v>
      </c>
      <c r="H140" s="11" t="s">
        <v>309</v>
      </c>
      <c r="I140" s="15">
        <v>0.65</v>
      </c>
      <c r="J140" s="15" t="s">
        <v>309</v>
      </c>
      <c r="K140" s="15" t="s">
        <v>309</v>
      </c>
    </row>
    <row r="141" spans="1:11" x14ac:dyDescent="0.45">
      <c r="A141" s="26" t="s">
        <v>248</v>
      </c>
      <c r="B141" t="s">
        <v>283</v>
      </c>
      <c r="C141" s="11">
        <v>140</v>
      </c>
      <c r="D141" s="15">
        <v>0</v>
      </c>
      <c r="E141" s="11">
        <v>140</v>
      </c>
      <c r="F141" s="11">
        <v>90</v>
      </c>
      <c r="G141" s="11">
        <v>25</v>
      </c>
      <c r="H141" s="11">
        <v>25</v>
      </c>
      <c r="I141" s="15">
        <v>0.66</v>
      </c>
      <c r="J141" s="15">
        <v>0.17</v>
      </c>
      <c r="K141" s="15">
        <v>0.17</v>
      </c>
    </row>
    <row r="142" spans="1:11" x14ac:dyDescent="0.45">
      <c r="A142" s="26" t="s">
        <v>249</v>
      </c>
      <c r="B142" t="s">
        <v>284</v>
      </c>
      <c r="C142" s="11">
        <v>165</v>
      </c>
      <c r="D142" s="15">
        <v>0</v>
      </c>
      <c r="E142" s="11">
        <v>150</v>
      </c>
      <c r="F142" s="11">
        <v>120</v>
      </c>
      <c r="G142" s="11">
        <v>20</v>
      </c>
      <c r="H142" s="11">
        <v>5</v>
      </c>
      <c r="I142" s="15">
        <v>0.8</v>
      </c>
      <c r="J142" s="15">
        <v>0.15</v>
      </c>
      <c r="K142" s="15">
        <v>0.05</v>
      </c>
    </row>
    <row r="143" spans="1:11" x14ac:dyDescent="0.45">
      <c r="A143" s="26" t="s">
        <v>249</v>
      </c>
      <c r="B143" t="s">
        <v>285</v>
      </c>
      <c r="C143" s="11">
        <v>310</v>
      </c>
      <c r="D143" s="15">
        <v>0.04</v>
      </c>
      <c r="E143" s="11">
        <v>310</v>
      </c>
      <c r="F143" s="11">
        <v>245</v>
      </c>
      <c r="G143" s="11">
        <v>35</v>
      </c>
      <c r="H143" s="11">
        <v>35</v>
      </c>
      <c r="I143" s="15">
        <v>0.79</v>
      </c>
      <c r="J143" s="15">
        <v>0.11</v>
      </c>
      <c r="K143" s="15">
        <v>0.11</v>
      </c>
    </row>
    <row r="144" spans="1:11" x14ac:dyDescent="0.45">
      <c r="A144" s="26" t="s">
        <v>249</v>
      </c>
      <c r="B144" t="s">
        <v>286</v>
      </c>
      <c r="C144" s="11">
        <v>320</v>
      </c>
      <c r="D144" s="15">
        <v>0.04</v>
      </c>
      <c r="E144" s="11">
        <v>325</v>
      </c>
      <c r="F144" s="11">
        <v>260</v>
      </c>
      <c r="G144" s="11">
        <v>30</v>
      </c>
      <c r="H144" s="11">
        <v>35</v>
      </c>
      <c r="I144" s="15">
        <v>0.8</v>
      </c>
      <c r="J144" s="15">
        <v>0.1</v>
      </c>
      <c r="K144" s="15">
        <v>0.1</v>
      </c>
    </row>
    <row r="145" spans="1:11" x14ac:dyDescent="0.45">
      <c r="A145" s="26" t="s">
        <v>249</v>
      </c>
      <c r="B145" t="s">
        <v>287</v>
      </c>
      <c r="C145" s="11">
        <v>315</v>
      </c>
      <c r="D145" s="15">
        <v>0.04</v>
      </c>
      <c r="E145" s="11">
        <v>275</v>
      </c>
      <c r="F145" s="11">
        <v>210</v>
      </c>
      <c r="G145" s="11">
        <v>30</v>
      </c>
      <c r="H145" s="11">
        <v>35</v>
      </c>
      <c r="I145" s="15">
        <v>0.77</v>
      </c>
      <c r="J145" s="15">
        <v>0.11</v>
      </c>
      <c r="K145" s="15">
        <v>0.12</v>
      </c>
    </row>
    <row r="146" spans="1:11" x14ac:dyDescent="0.45">
      <c r="A146" s="26" t="s">
        <v>249</v>
      </c>
      <c r="B146" t="s">
        <v>288</v>
      </c>
      <c r="C146" s="11">
        <v>310</v>
      </c>
      <c r="D146" s="15">
        <v>0.03</v>
      </c>
      <c r="E146" s="11">
        <v>345</v>
      </c>
      <c r="F146" s="11">
        <v>250</v>
      </c>
      <c r="G146" s="11">
        <v>55</v>
      </c>
      <c r="H146" s="11">
        <v>40</v>
      </c>
      <c r="I146" s="15">
        <v>0.73</v>
      </c>
      <c r="J146" s="15">
        <v>0.16</v>
      </c>
      <c r="K146" s="15">
        <v>0.11</v>
      </c>
    </row>
    <row r="147" spans="1:11" x14ac:dyDescent="0.45">
      <c r="A147" s="26" t="s">
        <v>249</v>
      </c>
      <c r="B147" t="s">
        <v>289</v>
      </c>
      <c r="C147" s="11">
        <v>320</v>
      </c>
      <c r="D147" s="15">
        <v>0.04</v>
      </c>
      <c r="E147" s="11">
        <v>295</v>
      </c>
      <c r="F147" s="11">
        <v>220</v>
      </c>
      <c r="G147" s="11">
        <v>50</v>
      </c>
      <c r="H147" s="11">
        <v>25</v>
      </c>
      <c r="I147" s="15">
        <v>0.75</v>
      </c>
      <c r="J147" s="15">
        <v>0.17</v>
      </c>
      <c r="K147" s="15">
        <v>0.08</v>
      </c>
    </row>
    <row r="148" spans="1:11" x14ac:dyDescent="0.45">
      <c r="A148" s="26" t="s">
        <v>249</v>
      </c>
      <c r="B148" t="s">
        <v>283</v>
      </c>
      <c r="C148" s="11">
        <v>1745</v>
      </c>
      <c r="D148" s="15">
        <v>0.04</v>
      </c>
      <c r="E148" s="11">
        <v>1700</v>
      </c>
      <c r="F148" s="11">
        <v>1310</v>
      </c>
      <c r="G148" s="11">
        <v>220</v>
      </c>
      <c r="H148" s="11">
        <v>170</v>
      </c>
      <c r="I148" s="15">
        <v>0.77</v>
      </c>
      <c r="J148" s="15">
        <v>0.13</v>
      </c>
      <c r="K148" s="15">
        <v>0.1</v>
      </c>
    </row>
    <row r="149" spans="1:11" x14ac:dyDescent="0.45">
      <c r="A149" s="26" t="s">
        <v>250</v>
      </c>
      <c r="B149" t="s">
        <v>284</v>
      </c>
      <c r="C149" s="11">
        <v>380</v>
      </c>
      <c r="D149" s="15">
        <v>0</v>
      </c>
      <c r="E149" s="11">
        <v>325</v>
      </c>
      <c r="F149" s="11">
        <v>250</v>
      </c>
      <c r="G149" s="11">
        <v>50</v>
      </c>
      <c r="H149" s="11">
        <v>20</v>
      </c>
      <c r="I149" s="15">
        <v>0.77</v>
      </c>
      <c r="J149" s="15">
        <v>0.16</v>
      </c>
      <c r="K149" s="15">
        <v>0.06</v>
      </c>
    </row>
    <row r="150" spans="1:11" x14ac:dyDescent="0.45">
      <c r="A150" s="26" t="s">
        <v>250</v>
      </c>
      <c r="B150" t="s">
        <v>285</v>
      </c>
      <c r="C150" s="11">
        <v>840</v>
      </c>
      <c r="D150" s="15">
        <v>0.1</v>
      </c>
      <c r="E150" s="11">
        <v>830</v>
      </c>
      <c r="F150" s="11">
        <v>680</v>
      </c>
      <c r="G150" s="11">
        <v>85</v>
      </c>
      <c r="H150" s="11">
        <v>65</v>
      </c>
      <c r="I150" s="15">
        <v>0.82</v>
      </c>
      <c r="J150" s="15">
        <v>0.1</v>
      </c>
      <c r="K150" s="15">
        <v>0.08</v>
      </c>
    </row>
    <row r="151" spans="1:11" x14ac:dyDescent="0.45">
      <c r="A151" s="26" t="s">
        <v>250</v>
      </c>
      <c r="B151" t="s">
        <v>286</v>
      </c>
      <c r="C151" s="11">
        <v>825</v>
      </c>
      <c r="D151" s="15">
        <v>0.09</v>
      </c>
      <c r="E151" s="11">
        <v>825</v>
      </c>
      <c r="F151" s="11">
        <v>635</v>
      </c>
      <c r="G151" s="11">
        <v>120</v>
      </c>
      <c r="H151" s="11">
        <v>70</v>
      </c>
      <c r="I151" s="15">
        <v>0.77</v>
      </c>
      <c r="J151" s="15">
        <v>0.14000000000000001</v>
      </c>
      <c r="K151" s="15">
        <v>0.09</v>
      </c>
    </row>
    <row r="152" spans="1:11" x14ac:dyDescent="0.45">
      <c r="A152" s="26" t="s">
        <v>250</v>
      </c>
      <c r="B152" t="s">
        <v>287</v>
      </c>
      <c r="C152" s="11">
        <v>820</v>
      </c>
      <c r="D152" s="15">
        <v>0.09</v>
      </c>
      <c r="E152" s="11">
        <v>685</v>
      </c>
      <c r="F152" s="11">
        <v>495</v>
      </c>
      <c r="G152" s="11">
        <v>125</v>
      </c>
      <c r="H152" s="11">
        <v>65</v>
      </c>
      <c r="I152" s="15">
        <v>0.72</v>
      </c>
      <c r="J152" s="15">
        <v>0.18</v>
      </c>
      <c r="K152" s="15">
        <v>0.1</v>
      </c>
    </row>
    <row r="153" spans="1:11" x14ac:dyDescent="0.45">
      <c r="A153" s="26" t="s">
        <v>250</v>
      </c>
      <c r="B153" t="s">
        <v>288</v>
      </c>
      <c r="C153" s="11">
        <v>875</v>
      </c>
      <c r="D153" s="15">
        <v>0.09</v>
      </c>
      <c r="E153" s="11">
        <v>990</v>
      </c>
      <c r="F153" s="11">
        <v>720</v>
      </c>
      <c r="G153" s="11">
        <v>150</v>
      </c>
      <c r="H153" s="11">
        <v>120</v>
      </c>
      <c r="I153" s="15">
        <v>0.73</v>
      </c>
      <c r="J153" s="15">
        <v>0.15</v>
      </c>
      <c r="K153" s="15">
        <v>0.12</v>
      </c>
    </row>
    <row r="154" spans="1:11" x14ac:dyDescent="0.45">
      <c r="A154" s="26" t="s">
        <v>250</v>
      </c>
      <c r="B154" t="s">
        <v>289</v>
      </c>
      <c r="C154" s="11">
        <v>840</v>
      </c>
      <c r="D154" s="15">
        <v>0.1</v>
      </c>
      <c r="E154" s="11">
        <v>865</v>
      </c>
      <c r="F154" s="11">
        <v>650</v>
      </c>
      <c r="G154" s="11">
        <v>145</v>
      </c>
      <c r="H154" s="11">
        <v>70</v>
      </c>
      <c r="I154" s="15">
        <v>0.75</v>
      </c>
      <c r="J154" s="15">
        <v>0.17</v>
      </c>
      <c r="K154" s="15">
        <v>0.08</v>
      </c>
    </row>
    <row r="155" spans="1:11" x14ac:dyDescent="0.45">
      <c r="A155" s="26" t="s">
        <v>250</v>
      </c>
      <c r="B155" t="s">
        <v>283</v>
      </c>
      <c r="C155" s="11">
        <v>4580</v>
      </c>
      <c r="D155" s="15">
        <v>0.09</v>
      </c>
      <c r="E155" s="11">
        <v>4525</v>
      </c>
      <c r="F155" s="11">
        <v>3430</v>
      </c>
      <c r="G155" s="11">
        <v>680</v>
      </c>
      <c r="H155" s="11">
        <v>415</v>
      </c>
      <c r="I155" s="15">
        <v>0.76</v>
      </c>
      <c r="J155" s="15">
        <v>0.15</v>
      </c>
      <c r="K155" s="15">
        <v>0.09</v>
      </c>
    </row>
    <row r="156" spans="1:11" x14ac:dyDescent="0.45">
      <c r="A156" s="26" t="s">
        <v>251</v>
      </c>
      <c r="B156" t="s">
        <v>284</v>
      </c>
      <c r="C156" s="11">
        <v>5</v>
      </c>
      <c r="D156" s="15">
        <v>0</v>
      </c>
      <c r="E156" s="11">
        <v>5</v>
      </c>
      <c r="F156" s="11">
        <v>5</v>
      </c>
      <c r="G156" s="11" t="s">
        <v>309</v>
      </c>
      <c r="H156" s="11" t="s">
        <v>309</v>
      </c>
      <c r="I156" s="15">
        <v>0.56999999999999995</v>
      </c>
      <c r="J156" s="15" t="s">
        <v>309</v>
      </c>
      <c r="K156" s="15" t="s">
        <v>309</v>
      </c>
    </row>
    <row r="157" spans="1:11" x14ac:dyDescent="0.45">
      <c r="A157" s="26" t="s">
        <v>251</v>
      </c>
      <c r="B157" t="s">
        <v>285</v>
      </c>
      <c r="C157" s="11">
        <v>5</v>
      </c>
      <c r="D157" s="15">
        <v>0</v>
      </c>
      <c r="E157" s="11">
        <v>5</v>
      </c>
      <c r="F157" s="11">
        <v>5</v>
      </c>
      <c r="G157" s="11" t="s">
        <v>309</v>
      </c>
      <c r="H157" s="11">
        <v>0</v>
      </c>
      <c r="I157" s="15" t="s">
        <v>309</v>
      </c>
      <c r="J157" s="15" t="s">
        <v>309</v>
      </c>
      <c r="K157" s="15">
        <v>0</v>
      </c>
    </row>
    <row r="158" spans="1:11" x14ac:dyDescent="0.45">
      <c r="A158" s="26" t="s">
        <v>251</v>
      </c>
      <c r="B158" t="s">
        <v>286</v>
      </c>
      <c r="C158" s="11">
        <v>20</v>
      </c>
      <c r="D158" s="15">
        <v>0</v>
      </c>
      <c r="E158" s="11">
        <v>20</v>
      </c>
      <c r="F158" s="11">
        <v>15</v>
      </c>
      <c r="G158" s="11" t="s">
        <v>309</v>
      </c>
      <c r="H158" s="11" t="s">
        <v>309</v>
      </c>
      <c r="I158" s="15">
        <v>0.83</v>
      </c>
      <c r="J158" s="15" t="s">
        <v>309</v>
      </c>
      <c r="K158" s="15" t="s">
        <v>309</v>
      </c>
    </row>
    <row r="159" spans="1:11" x14ac:dyDescent="0.45">
      <c r="A159" s="26" t="s">
        <v>251</v>
      </c>
      <c r="B159" t="s">
        <v>287</v>
      </c>
      <c r="C159" s="11">
        <v>10</v>
      </c>
      <c r="D159" s="15">
        <v>0</v>
      </c>
      <c r="E159" s="11">
        <v>10</v>
      </c>
      <c r="F159" s="11">
        <v>10</v>
      </c>
      <c r="G159" s="11">
        <v>5</v>
      </c>
      <c r="H159" s="11" t="s">
        <v>309</v>
      </c>
      <c r="I159" s="15">
        <v>0.67</v>
      </c>
      <c r="J159" s="15" t="s">
        <v>309</v>
      </c>
      <c r="K159" s="15" t="s">
        <v>309</v>
      </c>
    </row>
    <row r="160" spans="1:11" x14ac:dyDescent="0.45">
      <c r="A160" s="26" t="s">
        <v>251</v>
      </c>
      <c r="B160" t="s">
        <v>288</v>
      </c>
      <c r="C160" s="11">
        <v>10</v>
      </c>
      <c r="D160" s="15">
        <v>0</v>
      </c>
      <c r="E160" s="11">
        <v>15</v>
      </c>
      <c r="F160" s="11">
        <v>5</v>
      </c>
      <c r="G160" s="11">
        <v>5</v>
      </c>
      <c r="H160" s="11" t="s">
        <v>309</v>
      </c>
      <c r="I160" s="15">
        <v>0.54</v>
      </c>
      <c r="J160" s="15" t="s">
        <v>309</v>
      </c>
      <c r="K160" s="15" t="s">
        <v>309</v>
      </c>
    </row>
    <row r="161" spans="1:11" x14ac:dyDescent="0.45">
      <c r="A161" s="26" t="s">
        <v>251</v>
      </c>
      <c r="B161" t="s">
        <v>289</v>
      </c>
      <c r="C161" s="11">
        <v>15</v>
      </c>
      <c r="D161" s="15">
        <v>0</v>
      </c>
      <c r="E161" s="11">
        <v>15</v>
      </c>
      <c r="F161" s="11">
        <v>5</v>
      </c>
      <c r="G161" s="11">
        <v>5</v>
      </c>
      <c r="H161" s="11" t="s">
        <v>309</v>
      </c>
      <c r="I161" s="15">
        <v>0.4</v>
      </c>
      <c r="J161" s="15" t="s">
        <v>309</v>
      </c>
      <c r="K161" s="15" t="s">
        <v>309</v>
      </c>
    </row>
    <row r="162" spans="1:11" x14ac:dyDescent="0.45">
      <c r="A162" s="26" t="s">
        <v>251</v>
      </c>
      <c r="B162" t="s">
        <v>283</v>
      </c>
      <c r="C162" s="11">
        <v>70</v>
      </c>
      <c r="D162" s="15">
        <v>0</v>
      </c>
      <c r="E162" s="11">
        <v>70</v>
      </c>
      <c r="F162" s="11">
        <v>45</v>
      </c>
      <c r="G162" s="11">
        <v>15</v>
      </c>
      <c r="H162" s="11">
        <v>10</v>
      </c>
      <c r="I162" s="15">
        <v>0.62</v>
      </c>
      <c r="J162" s="15">
        <v>0.25</v>
      </c>
      <c r="K162" s="15">
        <v>0.13</v>
      </c>
    </row>
    <row r="163" spans="1:11" x14ac:dyDescent="0.45">
      <c r="A163" s="26" t="s">
        <v>252</v>
      </c>
      <c r="B163" t="s">
        <v>284</v>
      </c>
      <c r="C163" s="11">
        <v>55</v>
      </c>
      <c r="D163" s="15">
        <v>0</v>
      </c>
      <c r="E163" s="11">
        <v>50</v>
      </c>
      <c r="F163" s="11">
        <v>40</v>
      </c>
      <c r="G163" s="11">
        <v>10</v>
      </c>
      <c r="H163" s="11">
        <v>5</v>
      </c>
      <c r="I163" s="15">
        <v>0.73</v>
      </c>
      <c r="J163" s="15">
        <v>0.21</v>
      </c>
      <c r="K163" s="15">
        <v>0.06</v>
      </c>
    </row>
    <row r="164" spans="1:11" x14ac:dyDescent="0.45">
      <c r="A164" s="26" t="s">
        <v>252</v>
      </c>
      <c r="B164" t="s">
        <v>285</v>
      </c>
      <c r="C164" s="11">
        <v>145</v>
      </c>
      <c r="D164" s="15">
        <v>0.02</v>
      </c>
      <c r="E164" s="11">
        <v>140</v>
      </c>
      <c r="F164" s="11">
        <v>105</v>
      </c>
      <c r="G164" s="11">
        <v>15</v>
      </c>
      <c r="H164" s="11">
        <v>15</v>
      </c>
      <c r="I164" s="15">
        <v>0.78</v>
      </c>
      <c r="J164" s="15">
        <v>0.11</v>
      </c>
      <c r="K164" s="15">
        <v>0.12</v>
      </c>
    </row>
    <row r="165" spans="1:11" x14ac:dyDescent="0.45">
      <c r="A165" s="26" t="s">
        <v>252</v>
      </c>
      <c r="B165" t="s">
        <v>286</v>
      </c>
      <c r="C165" s="11">
        <v>125</v>
      </c>
      <c r="D165" s="15">
        <v>0.01</v>
      </c>
      <c r="E165" s="11">
        <v>130</v>
      </c>
      <c r="F165" s="11">
        <v>95</v>
      </c>
      <c r="G165" s="11">
        <v>20</v>
      </c>
      <c r="H165" s="11">
        <v>10</v>
      </c>
      <c r="I165" s="15">
        <v>0.75</v>
      </c>
      <c r="J165" s="15">
        <v>0.16</v>
      </c>
      <c r="K165" s="15">
        <v>0.09</v>
      </c>
    </row>
    <row r="166" spans="1:11" x14ac:dyDescent="0.45">
      <c r="A166" s="26" t="s">
        <v>252</v>
      </c>
      <c r="B166" t="s">
        <v>287</v>
      </c>
      <c r="C166" s="11">
        <v>155</v>
      </c>
      <c r="D166" s="15">
        <v>0.02</v>
      </c>
      <c r="E166" s="11">
        <v>140</v>
      </c>
      <c r="F166" s="11">
        <v>95</v>
      </c>
      <c r="G166" s="11">
        <v>25</v>
      </c>
      <c r="H166" s="11">
        <v>20</v>
      </c>
      <c r="I166" s="15">
        <v>0.69</v>
      </c>
      <c r="J166" s="15">
        <v>0.18</v>
      </c>
      <c r="K166" s="15">
        <v>0.13</v>
      </c>
    </row>
    <row r="167" spans="1:11" x14ac:dyDescent="0.45">
      <c r="A167" s="26" t="s">
        <v>252</v>
      </c>
      <c r="B167" t="s">
        <v>288</v>
      </c>
      <c r="C167" s="11">
        <v>145</v>
      </c>
      <c r="D167" s="15">
        <v>0.02</v>
      </c>
      <c r="E167" s="11">
        <v>160</v>
      </c>
      <c r="F167" s="11">
        <v>95</v>
      </c>
      <c r="G167" s="11">
        <v>35</v>
      </c>
      <c r="H167" s="11">
        <v>25</v>
      </c>
      <c r="I167" s="15">
        <v>0.6</v>
      </c>
      <c r="J167" s="15">
        <v>0.23</v>
      </c>
      <c r="K167" s="15">
        <v>0.17</v>
      </c>
    </row>
    <row r="168" spans="1:11" x14ac:dyDescent="0.45">
      <c r="A168" s="26" t="s">
        <v>252</v>
      </c>
      <c r="B168" t="s">
        <v>289</v>
      </c>
      <c r="C168" s="11">
        <v>115</v>
      </c>
      <c r="D168" s="15">
        <v>0.01</v>
      </c>
      <c r="E168" s="11">
        <v>115</v>
      </c>
      <c r="F168" s="11">
        <v>85</v>
      </c>
      <c r="G168" s="11">
        <v>20</v>
      </c>
      <c r="H168" s="11">
        <v>10</v>
      </c>
      <c r="I168" s="15">
        <v>0.74</v>
      </c>
      <c r="J168" s="15">
        <v>0.17</v>
      </c>
      <c r="K168" s="15">
        <v>0.09</v>
      </c>
    </row>
    <row r="169" spans="1:11" x14ac:dyDescent="0.45">
      <c r="A169" s="26" t="s">
        <v>252</v>
      </c>
      <c r="B169" t="s">
        <v>283</v>
      </c>
      <c r="C169" s="11">
        <v>745</v>
      </c>
      <c r="D169" s="15">
        <v>0.02</v>
      </c>
      <c r="E169" s="11">
        <v>735</v>
      </c>
      <c r="F169" s="11">
        <v>520</v>
      </c>
      <c r="G169" s="11">
        <v>130</v>
      </c>
      <c r="H169" s="11">
        <v>85</v>
      </c>
      <c r="I169" s="15">
        <v>0.71</v>
      </c>
      <c r="J169" s="15">
        <v>0.17</v>
      </c>
      <c r="K169" s="15">
        <v>0.12</v>
      </c>
    </row>
    <row r="170" spans="1:11" x14ac:dyDescent="0.45">
      <c r="A170" s="26" t="s">
        <v>253</v>
      </c>
      <c r="B170" t="s">
        <v>284</v>
      </c>
      <c r="C170" s="11">
        <v>115</v>
      </c>
      <c r="D170" s="15">
        <v>0</v>
      </c>
      <c r="E170" s="11">
        <v>95</v>
      </c>
      <c r="F170" s="11">
        <v>70</v>
      </c>
      <c r="G170" s="11">
        <v>10</v>
      </c>
      <c r="H170" s="11">
        <v>15</v>
      </c>
      <c r="I170" s="15">
        <v>0.72</v>
      </c>
      <c r="J170" s="15">
        <v>0.12</v>
      </c>
      <c r="K170" s="15">
        <v>0.17</v>
      </c>
    </row>
    <row r="171" spans="1:11" x14ac:dyDescent="0.45">
      <c r="A171" s="26" t="s">
        <v>253</v>
      </c>
      <c r="B171" t="s">
        <v>285</v>
      </c>
      <c r="C171" s="11">
        <v>290</v>
      </c>
      <c r="D171" s="15">
        <v>0.03</v>
      </c>
      <c r="E171" s="11">
        <v>290</v>
      </c>
      <c r="F171" s="11">
        <v>230</v>
      </c>
      <c r="G171" s="11">
        <v>30</v>
      </c>
      <c r="H171" s="11">
        <v>30</v>
      </c>
      <c r="I171" s="15">
        <v>0.79</v>
      </c>
      <c r="J171" s="15">
        <v>0.11</v>
      </c>
      <c r="K171" s="15">
        <v>0.1</v>
      </c>
    </row>
    <row r="172" spans="1:11" x14ac:dyDescent="0.45">
      <c r="A172" s="26" t="s">
        <v>253</v>
      </c>
      <c r="B172" t="s">
        <v>286</v>
      </c>
      <c r="C172" s="11">
        <v>320</v>
      </c>
      <c r="D172" s="15">
        <v>0.04</v>
      </c>
      <c r="E172" s="11">
        <v>310</v>
      </c>
      <c r="F172" s="11">
        <v>240</v>
      </c>
      <c r="G172" s="11">
        <v>35</v>
      </c>
      <c r="H172" s="11">
        <v>30</v>
      </c>
      <c r="I172" s="15">
        <v>0.78</v>
      </c>
      <c r="J172" s="15">
        <v>0.12</v>
      </c>
      <c r="K172" s="15">
        <v>0.1</v>
      </c>
    </row>
    <row r="173" spans="1:11" x14ac:dyDescent="0.45">
      <c r="A173" s="26" t="s">
        <v>253</v>
      </c>
      <c r="B173" t="s">
        <v>287</v>
      </c>
      <c r="C173" s="11">
        <v>300</v>
      </c>
      <c r="D173" s="15">
        <v>0.03</v>
      </c>
      <c r="E173" s="11">
        <v>265</v>
      </c>
      <c r="F173" s="11">
        <v>190</v>
      </c>
      <c r="G173" s="11">
        <v>40</v>
      </c>
      <c r="H173" s="11">
        <v>35</v>
      </c>
      <c r="I173" s="15">
        <v>0.71</v>
      </c>
      <c r="J173" s="15">
        <v>0.16</v>
      </c>
      <c r="K173" s="15">
        <v>0.14000000000000001</v>
      </c>
    </row>
    <row r="174" spans="1:11" x14ac:dyDescent="0.45">
      <c r="A174" s="26" t="s">
        <v>253</v>
      </c>
      <c r="B174" t="s">
        <v>288</v>
      </c>
      <c r="C174" s="11">
        <v>350</v>
      </c>
      <c r="D174" s="15">
        <v>0.04</v>
      </c>
      <c r="E174" s="11">
        <v>385</v>
      </c>
      <c r="F174" s="11">
        <v>270</v>
      </c>
      <c r="G174" s="11">
        <v>70</v>
      </c>
      <c r="H174" s="11">
        <v>45</v>
      </c>
      <c r="I174" s="15">
        <v>0.7</v>
      </c>
      <c r="J174" s="15">
        <v>0.18</v>
      </c>
      <c r="K174" s="15">
        <v>0.12</v>
      </c>
    </row>
    <row r="175" spans="1:11" x14ac:dyDescent="0.45">
      <c r="A175" s="26" t="s">
        <v>253</v>
      </c>
      <c r="B175" t="s">
        <v>289</v>
      </c>
      <c r="C175" s="11">
        <v>290</v>
      </c>
      <c r="D175" s="15">
        <v>0.03</v>
      </c>
      <c r="E175" s="11">
        <v>290</v>
      </c>
      <c r="F175" s="11">
        <v>215</v>
      </c>
      <c r="G175" s="11">
        <v>50</v>
      </c>
      <c r="H175" s="11">
        <v>25</v>
      </c>
      <c r="I175" s="15">
        <v>0.74</v>
      </c>
      <c r="J175" s="15">
        <v>0.17</v>
      </c>
      <c r="K175" s="15">
        <v>0.08</v>
      </c>
    </row>
    <row r="176" spans="1:11" x14ac:dyDescent="0.45">
      <c r="A176" s="26" t="s">
        <v>253</v>
      </c>
      <c r="B176" t="s">
        <v>283</v>
      </c>
      <c r="C176" s="11">
        <v>1660</v>
      </c>
      <c r="D176" s="15">
        <v>0.03</v>
      </c>
      <c r="E176" s="11">
        <v>1635</v>
      </c>
      <c r="F176" s="11">
        <v>1215</v>
      </c>
      <c r="G176" s="11">
        <v>240</v>
      </c>
      <c r="H176" s="11">
        <v>180</v>
      </c>
      <c r="I176" s="15">
        <v>0.74</v>
      </c>
      <c r="J176" s="15">
        <v>0.15</v>
      </c>
      <c r="K176" s="15">
        <v>0.11</v>
      </c>
    </row>
    <row r="177" spans="1:11" x14ac:dyDescent="0.45">
      <c r="A177" s="26" t="s">
        <v>254</v>
      </c>
      <c r="B177" t="s">
        <v>284</v>
      </c>
      <c r="C177" s="11">
        <v>55</v>
      </c>
      <c r="D177" s="15">
        <v>0</v>
      </c>
      <c r="E177" s="11">
        <v>45</v>
      </c>
      <c r="F177" s="11">
        <v>30</v>
      </c>
      <c r="G177" s="11">
        <v>10</v>
      </c>
      <c r="H177" s="11">
        <v>5</v>
      </c>
      <c r="I177" s="15">
        <v>0.7</v>
      </c>
      <c r="J177" s="15">
        <v>0.18</v>
      </c>
      <c r="K177" s="15">
        <v>0.11</v>
      </c>
    </row>
    <row r="178" spans="1:11" x14ac:dyDescent="0.45">
      <c r="A178" s="26" t="s">
        <v>254</v>
      </c>
      <c r="B178" t="s">
        <v>285</v>
      </c>
      <c r="C178" s="11">
        <v>110</v>
      </c>
      <c r="D178" s="15">
        <v>0.01</v>
      </c>
      <c r="E178" s="11">
        <v>115</v>
      </c>
      <c r="F178" s="11">
        <v>85</v>
      </c>
      <c r="G178" s="11">
        <v>20</v>
      </c>
      <c r="H178" s="11">
        <v>10</v>
      </c>
      <c r="I178" s="15">
        <v>0.72</v>
      </c>
      <c r="J178" s="15">
        <v>0.19</v>
      </c>
      <c r="K178" s="15">
        <v>0.09</v>
      </c>
    </row>
    <row r="179" spans="1:11" x14ac:dyDescent="0.45">
      <c r="A179" s="26" t="s">
        <v>254</v>
      </c>
      <c r="B179" t="s">
        <v>286</v>
      </c>
      <c r="C179" s="11">
        <v>130</v>
      </c>
      <c r="D179" s="15">
        <v>0.01</v>
      </c>
      <c r="E179" s="11">
        <v>125</v>
      </c>
      <c r="F179" s="11">
        <v>90</v>
      </c>
      <c r="G179" s="11">
        <v>15</v>
      </c>
      <c r="H179" s="11">
        <v>15</v>
      </c>
      <c r="I179" s="15">
        <v>0.72</v>
      </c>
      <c r="J179" s="15">
        <v>0.14000000000000001</v>
      </c>
      <c r="K179" s="15">
        <v>0.14000000000000001</v>
      </c>
    </row>
    <row r="180" spans="1:11" x14ac:dyDescent="0.45">
      <c r="A180" s="26" t="s">
        <v>254</v>
      </c>
      <c r="B180" t="s">
        <v>287</v>
      </c>
      <c r="C180" s="11">
        <v>115</v>
      </c>
      <c r="D180" s="15">
        <v>0.01</v>
      </c>
      <c r="E180" s="11">
        <v>105</v>
      </c>
      <c r="F180" s="11">
        <v>70</v>
      </c>
      <c r="G180" s="11">
        <v>15</v>
      </c>
      <c r="H180" s="11">
        <v>20</v>
      </c>
      <c r="I180" s="15">
        <v>0.67</v>
      </c>
      <c r="J180" s="15">
        <v>0.13</v>
      </c>
      <c r="K180" s="15">
        <v>0.2</v>
      </c>
    </row>
    <row r="181" spans="1:11" x14ac:dyDescent="0.45">
      <c r="A181" s="26" t="s">
        <v>254</v>
      </c>
      <c r="B181" t="s">
        <v>288</v>
      </c>
      <c r="C181" s="11">
        <v>140</v>
      </c>
      <c r="D181" s="15">
        <v>0.01</v>
      </c>
      <c r="E181" s="11">
        <v>145</v>
      </c>
      <c r="F181" s="11">
        <v>95</v>
      </c>
      <c r="G181" s="11">
        <v>25</v>
      </c>
      <c r="H181" s="11">
        <v>30</v>
      </c>
      <c r="I181" s="15">
        <v>0.65</v>
      </c>
      <c r="J181" s="15">
        <v>0.16</v>
      </c>
      <c r="K181" s="15">
        <v>0.19</v>
      </c>
    </row>
    <row r="182" spans="1:11" x14ac:dyDescent="0.45">
      <c r="A182" s="26" t="s">
        <v>254</v>
      </c>
      <c r="B182" t="s">
        <v>289</v>
      </c>
      <c r="C182" s="11">
        <v>95</v>
      </c>
      <c r="D182" s="15">
        <v>0.01</v>
      </c>
      <c r="E182" s="11">
        <v>100</v>
      </c>
      <c r="F182" s="11">
        <v>80</v>
      </c>
      <c r="G182" s="11">
        <v>15</v>
      </c>
      <c r="H182" s="11">
        <v>10</v>
      </c>
      <c r="I182" s="15">
        <v>0.79</v>
      </c>
      <c r="J182" s="15">
        <v>0.13</v>
      </c>
      <c r="K182" s="15">
        <v>0.08</v>
      </c>
    </row>
    <row r="183" spans="1:11" x14ac:dyDescent="0.45">
      <c r="A183" s="26" t="s">
        <v>254</v>
      </c>
      <c r="B183" t="s">
        <v>283</v>
      </c>
      <c r="C183" s="11">
        <v>645</v>
      </c>
      <c r="D183" s="15">
        <v>0.01</v>
      </c>
      <c r="E183" s="11">
        <v>635</v>
      </c>
      <c r="F183" s="11">
        <v>450</v>
      </c>
      <c r="G183" s="11">
        <v>100</v>
      </c>
      <c r="H183" s="11">
        <v>90</v>
      </c>
      <c r="I183" s="15">
        <v>0.7</v>
      </c>
      <c r="J183" s="15">
        <v>0.15</v>
      </c>
      <c r="K183" s="15">
        <v>0.14000000000000001</v>
      </c>
    </row>
    <row r="184" spans="1:11" x14ac:dyDescent="0.45">
      <c r="A184" s="26" t="s">
        <v>255</v>
      </c>
      <c r="B184" t="s">
        <v>284</v>
      </c>
      <c r="C184" s="11">
        <v>10</v>
      </c>
      <c r="D184" s="15">
        <v>0</v>
      </c>
      <c r="E184" s="11">
        <v>10</v>
      </c>
      <c r="F184" s="11">
        <v>10</v>
      </c>
      <c r="G184" s="11">
        <v>0</v>
      </c>
      <c r="H184" s="11">
        <v>0</v>
      </c>
      <c r="I184" s="15">
        <v>1</v>
      </c>
      <c r="J184" s="15">
        <v>0</v>
      </c>
      <c r="K184" s="15">
        <v>0</v>
      </c>
    </row>
    <row r="185" spans="1:11" x14ac:dyDescent="0.45">
      <c r="A185" s="26" t="s">
        <v>255</v>
      </c>
      <c r="B185" t="s">
        <v>285</v>
      </c>
      <c r="C185" s="11">
        <v>15</v>
      </c>
      <c r="D185" s="15">
        <v>0</v>
      </c>
      <c r="E185" s="11">
        <v>15</v>
      </c>
      <c r="F185" s="11">
        <v>10</v>
      </c>
      <c r="G185" s="11" t="s">
        <v>309</v>
      </c>
      <c r="H185" s="11">
        <v>5</v>
      </c>
      <c r="I185" s="15">
        <v>0.6</v>
      </c>
      <c r="J185" s="15" t="s">
        <v>309</v>
      </c>
      <c r="K185" s="15" t="s">
        <v>309</v>
      </c>
    </row>
    <row r="186" spans="1:11" x14ac:dyDescent="0.45">
      <c r="A186" s="26" t="s">
        <v>255</v>
      </c>
      <c r="B186" t="s">
        <v>286</v>
      </c>
      <c r="C186" s="11">
        <v>5</v>
      </c>
      <c r="D186" s="15">
        <v>0</v>
      </c>
      <c r="E186" s="11">
        <v>5</v>
      </c>
      <c r="F186" s="11">
        <v>5</v>
      </c>
      <c r="G186" s="11" t="s">
        <v>309</v>
      </c>
      <c r="H186" s="11">
        <v>0</v>
      </c>
      <c r="I186" s="15" t="s">
        <v>309</v>
      </c>
      <c r="J186" s="15" t="s">
        <v>309</v>
      </c>
      <c r="K186" s="15">
        <v>0</v>
      </c>
    </row>
    <row r="187" spans="1:11" x14ac:dyDescent="0.45">
      <c r="A187" s="26" t="s">
        <v>255</v>
      </c>
      <c r="B187" t="s">
        <v>287</v>
      </c>
      <c r="C187" s="11">
        <v>10</v>
      </c>
      <c r="D187" s="15">
        <v>0</v>
      </c>
      <c r="E187" s="11">
        <v>5</v>
      </c>
      <c r="F187" s="11">
        <v>5</v>
      </c>
      <c r="G187" s="11" t="s">
        <v>309</v>
      </c>
      <c r="H187" s="11" t="s">
        <v>309</v>
      </c>
      <c r="I187" s="15">
        <v>0.71</v>
      </c>
      <c r="J187" s="15" t="s">
        <v>309</v>
      </c>
      <c r="K187" s="15" t="s">
        <v>309</v>
      </c>
    </row>
    <row r="188" spans="1:11" x14ac:dyDescent="0.45">
      <c r="A188" s="26" t="s">
        <v>255</v>
      </c>
      <c r="B188" t="s">
        <v>288</v>
      </c>
      <c r="C188" s="11">
        <v>10</v>
      </c>
      <c r="D188" s="15">
        <v>0</v>
      </c>
      <c r="E188" s="11">
        <v>15</v>
      </c>
      <c r="F188" s="11">
        <v>10</v>
      </c>
      <c r="G188" s="11">
        <v>5</v>
      </c>
      <c r="H188" s="11" t="s">
        <v>309</v>
      </c>
      <c r="I188" s="15">
        <v>0.6</v>
      </c>
      <c r="J188" s="15" t="s">
        <v>309</v>
      </c>
      <c r="K188" s="15" t="s">
        <v>309</v>
      </c>
    </row>
    <row r="189" spans="1:11" x14ac:dyDescent="0.45">
      <c r="A189" s="26" t="s">
        <v>255</v>
      </c>
      <c r="B189" t="s">
        <v>289</v>
      </c>
      <c r="C189" s="11">
        <v>5</v>
      </c>
      <c r="D189" s="15">
        <v>0</v>
      </c>
      <c r="E189" s="11">
        <v>5</v>
      </c>
      <c r="F189" s="11">
        <v>5</v>
      </c>
      <c r="G189" s="11">
        <v>0</v>
      </c>
      <c r="H189" s="11" t="s">
        <v>309</v>
      </c>
      <c r="I189" s="15" t="s">
        <v>309</v>
      </c>
      <c r="J189" s="15">
        <v>0</v>
      </c>
      <c r="K189" s="15" t="s">
        <v>309</v>
      </c>
    </row>
    <row r="190" spans="1:11" x14ac:dyDescent="0.45">
      <c r="A190" s="26" t="s">
        <v>255</v>
      </c>
      <c r="B190" t="s">
        <v>283</v>
      </c>
      <c r="C190" s="11">
        <v>55</v>
      </c>
      <c r="D190" s="15">
        <v>0</v>
      </c>
      <c r="E190" s="11">
        <v>55</v>
      </c>
      <c r="F190" s="11">
        <v>40</v>
      </c>
      <c r="G190" s="11">
        <v>10</v>
      </c>
      <c r="H190" s="11">
        <v>10</v>
      </c>
      <c r="I190" s="15">
        <v>0.7</v>
      </c>
      <c r="J190" s="15">
        <v>0.14000000000000001</v>
      </c>
      <c r="K190" s="15">
        <v>0.16</v>
      </c>
    </row>
    <row r="191" spans="1:11" x14ac:dyDescent="0.45">
      <c r="A191" s="26" t="s">
        <v>256</v>
      </c>
      <c r="B191" t="s">
        <v>284</v>
      </c>
      <c r="C191" s="11">
        <v>90</v>
      </c>
      <c r="D191" s="15">
        <v>0</v>
      </c>
      <c r="E191" s="11">
        <v>80</v>
      </c>
      <c r="F191" s="11">
        <v>65</v>
      </c>
      <c r="G191" s="11">
        <v>10</v>
      </c>
      <c r="H191" s="11">
        <v>5</v>
      </c>
      <c r="I191" s="15">
        <v>0.8</v>
      </c>
      <c r="J191" s="15">
        <v>0.12</v>
      </c>
      <c r="K191" s="15">
        <v>7.0000000000000007E-2</v>
      </c>
    </row>
    <row r="192" spans="1:11" x14ac:dyDescent="0.45">
      <c r="A192" s="26" t="s">
        <v>256</v>
      </c>
      <c r="B192" t="s">
        <v>285</v>
      </c>
      <c r="C192" s="11">
        <v>185</v>
      </c>
      <c r="D192" s="15">
        <v>0.02</v>
      </c>
      <c r="E192" s="11">
        <v>185</v>
      </c>
      <c r="F192" s="11">
        <v>130</v>
      </c>
      <c r="G192" s="11">
        <v>25</v>
      </c>
      <c r="H192" s="11">
        <v>25</v>
      </c>
      <c r="I192" s="15">
        <v>0.71</v>
      </c>
      <c r="J192" s="15">
        <v>0.15</v>
      </c>
      <c r="K192" s="15">
        <v>0.15</v>
      </c>
    </row>
    <row r="193" spans="1:11" x14ac:dyDescent="0.45">
      <c r="A193" s="26" t="s">
        <v>256</v>
      </c>
      <c r="B193" t="s">
        <v>286</v>
      </c>
      <c r="C193" s="11">
        <v>210</v>
      </c>
      <c r="D193" s="15">
        <v>0.02</v>
      </c>
      <c r="E193" s="11">
        <v>200</v>
      </c>
      <c r="F193" s="11">
        <v>145</v>
      </c>
      <c r="G193" s="11">
        <v>30</v>
      </c>
      <c r="H193" s="11">
        <v>20</v>
      </c>
      <c r="I193" s="15">
        <v>0.73</v>
      </c>
      <c r="J193" s="15">
        <v>0.16</v>
      </c>
      <c r="K193" s="15">
        <v>0.11</v>
      </c>
    </row>
    <row r="194" spans="1:11" x14ac:dyDescent="0.45">
      <c r="A194" s="26" t="s">
        <v>256</v>
      </c>
      <c r="B194" t="s">
        <v>287</v>
      </c>
      <c r="C194" s="11">
        <v>180</v>
      </c>
      <c r="D194" s="15">
        <v>0.02</v>
      </c>
      <c r="E194" s="11">
        <v>170</v>
      </c>
      <c r="F194" s="11">
        <v>115</v>
      </c>
      <c r="G194" s="11">
        <v>30</v>
      </c>
      <c r="H194" s="11">
        <v>25</v>
      </c>
      <c r="I194" s="15">
        <v>0.68</v>
      </c>
      <c r="J194" s="15">
        <v>0.18</v>
      </c>
      <c r="K194" s="15">
        <v>0.14000000000000001</v>
      </c>
    </row>
    <row r="195" spans="1:11" x14ac:dyDescent="0.45">
      <c r="A195" s="26" t="s">
        <v>256</v>
      </c>
      <c r="B195" t="s">
        <v>288</v>
      </c>
      <c r="C195" s="11">
        <v>190</v>
      </c>
      <c r="D195" s="15">
        <v>0.02</v>
      </c>
      <c r="E195" s="11">
        <v>210</v>
      </c>
      <c r="F195" s="11">
        <v>140</v>
      </c>
      <c r="G195" s="11">
        <v>40</v>
      </c>
      <c r="H195" s="11">
        <v>30</v>
      </c>
      <c r="I195" s="15">
        <v>0.66</v>
      </c>
      <c r="J195" s="15">
        <v>0.19</v>
      </c>
      <c r="K195" s="15">
        <v>0.14000000000000001</v>
      </c>
    </row>
    <row r="196" spans="1:11" x14ac:dyDescent="0.45">
      <c r="A196" s="26" t="s">
        <v>256</v>
      </c>
      <c r="B196" t="s">
        <v>289</v>
      </c>
      <c r="C196" s="11">
        <v>180</v>
      </c>
      <c r="D196" s="15">
        <v>0.02</v>
      </c>
      <c r="E196" s="11">
        <v>170</v>
      </c>
      <c r="F196" s="11">
        <v>115</v>
      </c>
      <c r="G196" s="11">
        <v>35</v>
      </c>
      <c r="H196" s="11">
        <v>20</v>
      </c>
      <c r="I196" s="15">
        <v>0.68</v>
      </c>
      <c r="J196" s="15">
        <v>0.19</v>
      </c>
      <c r="K196" s="15">
        <v>0.13</v>
      </c>
    </row>
    <row r="197" spans="1:11" x14ac:dyDescent="0.45">
      <c r="A197" s="26" t="s">
        <v>256</v>
      </c>
      <c r="B197" t="s">
        <v>283</v>
      </c>
      <c r="C197" s="11">
        <v>1030</v>
      </c>
      <c r="D197" s="15">
        <v>0.02</v>
      </c>
      <c r="E197" s="11">
        <v>1010</v>
      </c>
      <c r="F197" s="11">
        <v>710</v>
      </c>
      <c r="G197" s="11">
        <v>170</v>
      </c>
      <c r="H197" s="11">
        <v>130</v>
      </c>
      <c r="I197" s="15">
        <v>0.7</v>
      </c>
      <c r="J197" s="15">
        <v>0.17</v>
      </c>
      <c r="K197" s="15">
        <v>0.13</v>
      </c>
    </row>
    <row r="198" spans="1:11" x14ac:dyDescent="0.45">
      <c r="A198" s="26" t="s">
        <v>257</v>
      </c>
      <c r="B198" t="s">
        <v>284</v>
      </c>
      <c r="C198" s="11">
        <v>290</v>
      </c>
      <c r="D198" s="15">
        <v>0</v>
      </c>
      <c r="E198" s="11">
        <v>260</v>
      </c>
      <c r="F198" s="11">
        <v>215</v>
      </c>
      <c r="G198" s="11">
        <v>25</v>
      </c>
      <c r="H198" s="11">
        <v>20</v>
      </c>
      <c r="I198" s="15">
        <v>0.83</v>
      </c>
      <c r="J198" s="15">
        <v>0.09</v>
      </c>
      <c r="K198" s="15">
        <v>0.08</v>
      </c>
    </row>
    <row r="199" spans="1:11" x14ac:dyDescent="0.45">
      <c r="A199" s="26" t="s">
        <v>257</v>
      </c>
      <c r="B199" t="s">
        <v>285</v>
      </c>
      <c r="C199" s="11">
        <v>650</v>
      </c>
      <c r="D199" s="15">
        <v>7.0000000000000007E-2</v>
      </c>
      <c r="E199" s="11">
        <v>640</v>
      </c>
      <c r="F199" s="11">
        <v>500</v>
      </c>
      <c r="G199" s="11">
        <v>70</v>
      </c>
      <c r="H199" s="11">
        <v>75</v>
      </c>
      <c r="I199" s="15">
        <v>0.78</v>
      </c>
      <c r="J199" s="15">
        <v>0.11</v>
      </c>
      <c r="K199" s="15">
        <v>0.11</v>
      </c>
    </row>
    <row r="200" spans="1:11" x14ac:dyDescent="0.45">
      <c r="A200" s="26" t="s">
        <v>257</v>
      </c>
      <c r="B200" t="s">
        <v>286</v>
      </c>
      <c r="C200" s="11">
        <v>645</v>
      </c>
      <c r="D200" s="15">
        <v>7.0000000000000007E-2</v>
      </c>
      <c r="E200" s="11">
        <v>640</v>
      </c>
      <c r="F200" s="11">
        <v>490</v>
      </c>
      <c r="G200" s="11">
        <v>90</v>
      </c>
      <c r="H200" s="11">
        <v>60</v>
      </c>
      <c r="I200" s="15">
        <v>0.77</v>
      </c>
      <c r="J200" s="15">
        <v>0.14000000000000001</v>
      </c>
      <c r="K200" s="15">
        <v>0.1</v>
      </c>
    </row>
    <row r="201" spans="1:11" x14ac:dyDescent="0.45">
      <c r="A201" s="26" t="s">
        <v>257</v>
      </c>
      <c r="B201" t="s">
        <v>287</v>
      </c>
      <c r="C201" s="11">
        <v>635</v>
      </c>
      <c r="D201" s="15">
        <v>7.0000000000000007E-2</v>
      </c>
      <c r="E201" s="11">
        <v>570</v>
      </c>
      <c r="F201" s="11">
        <v>405</v>
      </c>
      <c r="G201" s="11">
        <v>105</v>
      </c>
      <c r="H201" s="11">
        <v>65</v>
      </c>
      <c r="I201" s="15">
        <v>0.7</v>
      </c>
      <c r="J201" s="15">
        <v>0.18</v>
      </c>
      <c r="K201" s="15">
        <v>0.11</v>
      </c>
    </row>
    <row r="202" spans="1:11" x14ac:dyDescent="0.45">
      <c r="A202" s="26" t="s">
        <v>257</v>
      </c>
      <c r="B202" t="s">
        <v>288</v>
      </c>
      <c r="C202" s="11">
        <v>750</v>
      </c>
      <c r="D202" s="15">
        <v>0.08</v>
      </c>
      <c r="E202" s="11">
        <v>810</v>
      </c>
      <c r="F202" s="11">
        <v>545</v>
      </c>
      <c r="G202" s="11">
        <v>160</v>
      </c>
      <c r="H202" s="11">
        <v>105</v>
      </c>
      <c r="I202" s="15">
        <v>0.67</v>
      </c>
      <c r="J202" s="15">
        <v>0.2</v>
      </c>
      <c r="K202" s="15">
        <v>0.13</v>
      </c>
    </row>
    <row r="203" spans="1:11" x14ac:dyDescent="0.45">
      <c r="A203" s="26" t="s">
        <v>257</v>
      </c>
      <c r="B203" t="s">
        <v>289</v>
      </c>
      <c r="C203" s="11">
        <v>615</v>
      </c>
      <c r="D203" s="15">
        <v>7.0000000000000007E-2</v>
      </c>
      <c r="E203" s="11">
        <v>615</v>
      </c>
      <c r="F203" s="11">
        <v>465</v>
      </c>
      <c r="G203" s="11">
        <v>95</v>
      </c>
      <c r="H203" s="11">
        <v>60</v>
      </c>
      <c r="I203" s="15">
        <v>0.75</v>
      </c>
      <c r="J203" s="15">
        <v>0.15</v>
      </c>
      <c r="K203" s="15">
        <v>0.1</v>
      </c>
    </row>
    <row r="204" spans="1:11" x14ac:dyDescent="0.45">
      <c r="A204" s="26" t="s">
        <v>257</v>
      </c>
      <c r="B204" t="s">
        <v>283</v>
      </c>
      <c r="C204" s="11">
        <v>3580</v>
      </c>
      <c r="D204" s="15">
        <v>7.0000000000000007E-2</v>
      </c>
      <c r="E204" s="11">
        <v>3535</v>
      </c>
      <c r="F204" s="11">
        <v>2615</v>
      </c>
      <c r="G204" s="11">
        <v>535</v>
      </c>
      <c r="H204" s="11">
        <v>385</v>
      </c>
      <c r="I204" s="15">
        <v>0.74</v>
      </c>
      <c r="J204" s="15">
        <v>0.15</v>
      </c>
      <c r="K204" s="15">
        <v>0.11</v>
      </c>
    </row>
    <row r="205" spans="1:11" x14ac:dyDescent="0.45">
      <c r="A205" s="26" t="s">
        <v>258</v>
      </c>
      <c r="B205" t="s">
        <v>284</v>
      </c>
      <c r="C205" s="11">
        <v>50</v>
      </c>
      <c r="D205" s="15">
        <v>0</v>
      </c>
      <c r="E205" s="11">
        <v>45</v>
      </c>
      <c r="F205" s="11">
        <v>35</v>
      </c>
      <c r="G205" s="11">
        <v>5</v>
      </c>
      <c r="H205" s="11">
        <v>5</v>
      </c>
      <c r="I205" s="15">
        <v>0.77</v>
      </c>
      <c r="J205" s="15">
        <v>0.12</v>
      </c>
      <c r="K205" s="15">
        <v>0.12</v>
      </c>
    </row>
    <row r="206" spans="1:11" x14ac:dyDescent="0.45">
      <c r="A206" s="26" t="s">
        <v>258</v>
      </c>
      <c r="B206" t="s">
        <v>285</v>
      </c>
      <c r="C206" s="11">
        <v>95</v>
      </c>
      <c r="D206" s="15">
        <v>0.01</v>
      </c>
      <c r="E206" s="11">
        <v>95</v>
      </c>
      <c r="F206" s="11">
        <v>80</v>
      </c>
      <c r="G206" s="11">
        <v>5</v>
      </c>
      <c r="H206" s="11">
        <v>10</v>
      </c>
      <c r="I206" s="15">
        <v>0.85</v>
      </c>
      <c r="J206" s="15">
        <v>0.06</v>
      </c>
      <c r="K206" s="15">
        <v>0.09</v>
      </c>
    </row>
    <row r="207" spans="1:11" x14ac:dyDescent="0.45">
      <c r="A207" s="26" t="s">
        <v>258</v>
      </c>
      <c r="B207" t="s">
        <v>286</v>
      </c>
      <c r="C207" s="11">
        <v>110</v>
      </c>
      <c r="D207" s="15">
        <v>0.01</v>
      </c>
      <c r="E207" s="11">
        <v>115</v>
      </c>
      <c r="F207" s="11">
        <v>90</v>
      </c>
      <c r="G207" s="11">
        <v>15</v>
      </c>
      <c r="H207" s="11">
        <v>10</v>
      </c>
      <c r="I207" s="15">
        <v>0.79</v>
      </c>
      <c r="J207" s="15">
        <v>0.11</v>
      </c>
      <c r="K207" s="15">
        <v>0.1</v>
      </c>
    </row>
    <row r="208" spans="1:11" x14ac:dyDescent="0.45">
      <c r="A208" s="26" t="s">
        <v>258</v>
      </c>
      <c r="B208" t="s">
        <v>287</v>
      </c>
      <c r="C208" s="11">
        <v>115</v>
      </c>
      <c r="D208" s="15">
        <v>0.01</v>
      </c>
      <c r="E208" s="11">
        <v>95</v>
      </c>
      <c r="F208" s="11">
        <v>70</v>
      </c>
      <c r="G208" s="11">
        <v>20</v>
      </c>
      <c r="H208" s="11">
        <v>10</v>
      </c>
      <c r="I208" s="15">
        <v>0.71</v>
      </c>
      <c r="J208" s="15">
        <v>0.19</v>
      </c>
      <c r="K208" s="15">
        <v>0.1</v>
      </c>
    </row>
    <row r="209" spans="1:11" x14ac:dyDescent="0.45">
      <c r="A209" s="26" t="s">
        <v>258</v>
      </c>
      <c r="B209" t="s">
        <v>288</v>
      </c>
      <c r="C209" s="11">
        <v>110</v>
      </c>
      <c r="D209" s="15">
        <v>0.01</v>
      </c>
      <c r="E209" s="11">
        <v>120</v>
      </c>
      <c r="F209" s="11">
        <v>80</v>
      </c>
      <c r="G209" s="11">
        <v>20</v>
      </c>
      <c r="H209" s="11">
        <v>20</v>
      </c>
      <c r="I209" s="15">
        <v>0.66</v>
      </c>
      <c r="J209" s="15">
        <v>0.17</v>
      </c>
      <c r="K209" s="15">
        <v>0.17</v>
      </c>
    </row>
    <row r="210" spans="1:11" x14ac:dyDescent="0.45">
      <c r="A210" s="26" t="s">
        <v>258</v>
      </c>
      <c r="B210" t="s">
        <v>289</v>
      </c>
      <c r="C210" s="11">
        <v>110</v>
      </c>
      <c r="D210" s="15">
        <v>0.01</v>
      </c>
      <c r="E210" s="11">
        <v>110</v>
      </c>
      <c r="F210" s="11">
        <v>80</v>
      </c>
      <c r="G210" s="11">
        <v>15</v>
      </c>
      <c r="H210" s="11">
        <v>10</v>
      </c>
      <c r="I210" s="15">
        <v>0.75</v>
      </c>
      <c r="J210" s="15">
        <v>0.16</v>
      </c>
      <c r="K210" s="15">
        <v>0.09</v>
      </c>
    </row>
    <row r="211" spans="1:11" x14ac:dyDescent="0.45">
      <c r="A211" s="26" t="s">
        <v>258</v>
      </c>
      <c r="B211" t="s">
        <v>283</v>
      </c>
      <c r="C211" s="11">
        <v>590</v>
      </c>
      <c r="D211" s="15">
        <v>0.01</v>
      </c>
      <c r="E211" s="11">
        <v>575</v>
      </c>
      <c r="F211" s="11">
        <v>435</v>
      </c>
      <c r="G211" s="11">
        <v>80</v>
      </c>
      <c r="H211" s="11">
        <v>65</v>
      </c>
      <c r="I211" s="15">
        <v>0.75</v>
      </c>
      <c r="J211" s="15">
        <v>0.14000000000000001</v>
      </c>
      <c r="K211" s="15">
        <v>0.11</v>
      </c>
    </row>
    <row r="212" spans="1:11" x14ac:dyDescent="0.45">
      <c r="A212" s="26" t="s">
        <v>150</v>
      </c>
      <c r="B212" t="s">
        <v>284</v>
      </c>
      <c r="C212" s="11">
        <v>3975</v>
      </c>
      <c r="D212" s="15">
        <v>0</v>
      </c>
      <c r="E212" s="11">
        <v>3445</v>
      </c>
      <c r="F212" s="11">
        <v>2685</v>
      </c>
      <c r="G212" s="11">
        <v>460</v>
      </c>
      <c r="H212" s="11">
        <v>300</v>
      </c>
      <c r="I212" s="15">
        <v>0.78</v>
      </c>
      <c r="J212" s="15">
        <v>0.13</v>
      </c>
      <c r="K212" s="15">
        <v>0.09</v>
      </c>
    </row>
    <row r="213" spans="1:11" x14ac:dyDescent="0.45">
      <c r="A213" s="26" t="s">
        <v>150</v>
      </c>
      <c r="B213" t="s">
        <v>285</v>
      </c>
      <c r="C213" s="11">
        <v>8690</v>
      </c>
      <c r="D213" s="15">
        <v>1</v>
      </c>
      <c r="E213" s="11">
        <v>8670</v>
      </c>
      <c r="F213" s="11">
        <v>6695</v>
      </c>
      <c r="G213" s="11">
        <v>1055</v>
      </c>
      <c r="H213" s="11">
        <v>925</v>
      </c>
      <c r="I213" s="15">
        <v>0.77</v>
      </c>
      <c r="J213" s="15">
        <v>0.12</v>
      </c>
      <c r="K213" s="15">
        <v>0.11</v>
      </c>
    </row>
    <row r="214" spans="1:11" x14ac:dyDescent="0.45">
      <c r="A214" s="26" t="s">
        <v>150</v>
      </c>
      <c r="B214" t="s">
        <v>286</v>
      </c>
      <c r="C214" s="11">
        <v>8715</v>
      </c>
      <c r="D214" s="15">
        <v>1</v>
      </c>
      <c r="E214" s="11">
        <v>8550</v>
      </c>
      <c r="F214" s="11">
        <v>6565</v>
      </c>
      <c r="G214" s="11">
        <v>1150</v>
      </c>
      <c r="H214" s="11">
        <v>835</v>
      </c>
      <c r="I214" s="15">
        <v>0.77</v>
      </c>
      <c r="J214" s="15">
        <v>0.13</v>
      </c>
      <c r="K214" s="15">
        <v>0.1</v>
      </c>
    </row>
    <row r="215" spans="1:11" x14ac:dyDescent="0.45">
      <c r="A215" s="26" t="s">
        <v>150</v>
      </c>
      <c r="B215" t="s">
        <v>287</v>
      </c>
      <c r="C215" s="11">
        <v>8875</v>
      </c>
      <c r="D215" s="15">
        <v>1</v>
      </c>
      <c r="E215" s="11">
        <v>7815</v>
      </c>
      <c r="F215" s="11">
        <v>5390</v>
      </c>
      <c r="G215" s="11">
        <v>1450</v>
      </c>
      <c r="H215" s="11">
        <v>975</v>
      </c>
      <c r="I215" s="15">
        <v>0.69</v>
      </c>
      <c r="J215" s="15">
        <v>0.19</v>
      </c>
      <c r="K215" s="15">
        <v>0.12</v>
      </c>
    </row>
    <row r="216" spans="1:11" x14ac:dyDescent="0.45">
      <c r="A216" s="26" t="s">
        <v>150</v>
      </c>
      <c r="B216" t="s">
        <v>288</v>
      </c>
      <c r="C216" s="11">
        <v>9470</v>
      </c>
      <c r="D216" s="15">
        <v>1</v>
      </c>
      <c r="E216" s="11">
        <v>10580</v>
      </c>
      <c r="F216" s="11">
        <v>7145</v>
      </c>
      <c r="G216" s="11">
        <v>1900</v>
      </c>
      <c r="H216" s="11">
        <v>1540</v>
      </c>
      <c r="I216" s="15">
        <v>0.68</v>
      </c>
      <c r="J216" s="15">
        <v>0.18</v>
      </c>
      <c r="K216" s="15">
        <v>0.15</v>
      </c>
    </row>
    <row r="217" spans="1:11" x14ac:dyDescent="0.45">
      <c r="A217" s="26" t="s">
        <v>150</v>
      </c>
      <c r="B217" t="s">
        <v>289</v>
      </c>
      <c r="C217" s="11">
        <v>8535</v>
      </c>
      <c r="D217" s="15">
        <v>1</v>
      </c>
      <c r="E217" s="11">
        <v>8465</v>
      </c>
      <c r="F217" s="11">
        <v>6125</v>
      </c>
      <c r="G217" s="11">
        <v>1475</v>
      </c>
      <c r="H217" s="11">
        <v>870</v>
      </c>
      <c r="I217" s="15">
        <v>0.72</v>
      </c>
      <c r="J217" s="15">
        <v>0.17</v>
      </c>
      <c r="K217" s="15">
        <v>0.1</v>
      </c>
    </row>
    <row r="218" spans="1:11" x14ac:dyDescent="0.45">
      <c r="A218" s="26" t="s">
        <v>150</v>
      </c>
      <c r="B218" t="s">
        <v>283</v>
      </c>
      <c r="C218" s="11">
        <v>48265</v>
      </c>
      <c r="D218" s="15">
        <v>1</v>
      </c>
      <c r="E218" s="11">
        <v>47535</v>
      </c>
      <c r="F218" s="11">
        <v>34605</v>
      </c>
      <c r="G218" s="11">
        <v>7485</v>
      </c>
      <c r="H218" s="11">
        <v>5445</v>
      </c>
      <c r="I218" s="15">
        <v>0.73</v>
      </c>
      <c r="J218" s="15">
        <v>0.16</v>
      </c>
      <c r="K218" s="15">
        <v>0.11</v>
      </c>
    </row>
    <row r="219" spans="1:11" x14ac:dyDescent="0.45">
      <c r="A219" s="26" t="s">
        <v>262</v>
      </c>
      <c r="B219" t="s">
        <v>284</v>
      </c>
      <c r="C219" s="11">
        <v>15</v>
      </c>
      <c r="D219" s="15">
        <v>0</v>
      </c>
      <c r="E219" s="11">
        <v>10</v>
      </c>
      <c r="F219" s="11" t="s">
        <v>309</v>
      </c>
      <c r="G219" s="11">
        <v>0</v>
      </c>
      <c r="H219" s="11">
        <v>10</v>
      </c>
      <c r="I219" s="15" t="s">
        <v>309</v>
      </c>
      <c r="J219" s="15">
        <v>0</v>
      </c>
      <c r="K219" s="15" t="s">
        <v>309</v>
      </c>
    </row>
    <row r="220" spans="1:11" x14ac:dyDescent="0.45">
      <c r="A220" s="26" t="s">
        <v>262</v>
      </c>
      <c r="B220" t="s">
        <v>285</v>
      </c>
      <c r="C220" s="11">
        <v>15</v>
      </c>
      <c r="D220" s="15">
        <v>0</v>
      </c>
      <c r="E220" s="11">
        <v>15</v>
      </c>
      <c r="F220" s="11" t="s">
        <v>309</v>
      </c>
      <c r="G220" s="11">
        <v>0</v>
      </c>
      <c r="H220" s="11">
        <v>10</v>
      </c>
      <c r="I220" s="15" t="s">
        <v>309</v>
      </c>
      <c r="J220" s="15">
        <v>0</v>
      </c>
      <c r="K220" s="15" t="s">
        <v>309</v>
      </c>
    </row>
    <row r="221" spans="1:11" x14ac:dyDescent="0.45">
      <c r="A221" s="26" t="s">
        <v>262</v>
      </c>
      <c r="B221" t="s">
        <v>286</v>
      </c>
      <c r="C221" s="11">
        <v>10</v>
      </c>
      <c r="D221" s="15">
        <v>0</v>
      </c>
      <c r="E221" s="11">
        <v>10</v>
      </c>
      <c r="F221" s="11" t="s">
        <v>309</v>
      </c>
      <c r="G221" s="11">
        <v>0</v>
      </c>
      <c r="H221" s="11">
        <v>5</v>
      </c>
      <c r="I221" s="15" t="s">
        <v>309</v>
      </c>
      <c r="J221" s="15">
        <v>0</v>
      </c>
      <c r="K221" s="15" t="s">
        <v>309</v>
      </c>
    </row>
    <row r="222" spans="1:11" x14ac:dyDescent="0.45">
      <c r="A222" s="26" t="s">
        <v>262</v>
      </c>
      <c r="B222" t="s">
        <v>287</v>
      </c>
      <c r="C222" s="11">
        <v>20</v>
      </c>
      <c r="D222" s="15">
        <v>0</v>
      </c>
      <c r="E222" s="11">
        <v>15</v>
      </c>
      <c r="F222" s="11">
        <v>0</v>
      </c>
      <c r="G222" s="11">
        <v>5</v>
      </c>
      <c r="H222" s="11">
        <v>10</v>
      </c>
      <c r="I222" s="15">
        <v>0</v>
      </c>
      <c r="J222" s="15">
        <v>0.27</v>
      </c>
      <c r="K222" s="15">
        <v>0.73</v>
      </c>
    </row>
    <row r="223" spans="1:11" x14ac:dyDescent="0.45">
      <c r="A223" s="26" t="s">
        <v>262</v>
      </c>
      <c r="B223" t="s">
        <v>288</v>
      </c>
      <c r="C223" s="11">
        <v>25</v>
      </c>
      <c r="D223" s="15">
        <v>0</v>
      </c>
      <c r="E223" s="11">
        <v>30</v>
      </c>
      <c r="F223" s="11" t="s">
        <v>309</v>
      </c>
      <c r="G223" s="11">
        <v>10</v>
      </c>
      <c r="H223" s="11">
        <v>20</v>
      </c>
      <c r="I223" s="15" t="s">
        <v>309</v>
      </c>
      <c r="J223" s="15" t="s">
        <v>309</v>
      </c>
      <c r="K223" s="15">
        <v>0.66</v>
      </c>
    </row>
    <row r="224" spans="1:11" x14ac:dyDescent="0.45">
      <c r="A224" s="26" t="s">
        <v>262</v>
      </c>
      <c r="B224" t="s">
        <v>289</v>
      </c>
      <c r="C224" s="11">
        <v>20</v>
      </c>
      <c r="D224" s="15">
        <v>0</v>
      </c>
      <c r="E224" s="11">
        <v>15</v>
      </c>
      <c r="F224" s="11">
        <v>0</v>
      </c>
      <c r="G224" s="11">
        <v>10</v>
      </c>
      <c r="H224" s="11">
        <v>10</v>
      </c>
      <c r="I224" s="15">
        <v>0</v>
      </c>
      <c r="J224" s="15">
        <v>0.5</v>
      </c>
      <c r="K224" s="15">
        <v>0.5</v>
      </c>
    </row>
    <row r="225" spans="1:11" x14ac:dyDescent="0.45">
      <c r="A225" s="26" t="s">
        <v>262</v>
      </c>
      <c r="B225" t="s">
        <v>283</v>
      </c>
      <c r="C225" s="11">
        <v>100</v>
      </c>
      <c r="D225" s="15">
        <v>0</v>
      </c>
      <c r="E225" s="11">
        <v>95</v>
      </c>
      <c r="F225" s="11">
        <v>5</v>
      </c>
      <c r="G225" s="11">
        <v>20</v>
      </c>
      <c r="H225" s="11">
        <v>70</v>
      </c>
      <c r="I225" s="15">
        <v>0.05</v>
      </c>
      <c r="J225" s="15">
        <v>0.23</v>
      </c>
      <c r="K225" s="15">
        <v>0.72</v>
      </c>
    </row>
    <row r="226" spans="1:11" x14ac:dyDescent="0.45">
      <c r="A226" s="26" t="s">
        <v>261</v>
      </c>
      <c r="B226" t="s">
        <v>284</v>
      </c>
      <c r="C226" s="11">
        <v>55</v>
      </c>
      <c r="D226" s="15">
        <v>0</v>
      </c>
      <c r="E226" s="11">
        <v>50</v>
      </c>
      <c r="F226" s="11">
        <v>5</v>
      </c>
      <c r="G226" s="11">
        <v>35</v>
      </c>
      <c r="H226" s="11">
        <v>10</v>
      </c>
      <c r="I226" s="15">
        <v>0.08</v>
      </c>
      <c r="J226" s="15">
        <v>0.7</v>
      </c>
      <c r="K226" s="15">
        <v>0.22</v>
      </c>
    </row>
    <row r="227" spans="1:11" x14ac:dyDescent="0.45">
      <c r="A227" s="26" t="s">
        <v>261</v>
      </c>
      <c r="B227" t="s">
        <v>285</v>
      </c>
      <c r="C227" s="11">
        <v>160</v>
      </c>
      <c r="D227" s="15">
        <v>0.02</v>
      </c>
      <c r="E227" s="11">
        <v>160</v>
      </c>
      <c r="F227" s="11">
        <v>10</v>
      </c>
      <c r="G227" s="11">
        <v>125</v>
      </c>
      <c r="H227" s="11">
        <v>25</v>
      </c>
      <c r="I227" s="15">
        <v>0.06</v>
      </c>
      <c r="J227" s="15">
        <v>0.79</v>
      </c>
      <c r="K227" s="15">
        <v>0.15</v>
      </c>
    </row>
    <row r="228" spans="1:11" x14ac:dyDescent="0.45">
      <c r="A228" s="26" t="s">
        <v>261</v>
      </c>
      <c r="B228" t="s">
        <v>286</v>
      </c>
      <c r="C228" s="11">
        <v>170</v>
      </c>
      <c r="D228" s="15">
        <v>0.02</v>
      </c>
      <c r="E228" s="11">
        <v>160</v>
      </c>
      <c r="F228" s="11">
        <v>15</v>
      </c>
      <c r="G228" s="11">
        <v>130</v>
      </c>
      <c r="H228" s="11">
        <v>15</v>
      </c>
      <c r="I228" s="15">
        <v>0.1</v>
      </c>
      <c r="J228" s="15">
        <v>0.8</v>
      </c>
      <c r="K228" s="15">
        <v>0.1</v>
      </c>
    </row>
    <row r="229" spans="1:11" x14ac:dyDescent="0.45">
      <c r="A229" s="26" t="s">
        <v>261</v>
      </c>
      <c r="B229" t="s">
        <v>287</v>
      </c>
      <c r="C229" s="11">
        <v>200</v>
      </c>
      <c r="D229" s="15">
        <v>0.02</v>
      </c>
      <c r="E229" s="11">
        <v>195</v>
      </c>
      <c r="F229" s="11">
        <v>10</v>
      </c>
      <c r="G229" s="11">
        <v>175</v>
      </c>
      <c r="H229" s="11">
        <v>15</v>
      </c>
      <c r="I229" s="15">
        <v>0.04</v>
      </c>
      <c r="J229" s="15">
        <v>0.88</v>
      </c>
      <c r="K229" s="15">
        <v>0.08</v>
      </c>
    </row>
    <row r="230" spans="1:11" x14ac:dyDescent="0.45">
      <c r="A230" s="26" t="s">
        <v>261</v>
      </c>
      <c r="B230" t="s">
        <v>288</v>
      </c>
      <c r="C230" s="11">
        <v>160</v>
      </c>
      <c r="D230" s="15">
        <v>0.02</v>
      </c>
      <c r="E230" s="11">
        <v>180</v>
      </c>
      <c r="F230" s="11">
        <v>10</v>
      </c>
      <c r="G230" s="11">
        <v>100</v>
      </c>
      <c r="H230" s="11">
        <v>70</v>
      </c>
      <c r="I230" s="15">
        <v>0.06</v>
      </c>
      <c r="J230" s="15">
        <v>0.55000000000000004</v>
      </c>
      <c r="K230" s="15">
        <v>0.39</v>
      </c>
    </row>
    <row r="231" spans="1:11" x14ac:dyDescent="0.45">
      <c r="A231" s="26" t="s">
        <v>261</v>
      </c>
      <c r="B231" t="s">
        <v>289</v>
      </c>
      <c r="C231" s="11">
        <v>140</v>
      </c>
      <c r="D231" s="15">
        <v>0.02</v>
      </c>
      <c r="E231" s="11">
        <v>130</v>
      </c>
      <c r="F231" s="11" t="s">
        <v>309</v>
      </c>
      <c r="G231" s="11">
        <v>40</v>
      </c>
      <c r="H231" s="11">
        <v>85</v>
      </c>
      <c r="I231" s="15" t="s">
        <v>309</v>
      </c>
      <c r="J231" s="15" t="s">
        <v>309</v>
      </c>
      <c r="K231" s="15">
        <v>0.66</v>
      </c>
    </row>
    <row r="232" spans="1:11" x14ac:dyDescent="0.45">
      <c r="A232" s="26" t="s">
        <v>261</v>
      </c>
      <c r="B232" t="s">
        <v>283</v>
      </c>
      <c r="C232" s="11">
        <v>890</v>
      </c>
      <c r="D232" s="15">
        <v>0.02</v>
      </c>
      <c r="E232" s="11">
        <v>875</v>
      </c>
      <c r="F232" s="11">
        <v>50</v>
      </c>
      <c r="G232" s="11">
        <v>605</v>
      </c>
      <c r="H232" s="11">
        <v>220</v>
      </c>
      <c r="I232" s="15">
        <v>0.06</v>
      </c>
      <c r="J232" s="15">
        <v>0.69</v>
      </c>
      <c r="K232" s="15">
        <v>0.25</v>
      </c>
    </row>
    <row r="233" spans="1:11" x14ac:dyDescent="0.45">
      <c r="A233" s="26" t="s">
        <v>263</v>
      </c>
      <c r="B233" t="s">
        <v>284</v>
      </c>
      <c r="C233" s="11" t="s">
        <v>309</v>
      </c>
      <c r="D233" s="15" t="s">
        <v>309</v>
      </c>
      <c r="E233" s="11" t="s">
        <v>309</v>
      </c>
      <c r="F233" s="11" t="s">
        <v>309</v>
      </c>
      <c r="G233" s="11">
        <v>0</v>
      </c>
      <c r="H233" s="11">
        <v>0</v>
      </c>
      <c r="I233" s="15" t="s">
        <v>309</v>
      </c>
      <c r="J233" s="15">
        <v>0</v>
      </c>
      <c r="K233" s="15">
        <v>0</v>
      </c>
    </row>
    <row r="234" spans="1:11" x14ac:dyDescent="0.45">
      <c r="A234" s="26" t="s">
        <v>263</v>
      </c>
      <c r="B234" t="s">
        <v>285</v>
      </c>
      <c r="C234" s="11" t="s">
        <v>309</v>
      </c>
      <c r="D234" s="15" t="s">
        <v>309</v>
      </c>
      <c r="E234" s="11">
        <v>5</v>
      </c>
      <c r="F234" s="11">
        <v>5</v>
      </c>
      <c r="G234" s="11">
        <v>0</v>
      </c>
      <c r="H234" s="11">
        <v>0</v>
      </c>
      <c r="I234" s="15">
        <v>1</v>
      </c>
      <c r="J234" s="15">
        <v>0</v>
      </c>
      <c r="K234" s="15">
        <v>0</v>
      </c>
    </row>
    <row r="235" spans="1:11" x14ac:dyDescent="0.45">
      <c r="A235" s="26" t="s">
        <v>263</v>
      </c>
      <c r="B235" t="s">
        <v>286</v>
      </c>
      <c r="C235" s="11" t="s">
        <v>309</v>
      </c>
      <c r="D235" s="15" t="s">
        <v>309</v>
      </c>
      <c r="E235" s="11" t="s">
        <v>309</v>
      </c>
      <c r="F235" s="11" t="s">
        <v>309</v>
      </c>
      <c r="G235" s="11">
        <v>0</v>
      </c>
      <c r="H235" s="11">
        <v>0</v>
      </c>
      <c r="I235" s="15" t="s">
        <v>309</v>
      </c>
      <c r="J235" s="15">
        <v>0</v>
      </c>
      <c r="K235" s="15">
        <v>0</v>
      </c>
    </row>
    <row r="236" spans="1:11" x14ac:dyDescent="0.45">
      <c r="A236" s="26" t="s">
        <v>263</v>
      </c>
      <c r="B236" t="s">
        <v>287</v>
      </c>
      <c r="C236" s="11">
        <v>5</v>
      </c>
      <c r="D236" s="15">
        <v>0</v>
      </c>
      <c r="E236" s="11">
        <v>5</v>
      </c>
      <c r="F236" s="11">
        <v>5</v>
      </c>
      <c r="G236" s="11">
        <v>0</v>
      </c>
      <c r="H236" s="11" t="s">
        <v>309</v>
      </c>
      <c r="I236" s="15" t="s">
        <v>309</v>
      </c>
      <c r="J236" s="15">
        <v>0</v>
      </c>
      <c r="K236" s="15" t="s">
        <v>309</v>
      </c>
    </row>
    <row r="237" spans="1:11" x14ac:dyDescent="0.45">
      <c r="A237" s="26" t="s">
        <v>263</v>
      </c>
      <c r="B237" t="s">
        <v>288</v>
      </c>
      <c r="C237" s="11">
        <v>5</v>
      </c>
      <c r="D237" s="15">
        <v>0</v>
      </c>
      <c r="E237" s="11">
        <v>5</v>
      </c>
      <c r="F237" s="11">
        <v>5</v>
      </c>
      <c r="G237" s="11" t="s">
        <v>309</v>
      </c>
      <c r="H237" s="11">
        <v>0</v>
      </c>
      <c r="I237" s="15" t="s">
        <v>309</v>
      </c>
      <c r="J237" s="15" t="s">
        <v>309</v>
      </c>
      <c r="K237" s="15">
        <v>0</v>
      </c>
    </row>
    <row r="238" spans="1:11" x14ac:dyDescent="0.45">
      <c r="A238" s="26" t="s">
        <v>263</v>
      </c>
      <c r="B238" t="s">
        <v>289</v>
      </c>
      <c r="C238" s="11" t="s">
        <v>309</v>
      </c>
      <c r="D238" s="15" t="s">
        <v>309</v>
      </c>
      <c r="E238" s="11" t="s">
        <v>309</v>
      </c>
      <c r="F238" s="11" t="s">
        <v>309</v>
      </c>
      <c r="G238" s="11" t="s">
        <v>309</v>
      </c>
      <c r="H238" s="11">
        <v>0</v>
      </c>
      <c r="I238" s="15" t="s">
        <v>309</v>
      </c>
      <c r="J238" s="15" t="s">
        <v>309</v>
      </c>
      <c r="K238" s="15">
        <v>0</v>
      </c>
    </row>
    <row r="239" spans="1:11" x14ac:dyDescent="0.45">
      <c r="A239" s="26" t="s">
        <v>263</v>
      </c>
      <c r="B239" t="s">
        <v>283</v>
      </c>
      <c r="C239" s="11">
        <v>20</v>
      </c>
      <c r="D239" s="15">
        <v>0</v>
      </c>
      <c r="E239" s="11">
        <v>20</v>
      </c>
      <c r="F239" s="11">
        <v>15</v>
      </c>
      <c r="G239" s="11">
        <v>5</v>
      </c>
      <c r="H239" s="11" t="s">
        <v>309</v>
      </c>
      <c r="I239" s="15">
        <v>0.74</v>
      </c>
      <c r="J239" s="15" t="s">
        <v>309</v>
      </c>
      <c r="K239" s="15" t="s">
        <v>309</v>
      </c>
    </row>
    <row r="240" spans="1:11" x14ac:dyDescent="0.45">
      <c r="A240" s="26" t="s">
        <v>259</v>
      </c>
      <c r="B240" t="s">
        <v>284</v>
      </c>
      <c r="C240" s="11">
        <v>100</v>
      </c>
      <c r="D240" s="15">
        <v>0</v>
      </c>
      <c r="E240" s="11">
        <v>90</v>
      </c>
      <c r="F240" s="11">
        <v>75</v>
      </c>
      <c r="G240" s="11">
        <v>10</v>
      </c>
      <c r="H240" s="11">
        <v>10</v>
      </c>
      <c r="I240" s="15">
        <v>0.8</v>
      </c>
      <c r="J240" s="15">
        <v>0.1</v>
      </c>
      <c r="K240" s="15">
        <v>0.1</v>
      </c>
    </row>
    <row r="241" spans="1:11" x14ac:dyDescent="0.45">
      <c r="A241" s="26" t="s">
        <v>259</v>
      </c>
      <c r="B241" t="s">
        <v>285</v>
      </c>
      <c r="C241" s="11">
        <v>210</v>
      </c>
      <c r="D241" s="15">
        <v>0.02</v>
      </c>
      <c r="E241" s="11">
        <v>205</v>
      </c>
      <c r="F241" s="11">
        <v>160</v>
      </c>
      <c r="G241" s="11">
        <v>25</v>
      </c>
      <c r="H241" s="11">
        <v>20</v>
      </c>
      <c r="I241" s="15">
        <v>0.79</v>
      </c>
      <c r="J241" s="15">
        <v>0.11</v>
      </c>
      <c r="K241" s="15">
        <v>0.1</v>
      </c>
    </row>
    <row r="242" spans="1:11" x14ac:dyDescent="0.45">
      <c r="A242" s="26" t="s">
        <v>259</v>
      </c>
      <c r="B242" t="s">
        <v>286</v>
      </c>
      <c r="C242" s="11">
        <v>235</v>
      </c>
      <c r="D242" s="15">
        <v>0.03</v>
      </c>
      <c r="E242" s="11">
        <v>225</v>
      </c>
      <c r="F242" s="11">
        <v>170</v>
      </c>
      <c r="G242" s="11">
        <v>30</v>
      </c>
      <c r="H242" s="11">
        <v>25</v>
      </c>
      <c r="I242" s="15">
        <v>0.76</v>
      </c>
      <c r="J242" s="15">
        <v>0.13</v>
      </c>
      <c r="K242" s="15">
        <v>0.11</v>
      </c>
    </row>
    <row r="243" spans="1:11" x14ac:dyDescent="0.45">
      <c r="A243" s="26" t="s">
        <v>259</v>
      </c>
      <c r="B243" t="s">
        <v>287</v>
      </c>
      <c r="C243" s="11">
        <v>210</v>
      </c>
      <c r="D243" s="15">
        <v>0.02</v>
      </c>
      <c r="E243" s="11">
        <v>180</v>
      </c>
      <c r="F243" s="11">
        <v>135</v>
      </c>
      <c r="G243" s="11">
        <v>25</v>
      </c>
      <c r="H243" s="11">
        <v>25</v>
      </c>
      <c r="I243" s="15">
        <v>0.74</v>
      </c>
      <c r="J243" s="15">
        <v>0.13</v>
      </c>
      <c r="K243" s="15">
        <v>0.13</v>
      </c>
    </row>
    <row r="244" spans="1:11" x14ac:dyDescent="0.45">
      <c r="A244" s="26" t="s">
        <v>259</v>
      </c>
      <c r="B244" t="s">
        <v>288</v>
      </c>
      <c r="C244" s="11">
        <v>220</v>
      </c>
      <c r="D244" s="15">
        <v>0.02</v>
      </c>
      <c r="E244" s="11">
        <v>255</v>
      </c>
      <c r="F244" s="11">
        <v>175</v>
      </c>
      <c r="G244" s="11">
        <v>40</v>
      </c>
      <c r="H244" s="11">
        <v>40</v>
      </c>
      <c r="I244" s="15">
        <v>0.68</v>
      </c>
      <c r="J244" s="15">
        <v>0.16</v>
      </c>
      <c r="K244" s="15">
        <v>0.16</v>
      </c>
    </row>
    <row r="245" spans="1:11" x14ac:dyDescent="0.45">
      <c r="A245" s="26" t="s">
        <v>259</v>
      </c>
      <c r="B245" t="s">
        <v>289</v>
      </c>
      <c r="C245" s="11">
        <v>195</v>
      </c>
      <c r="D245" s="15">
        <v>0.02</v>
      </c>
      <c r="E245" s="11">
        <v>195</v>
      </c>
      <c r="F245" s="11">
        <v>145</v>
      </c>
      <c r="G245" s="11">
        <v>35</v>
      </c>
      <c r="H245" s="11">
        <v>15</v>
      </c>
      <c r="I245" s="15">
        <v>0.75</v>
      </c>
      <c r="J245" s="15">
        <v>0.17</v>
      </c>
      <c r="K245" s="15">
        <v>0.08</v>
      </c>
    </row>
    <row r="246" spans="1:11" x14ac:dyDescent="0.45">
      <c r="A246" s="26" t="s">
        <v>259</v>
      </c>
      <c r="B246" t="s">
        <v>283</v>
      </c>
      <c r="C246" s="11">
        <v>1170</v>
      </c>
      <c r="D246" s="15">
        <v>0.02</v>
      </c>
      <c r="E246" s="11">
        <v>1155</v>
      </c>
      <c r="F246" s="11">
        <v>865</v>
      </c>
      <c r="G246" s="11">
        <v>160</v>
      </c>
      <c r="H246" s="11">
        <v>135</v>
      </c>
      <c r="I246" s="15">
        <v>0.75</v>
      </c>
      <c r="J246" s="15">
        <v>0.14000000000000001</v>
      </c>
      <c r="K246" s="15">
        <v>0.12</v>
      </c>
    </row>
    <row r="247" spans="1:11" x14ac:dyDescent="0.45">
      <c r="A247" s="26" t="s">
        <v>260</v>
      </c>
      <c r="B247" t="s">
        <v>284</v>
      </c>
      <c r="C247" s="11">
        <v>125</v>
      </c>
      <c r="D247" s="15">
        <v>0</v>
      </c>
      <c r="E247" s="11">
        <v>105</v>
      </c>
      <c r="F247" s="11">
        <v>80</v>
      </c>
      <c r="G247" s="11">
        <v>15</v>
      </c>
      <c r="H247" s="11">
        <v>10</v>
      </c>
      <c r="I247" s="15">
        <v>0.77</v>
      </c>
      <c r="J247" s="15">
        <v>0.16</v>
      </c>
      <c r="K247" s="15">
        <v>7.0000000000000007E-2</v>
      </c>
    </row>
    <row r="248" spans="1:11" x14ac:dyDescent="0.45">
      <c r="A248" s="26" t="s">
        <v>260</v>
      </c>
      <c r="B248" t="s">
        <v>285</v>
      </c>
      <c r="C248" s="11">
        <v>260</v>
      </c>
      <c r="D248" s="15">
        <v>0.03</v>
      </c>
      <c r="E248" s="11">
        <v>265</v>
      </c>
      <c r="F248" s="11">
        <v>205</v>
      </c>
      <c r="G248" s="11">
        <v>30</v>
      </c>
      <c r="H248" s="11">
        <v>30</v>
      </c>
      <c r="I248" s="15">
        <v>0.78</v>
      </c>
      <c r="J248" s="15">
        <v>0.11</v>
      </c>
      <c r="K248" s="15">
        <v>0.11</v>
      </c>
    </row>
    <row r="249" spans="1:11" x14ac:dyDescent="0.45">
      <c r="A249" s="26" t="s">
        <v>260</v>
      </c>
      <c r="B249" t="s">
        <v>286</v>
      </c>
      <c r="C249" s="11">
        <v>265</v>
      </c>
      <c r="D249" s="15">
        <v>0.03</v>
      </c>
      <c r="E249" s="11">
        <v>255</v>
      </c>
      <c r="F249" s="11">
        <v>185</v>
      </c>
      <c r="G249" s="11">
        <v>35</v>
      </c>
      <c r="H249" s="11">
        <v>30</v>
      </c>
      <c r="I249" s="15">
        <v>0.74</v>
      </c>
      <c r="J249" s="15">
        <v>0.14000000000000001</v>
      </c>
      <c r="K249" s="15">
        <v>0.12</v>
      </c>
    </row>
    <row r="250" spans="1:11" x14ac:dyDescent="0.45">
      <c r="A250" s="26" t="s">
        <v>260</v>
      </c>
      <c r="B250" t="s">
        <v>287</v>
      </c>
      <c r="C250" s="11">
        <v>260</v>
      </c>
      <c r="D250" s="15">
        <v>0.03</v>
      </c>
      <c r="E250" s="11">
        <v>240</v>
      </c>
      <c r="F250" s="11">
        <v>170</v>
      </c>
      <c r="G250" s="11">
        <v>45</v>
      </c>
      <c r="H250" s="11">
        <v>25</v>
      </c>
      <c r="I250" s="15">
        <v>0.7</v>
      </c>
      <c r="J250" s="15">
        <v>0.2</v>
      </c>
      <c r="K250" s="15">
        <v>0.11</v>
      </c>
    </row>
    <row r="251" spans="1:11" x14ac:dyDescent="0.45">
      <c r="A251" s="26" t="s">
        <v>260</v>
      </c>
      <c r="B251" t="s">
        <v>288</v>
      </c>
      <c r="C251" s="11">
        <v>275</v>
      </c>
      <c r="D251" s="15">
        <v>0.03</v>
      </c>
      <c r="E251" s="11">
        <v>295</v>
      </c>
      <c r="F251" s="11">
        <v>200</v>
      </c>
      <c r="G251" s="11">
        <v>55</v>
      </c>
      <c r="H251" s="11">
        <v>40</v>
      </c>
      <c r="I251" s="15">
        <v>0.68</v>
      </c>
      <c r="J251" s="15">
        <v>0.19</v>
      </c>
      <c r="K251" s="15">
        <v>0.14000000000000001</v>
      </c>
    </row>
    <row r="252" spans="1:11" x14ac:dyDescent="0.45">
      <c r="A252" s="26" t="s">
        <v>260</v>
      </c>
      <c r="B252" t="s">
        <v>289</v>
      </c>
      <c r="C252" s="11">
        <v>275</v>
      </c>
      <c r="D252" s="15">
        <v>0.03</v>
      </c>
      <c r="E252" s="11">
        <v>275</v>
      </c>
      <c r="F252" s="11">
        <v>210</v>
      </c>
      <c r="G252" s="11">
        <v>45</v>
      </c>
      <c r="H252" s="11">
        <v>20</v>
      </c>
      <c r="I252" s="15">
        <v>0.76</v>
      </c>
      <c r="J252" s="15">
        <v>0.17</v>
      </c>
      <c r="K252" s="15">
        <v>7.0000000000000007E-2</v>
      </c>
    </row>
    <row r="253" spans="1:11" x14ac:dyDescent="0.45">
      <c r="A253" s="26" t="s">
        <v>260</v>
      </c>
      <c r="B253" t="s">
        <v>283</v>
      </c>
      <c r="C253" s="11">
        <v>1460</v>
      </c>
      <c r="D253" s="15">
        <v>0.03</v>
      </c>
      <c r="E253" s="11">
        <v>1435</v>
      </c>
      <c r="F253" s="11">
        <v>1055</v>
      </c>
      <c r="G253" s="11">
        <v>230</v>
      </c>
      <c r="H253" s="11">
        <v>155</v>
      </c>
      <c r="I253" s="15">
        <v>0.73</v>
      </c>
      <c r="J253" s="15">
        <v>0.16</v>
      </c>
      <c r="K253" s="15">
        <v>0.11</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9"/>
  <sheetViews>
    <sheetView workbookViewId="0"/>
  </sheetViews>
  <sheetFormatPr defaultColWidth="10.85546875" defaultRowHeight="15.9" x14ac:dyDescent="0.45"/>
  <cols>
    <col min="1" max="1" width="17.5703125" customWidth="1"/>
    <col min="2" max="15" width="16.7109375" customWidth="1"/>
  </cols>
  <sheetData>
    <row r="1" spans="1:4" ht="111" x14ac:dyDescent="0.45">
      <c r="A1" s="28" t="s">
        <v>348</v>
      </c>
      <c r="B1" s="27" t="s">
        <v>308</v>
      </c>
      <c r="C1" s="29" t="s">
        <v>360</v>
      </c>
      <c r="D1" s="2" t="s">
        <v>359</v>
      </c>
    </row>
    <row r="2" spans="1:4" x14ac:dyDescent="0.45">
      <c r="A2" s="26" t="s">
        <v>150</v>
      </c>
      <c r="B2" t="s">
        <v>284</v>
      </c>
      <c r="C2" s="19">
        <v>1506</v>
      </c>
      <c r="D2" s="19">
        <v>1496</v>
      </c>
    </row>
    <row r="3" spans="1:4" x14ac:dyDescent="0.45">
      <c r="A3" s="26" t="s">
        <v>150</v>
      </c>
      <c r="B3" t="s">
        <v>285</v>
      </c>
      <c r="C3" s="19">
        <v>1791</v>
      </c>
      <c r="D3" s="19">
        <v>1819</v>
      </c>
    </row>
    <row r="4" spans="1:4" x14ac:dyDescent="0.45">
      <c r="A4" s="26" t="s">
        <v>150</v>
      </c>
      <c r="B4" t="s">
        <v>286</v>
      </c>
      <c r="C4" s="19">
        <v>1811</v>
      </c>
      <c r="D4" s="19">
        <v>1811</v>
      </c>
    </row>
    <row r="5" spans="1:4" x14ac:dyDescent="0.45">
      <c r="A5" s="26" t="s">
        <v>150</v>
      </c>
      <c r="B5" t="s">
        <v>287</v>
      </c>
      <c r="C5" s="19">
        <v>1832</v>
      </c>
      <c r="D5" s="19">
        <v>1835</v>
      </c>
    </row>
    <row r="6" spans="1:4" x14ac:dyDescent="0.45">
      <c r="A6" s="26" t="s">
        <v>150</v>
      </c>
      <c r="B6" t="s">
        <v>288</v>
      </c>
      <c r="C6" s="19">
        <v>1974</v>
      </c>
      <c r="D6" s="19">
        <v>2002</v>
      </c>
    </row>
    <row r="7" spans="1:4" x14ac:dyDescent="0.45">
      <c r="A7" s="26" t="s">
        <v>150</v>
      </c>
      <c r="B7" t="s">
        <v>289</v>
      </c>
      <c r="C7" s="19">
        <v>2103</v>
      </c>
      <c r="D7" s="19">
        <v>2111</v>
      </c>
    </row>
    <row r="8" spans="1:4" x14ac:dyDescent="0.45">
      <c r="A8" s="26" t="s">
        <v>269</v>
      </c>
      <c r="B8" t="s">
        <v>284</v>
      </c>
      <c r="C8" s="19">
        <v>963</v>
      </c>
      <c r="D8" s="19">
        <v>882</v>
      </c>
    </row>
    <row r="9" spans="1:4" x14ac:dyDescent="0.45">
      <c r="A9" s="26" t="s">
        <v>269</v>
      </c>
      <c r="B9" t="s">
        <v>285</v>
      </c>
      <c r="C9" s="19">
        <v>1091</v>
      </c>
      <c r="D9" s="19">
        <v>1168</v>
      </c>
    </row>
    <row r="10" spans="1:4" x14ac:dyDescent="0.45">
      <c r="A10" s="26" t="s">
        <v>269</v>
      </c>
      <c r="B10" t="s">
        <v>286</v>
      </c>
      <c r="C10" s="19">
        <v>1098</v>
      </c>
      <c r="D10" s="19">
        <v>1073</v>
      </c>
    </row>
    <row r="11" spans="1:4" x14ac:dyDescent="0.45">
      <c r="A11" s="26" t="s">
        <v>269</v>
      </c>
      <c r="B11" t="s">
        <v>287</v>
      </c>
      <c r="C11" s="19">
        <v>1093</v>
      </c>
      <c r="D11" s="19">
        <v>1114</v>
      </c>
    </row>
    <row r="12" spans="1:4" x14ac:dyDescent="0.45">
      <c r="A12" s="26" t="s">
        <v>269</v>
      </c>
      <c r="B12" t="s">
        <v>288</v>
      </c>
      <c r="C12" s="19">
        <v>1218</v>
      </c>
      <c r="D12" s="19">
        <v>1232</v>
      </c>
    </row>
    <row r="13" spans="1:4" x14ac:dyDescent="0.45">
      <c r="A13" s="26" t="s">
        <v>269</v>
      </c>
      <c r="B13" t="s">
        <v>289</v>
      </c>
      <c r="C13" s="19">
        <v>1296</v>
      </c>
      <c r="D13" s="19">
        <v>1303</v>
      </c>
    </row>
    <row r="14" spans="1:4" x14ac:dyDescent="0.45">
      <c r="A14" s="26" t="s">
        <v>270</v>
      </c>
      <c r="B14" t="s">
        <v>284</v>
      </c>
      <c r="C14" s="19">
        <v>1513</v>
      </c>
      <c r="D14" s="19">
        <v>1507</v>
      </c>
    </row>
    <row r="15" spans="1:4" x14ac:dyDescent="0.45">
      <c r="A15" s="26" t="s">
        <v>270</v>
      </c>
      <c r="B15" t="s">
        <v>285</v>
      </c>
      <c r="C15" s="19">
        <v>1803</v>
      </c>
      <c r="D15" s="19">
        <v>1829</v>
      </c>
    </row>
    <row r="16" spans="1:4" x14ac:dyDescent="0.45">
      <c r="A16" s="26" t="s">
        <v>270</v>
      </c>
      <c r="B16" t="s">
        <v>286</v>
      </c>
      <c r="C16" s="19">
        <v>1824</v>
      </c>
      <c r="D16" s="19">
        <v>1825</v>
      </c>
    </row>
    <row r="17" spans="1:4" x14ac:dyDescent="0.45">
      <c r="A17" s="26" t="s">
        <v>270</v>
      </c>
      <c r="B17" t="s">
        <v>287</v>
      </c>
      <c r="C17" s="19">
        <v>1848</v>
      </c>
      <c r="D17" s="19">
        <v>1851</v>
      </c>
    </row>
    <row r="18" spans="1:4" x14ac:dyDescent="0.45">
      <c r="A18" s="26" t="s">
        <v>270</v>
      </c>
      <c r="B18" t="s">
        <v>288</v>
      </c>
      <c r="C18" s="19">
        <v>1988</v>
      </c>
      <c r="D18" s="19">
        <v>2015</v>
      </c>
    </row>
    <row r="19" spans="1:4" x14ac:dyDescent="0.45">
      <c r="A19" s="26" t="s">
        <v>270</v>
      </c>
      <c r="B19" t="s">
        <v>289</v>
      </c>
      <c r="C19" s="19">
        <v>2118</v>
      </c>
      <c r="D19" s="19">
        <v>2126</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2"/>
  <sheetViews>
    <sheetView workbookViewId="0"/>
  </sheetViews>
  <sheetFormatPr defaultColWidth="10.85546875" defaultRowHeight="15.9" x14ac:dyDescent="0.45"/>
  <cols>
    <col min="1" max="1" width="20.7109375" customWidth="1"/>
    <col min="2" max="2" width="85.7109375" customWidth="1"/>
  </cols>
  <sheetData>
    <row r="1" spans="1:2" ht="20.6" x14ac:dyDescent="0.55000000000000004">
      <c r="A1" s="1" t="s">
        <v>1</v>
      </c>
    </row>
    <row r="2" spans="1:2" x14ac:dyDescent="0.45">
      <c r="A2" t="s">
        <v>34</v>
      </c>
    </row>
    <row r="3" spans="1:2" x14ac:dyDescent="0.45">
      <c r="A3" s="2" t="s">
        <v>50</v>
      </c>
      <c r="B3" s="2" t="s">
        <v>51</v>
      </c>
    </row>
    <row r="4" spans="1:2" x14ac:dyDescent="0.45">
      <c r="A4" s="5" t="str">
        <f>HYPERLINK("#'Notes'!A1", "Notes")</f>
        <v>Notes</v>
      </c>
      <c r="B4" s="4" t="s">
        <v>2</v>
      </c>
    </row>
    <row r="5" spans="1:2" x14ac:dyDescent="0.45">
      <c r="A5" s="5" t="str">
        <f>HYPERLINK("#'Table 1 Applications by Month'!A1", "Table 1")</f>
        <v>Table 1</v>
      </c>
      <c r="B5" s="4" t="s">
        <v>52</v>
      </c>
    </row>
    <row r="6" spans="1:2" x14ac:dyDescent="0.45">
      <c r="A6" s="5" t="str">
        <f>HYPERLINK("#'Table 2 Applications by Channel'!A1", "Table 2")</f>
        <v>Table 2</v>
      </c>
      <c r="B6" s="4" t="s">
        <v>53</v>
      </c>
    </row>
    <row r="7" spans="1:2" x14ac:dyDescent="0.45">
      <c r="A7" s="5" t="str">
        <f>HYPERLINK("#'Table 3 Applications by LA'!A1", "Table 3")</f>
        <v>Table 3</v>
      </c>
      <c r="B7" s="4" t="s">
        <v>54</v>
      </c>
    </row>
    <row r="8" spans="1:2" x14ac:dyDescent="0.45">
      <c r="A8" s="5" t="str">
        <f>HYPERLINK("#'Table 4 Processing Times'!A1", "Table 4")</f>
        <v>Table 4</v>
      </c>
      <c r="B8" s="4" t="s">
        <v>313</v>
      </c>
    </row>
    <row r="9" spans="1:2" x14ac:dyDescent="0.45">
      <c r="A9" s="5" t="str">
        <f>HYPERLINK("#'Table 5 Payments by Age'!A1", "Table 5")</f>
        <v>Table 5</v>
      </c>
      <c r="B9" s="4" t="s">
        <v>310</v>
      </c>
    </row>
    <row r="10" spans="1:2" x14ac:dyDescent="0.45">
      <c r="A10" s="5" t="str">
        <f>HYPERLINK("#'Table 6 Mean Value of Payments'!A1", "Table 6")</f>
        <v>Table 6</v>
      </c>
      <c r="B10" s="4" t="s">
        <v>311</v>
      </c>
    </row>
    <row r="11" spans="1:2" x14ac:dyDescent="0.45">
      <c r="A11" s="5" t="str">
        <f>HYPERLINK("#'Table 7 Payments by Month'!A1", "Table 7")</f>
        <v>Table 7</v>
      </c>
      <c r="B11" s="4" t="s">
        <v>312</v>
      </c>
    </row>
    <row r="12" spans="1:2" x14ac:dyDescent="0.45">
      <c r="A12" s="5" t="str">
        <f>HYPERLINK("#'Table 8 Payments by LA'!A1", "Table 8")</f>
        <v>Table 8</v>
      </c>
      <c r="B12" s="4" t="s">
        <v>316</v>
      </c>
    </row>
    <row r="13" spans="1:2" x14ac:dyDescent="0.45">
      <c r="A13" s="5" t="str">
        <f>HYPERLINK("#'Table 9 Clients paid'!A1", "Table 9")</f>
        <v>Table 9</v>
      </c>
      <c r="B13" s="4" t="s">
        <v>55</v>
      </c>
    </row>
    <row r="14" spans="1:2" x14ac:dyDescent="0.45">
      <c r="A14" s="5" t="str">
        <f>HYPERLINK("#'Table 10 Re-determinations'!A1", "Table 10")</f>
        <v>Table 10</v>
      </c>
      <c r="B14" s="4" t="s">
        <v>325</v>
      </c>
    </row>
    <row r="15" spans="1:2" x14ac:dyDescent="0.45">
      <c r="A15" s="5" t="str">
        <f>HYPERLINK("#'Table 11 Appeals'!A1", "Table 11")</f>
        <v>Table 11</v>
      </c>
      <c r="B15" s="4" t="s">
        <v>326</v>
      </c>
    </row>
    <row r="16" spans="1:2" x14ac:dyDescent="0.45">
      <c r="A16" s="5" t="str">
        <f>HYPERLINK("#'Chart 1 Applications by Month'!A1", "Chart 1")</f>
        <v>Chart 1</v>
      </c>
      <c r="B16" s="31" t="s">
        <v>52</v>
      </c>
    </row>
    <row r="17" spans="1:2" x14ac:dyDescent="0.45">
      <c r="A17" s="5" t="str">
        <f>HYPERLINK("#'Chart 2 Payments to Recipients'!A1", "Chart 2")</f>
        <v>Chart 2</v>
      </c>
      <c r="B17" s="31" t="s">
        <v>333</v>
      </c>
    </row>
    <row r="18" spans="1:2" x14ac:dyDescent="0.45">
      <c r="A18" s="5" t="str">
        <f>HYPERLINK("#'Chart 3 Processing Times'!A1", "Chart 3")</f>
        <v>Chart 3</v>
      </c>
      <c r="B18" s="31" t="s">
        <v>313</v>
      </c>
    </row>
    <row r="19" spans="1:2" x14ac:dyDescent="0.45">
      <c r="A19" s="5" t="str">
        <f>HYPERLINK("#'Table 3 - Full data'!A1", "Table 3 - Full Data")</f>
        <v>Table 3 - Full Data</v>
      </c>
      <c r="B19" s="4" t="s">
        <v>56</v>
      </c>
    </row>
    <row r="20" spans="1:2" x14ac:dyDescent="0.45">
      <c r="A20" s="5" t="str">
        <f>HYPERLINK("#'Table 6 - Full data'!A1", "Table 6 - Full Data")</f>
        <v>Table 6 - Full Data</v>
      </c>
      <c r="B20" s="4" t="s">
        <v>314</v>
      </c>
    </row>
    <row r="21" spans="1:2" x14ac:dyDescent="0.45">
      <c r="A21" s="5" t="str">
        <f>HYPERLINK("#'Table 8 - Full data'!A1", "Table 8 - Full Data")</f>
        <v>Table 8 - Full Data</v>
      </c>
      <c r="B21" s="4" t="s">
        <v>315</v>
      </c>
    </row>
    <row r="22" spans="1:2" x14ac:dyDescent="0.45">
      <c r="A22" s="5" t="str">
        <f>HYPERLINK("#'Financial year lookup'!A1", "Financial year lookup")</f>
        <v>Financial year lookup</v>
      </c>
      <c r="B22" s="4" t="s">
        <v>12</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253"/>
  <sheetViews>
    <sheetView workbookViewId="0"/>
  </sheetViews>
  <sheetFormatPr defaultColWidth="10.85546875" defaultRowHeight="15.9" x14ac:dyDescent="0.45"/>
  <cols>
    <col min="1" max="1" width="31.85546875" customWidth="1"/>
    <col min="2" max="15" width="16.7109375" customWidth="1"/>
  </cols>
  <sheetData>
    <row r="1" spans="1:5" ht="47.6" x14ac:dyDescent="0.45">
      <c r="A1" s="2" t="s">
        <v>224</v>
      </c>
      <c r="B1" s="2" t="s">
        <v>308</v>
      </c>
      <c r="C1" s="2" t="s">
        <v>278</v>
      </c>
      <c r="D1" s="2" t="s">
        <v>279</v>
      </c>
      <c r="E1" s="2" t="s">
        <v>280</v>
      </c>
    </row>
    <row r="2" spans="1:5" x14ac:dyDescent="0.45">
      <c r="A2" s="25" t="s">
        <v>229</v>
      </c>
      <c r="B2" t="s">
        <v>284</v>
      </c>
      <c r="C2" s="11">
        <v>45</v>
      </c>
      <c r="D2" s="19">
        <v>62832</v>
      </c>
      <c r="E2" s="15">
        <v>0.02</v>
      </c>
    </row>
    <row r="3" spans="1:5" x14ac:dyDescent="0.45">
      <c r="A3" s="26" t="s">
        <v>229</v>
      </c>
      <c r="B3" t="s">
        <v>285</v>
      </c>
      <c r="C3" s="11">
        <v>145</v>
      </c>
      <c r="D3" s="19">
        <v>238019</v>
      </c>
      <c r="E3" s="15">
        <v>0.02</v>
      </c>
    </row>
    <row r="4" spans="1:5" x14ac:dyDescent="0.45">
      <c r="A4" s="26" t="s">
        <v>229</v>
      </c>
      <c r="B4" t="s">
        <v>286</v>
      </c>
      <c r="C4" s="11">
        <v>145</v>
      </c>
      <c r="D4" s="19">
        <v>240345</v>
      </c>
      <c r="E4" s="15">
        <v>0.02</v>
      </c>
    </row>
    <row r="5" spans="1:5" x14ac:dyDescent="0.45">
      <c r="A5" s="26" t="s">
        <v>229</v>
      </c>
      <c r="B5" t="s">
        <v>287</v>
      </c>
      <c r="C5" s="11">
        <v>115</v>
      </c>
      <c r="D5" s="19">
        <v>191881</v>
      </c>
      <c r="E5" s="15">
        <v>0.02</v>
      </c>
    </row>
    <row r="6" spans="1:5" x14ac:dyDescent="0.45">
      <c r="A6" s="26" t="s">
        <v>229</v>
      </c>
      <c r="B6" t="s">
        <v>288</v>
      </c>
      <c r="C6" s="11">
        <v>180</v>
      </c>
      <c r="D6" s="19">
        <v>313130</v>
      </c>
      <c r="E6" s="15">
        <v>0.02</v>
      </c>
    </row>
    <row r="7" spans="1:5" x14ac:dyDescent="0.45">
      <c r="A7" s="26" t="s">
        <v>229</v>
      </c>
      <c r="B7" t="s">
        <v>289</v>
      </c>
      <c r="C7" s="11">
        <v>145</v>
      </c>
      <c r="D7" s="19">
        <v>260162</v>
      </c>
      <c r="E7" s="15">
        <v>0.02</v>
      </c>
    </row>
    <row r="8" spans="1:5" x14ac:dyDescent="0.45">
      <c r="A8" s="26" t="s">
        <v>229</v>
      </c>
      <c r="B8" t="s">
        <v>283</v>
      </c>
      <c r="C8" s="11">
        <v>770</v>
      </c>
      <c r="D8" s="19">
        <v>1306369</v>
      </c>
      <c r="E8" s="15">
        <v>0.02</v>
      </c>
    </row>
    <row r="9" spans="1:5" x14ac:dyDescent="0.45">
      <c r="A9" s="26" t="s">
        <v>230</v>
      </c>
      <c r="B9" t="s">
        <v>284</v>
      </c>
      <c r="C9" s="11">
        <v>45</v>
      </c>
      <c r="D9" s="19">
        <v>66617</v>
      </c>
      <c r="E9" s="15">
        <v>0.02</v>
      </c>
    </row>
    <row r="10" spans="1:5" x14ac:dyDescent="0.45">
      <c r="A10" s="26" t="s">
        <v>230</v>
      </c>
      <c r="B10" t="s">
        <v>285</v>
      </c>
      <c r="C10" s="11">
        <v>95</v>
      </c>
      <c r="D10" s="19">
        <v>164419</v>
      </c>
      <c r="E10" s="15">
        <v>0.01</v>
      </c>
    </row>
    <row r="11" spans="1:5" x14ac:dyDescent="0.45">
      <c r="A11" s="26" t="s">
        <v>230</v>
      </c>
      <c r="B11" t="s">
        <v>286</v>
      </c>
      <c r="C11" s="11">
        <v>115</v>
      </c>
      <c r="D11" s="19">
        <v>214630</v>
      </c>
      <c r="E11" s="15">
        <v>0.02</v>
      </c>
    </row>
    <row r="12" spans="1:5" x14ac:dyDescent="0.45">
      <c r="A12" s="26" t="s">
        <v>230</v>
      </c>
      <c r="B12" t="s">
        <v>287</v>
      </c>
      <c r="C12" s="11">
        <v>115</v>
      </c>
      <c r="D12" s="19">
        <v>210692</v>
      </c>
      <c r="E12" s="15">
        <v>0.02</v>
      </c>
    </row>
    <row r="13" spans="1:5" x14ac:dyDescent="0.45">
      <c r="A13" s="26" t="s">
        <v>230</v>
      </c>
      <c r="B13" t="s">
        <v>288</v>
      </c>
      <c r="C13" s="11">
        <v>150</v>
      </c>
      <c r="D13" s="19">
        <v>283898</v>
      </c>
      <c r="E13" s="15">
        <v>0.02</v>
      </c>
    </row>
    <row r="14" spans="1:5" x14ac:dyDescent="0.45">
      <c r="A14" s="26" t="s">
        <v>230</v>
      </c>
      <c r="B14" t="s">
        <v>289</v>
      </c>
      <c r="C14" s="11">
        <v>120</v>
      </c>
      <c r="D14" s="19">
        <v>254028</v>
      </c>
      <c r="E14" s="15">
        <v>0.02</v>
      </c>
    </row>
    <row r="15" spans="1:5" x14ac:dyDescent="0.45">
      <c r="A15" s="26" t="s">
        <v>230</v>
      </c>
      <c r="B15" t="s">
        <v>283</v>
      </c>
      <c r="C15" s="11">
        <v>645</v>
      </c>
      <c r="D15" s="19">
        <v>1194285</v>
      </c>
      <c r="E15" s="15">
        <v>0.02</v>
      </c>
    </row>
    <row r="16" spans="1:5" x14ac:dyDescent="0.45">
      <c r="A16" s="26" t="s">
        <v>231</v>
      </c>
      <c r="B16" t="s">
        <v>284</v>
      </c>
      <c r="C16" s="11">
        <v>35</v>
      </c>
      <c r="D16" s="19">
        <v>53281</v>
      </c>
      <c r="E16" s="15">
        <v>0.02</v>
      </c>
    </row>
    <row r="17" spans="1:5" x14ac:dyDescent="0.45">
      <c r="A17" s="26" t="s">
        <v>231</v>
      </c>
      <c r="B17" t="s">
        <v>285</v>
      </c>
      <c r="C17" s="11">
        <v>90</v>
      </c>
      <c r="D17" s="19">
        <v>165744</v>
      </c>
      <c r="E17" s="15">
        <v>0.02</v>
      </c>
    </row>
    <row r="18" spans="1:5" x14ac:dyDescent="0.45">
      <c r="A18" s="26" t="s">
        <v>231</v>
      </c>
      <c r="B18" t="s">
        <v>286</v>
      </c>
      <c r="C18" s="11">
        <v>80</v>
      </c>
      <c r="D18" s="19">
        <v>151613</v>
      </c>
      <c r="E18" s="15">
        <v>0.01</v>
      </c>
    </row>
    <row r="19" spans="1:5" x14ac:dyDescent="0.45">
      <c r="A19" s="26" t="s">
        <v>231</v>
      </c>
      <c r="B19" t="s">
        <v>287</v>
      </c>
      <c r="C19" s="11">
        <v>75</v>
      </c>
      <c r="D19" s="19">
        <v>147517</v>
      </c>
      <c r="E19" s="15">
        <v>0.02</v>
      </c>
    </row>
    <row r="20" spans="1:5" x14ac:dyDescent="0.45">
      <c r="A20" s="26" t="s">
        <v>231</v>
      </c>
      <c r="B20" t="s">
        <v>288</v>
      </c>
      <c r="C20" s="11">
        <v>105</v>
      </c>
      <c r="D20" s="19">
        <v>220757</v>
      </c>
      <c r="E20" s="15">
        <v>0.02</v>
      </c>
    </row>
    <row r="21" spans="1:5" x14ac:dyDescent="0.45">
      <c r="A21" s="26" t="s">
        <v>231</v>
      </c>
      <c r="B21" t="s">
        <v>289</v>
      </c>
      <c r="C21" s="11">
        <v>85</v>
      </c>
      <c r="D21" s="19">
        <v>181131</v>
      </c>
      <c r="E21" s="15">
        <v>0.01</v>
      </c>
    </row>
    <row r="22" spans="1:5" x14ac:dyDescent="0.45">
      <c r="A22" s="26" t="s">
        <v>231</v>
      </c>
      <c r="B22" t="s">
        <v>283</v>
      </c>
      <c r="C22" s="11">
        <v>470</v>
      </c>
      <c r="D22" s="19">
        <v>920042</v>
      </c>
      <c r="E22" s="15">
        <v>0.02</v>
      </c>
    </row>
    <row r="23" spans="1:5" x14ac:dyDescent="0.45">
      <c r="A23" s="26" t="s">
        <v>232</v>
      </c>
      <c r="B23" t="s">
        <v>284</v>
      </c>
      <c r="C23" s="11">
        <v>35</v>
      </c>
      <c r="D23" s="19">
        <v>57320</v>
      </c>
      <c r="E23" s="15">
        <v>0.02</v>
      </c>
    </row>
    <row r="24" spans="1:5" x14ac:dyDescent="0.45">
      <c r="A24" s="26" t="s">
        <v>232</v>
      </c>
      <c r="B24" t="s">
        <v>285</v>
      </c>
      <c r="C24" s="11">
        <v>55</v>
      </c>
      <c r="D24" s="19">
        <v>90571</v>
      </c>
      <c r="E24" s="15">
        <v>0.01</v>
      </c>
    </row>
    <row r="25" spans="1:5" x14ac:dyDescent="0.45">
      <c r="A25" s="26" t="s">
        <v>232</v>
      </c>
      <c r="B25" t="s">
        <v>286</v>
      </c>
      <c r="C25" s="11">
        <v>70</v>
      </c>
      <c r="D25" s="19">
        <v>129223</v>
      </c>
      <c r="E25" s="15">
        <v>0.01</v>
      </c>
    </row>
    <row r="26" spans="1:5" x14ac:dyDescent="0.45">
      <c r="A26" s="26" t="s">
        <v>232</v>
      </c>
      <c r="B26" t="s">
        <v>287</v>
      </c>
      <c r="C26" s="11">
        <v>75</v>
      </c>
      <c r="D26" s="19">
        <v>146518</v>
      </c>
      <c r="E26" s="15">
        <v>0.02</v>
      </c>
    </row>
    <row r="27" spans="1:5" x14ac:dyDescent="0.45">
      <c r="A27" s="26" t="s">
        <v>232</v>
      </c>
      <c r="B27" t="s">
        <v>288</v>
      </c>
      <c r="C27" s="11">
        <v>95</v>
      </c>
      <c r="D27" s="19">
        <v>207623</v>
      </c>
      <c r="E27" s="15">
        <v>0.02</v>
      </c>
    </row>
    <row r="28" spans="1:5" x14ac:dyDescent="0.45">
      <c r="A28" s="26" t="s">
        <v>232</v>
      </c>
      <c r="B28" t="s">
        <v>289</v>
      </c>
      <c r="C28" s="11">
        <v>65</v>
      </c>
      <c r="D28" s="19">
        <v>145109</v>
      </c>
      <c r="E28" s="15">
        <v>0.01</v>
      </c>
    </row>
    <row r="29" spans="1:5" x14ac:dyDescent="0.45">
      <c r="A29" s="26" t="s">
        <v>232</v>
      </c>
      <c r="B29" t="s">
        <v>283</v>
      </c>
      <c r="C29" s="11">
        <v>395</v>
      </c>
      <c r="D29" s="19">
        <v>776364</v>
      </c>
      <c r="E29" s="15">
        <v>0.01</v>
      </c>
    </row>
    <row r="30" spans="1:5" x14ac:dyDescent="0.45">
      <c r="A30" s="26" t="s">
        <v>233</v>
      </c>
      <c r="B30" t="s">
        <v>284</v>
      </c>
      <c r="C30" s="11">
        <v>95</v>
      </c>
      <c r="D30" s="19">
        <v>140857</v>
      </c>
      <c r="E30" s="15">
        <v>0.04</v>
      </c>
    </row>
    <row r="31" spans="1:5" x14ac:dyDescent="0.45">
      <c r="A31" s="26" t="s">
        <v>233</v>
      </c>
      <c r="B31" t="s">
        <v>285</v>
      </c>
      <c r="C31" s="11">
        <v>320</v>
      </c>
      <c r="D31" s="19">
        <v>589715</v>
      </c>
      <c r="E31" s="15">
        <v>0.05</v>
      </c>
    </row>
    <row r="32" spans="1:5" x14ac:dyDescent="0.45">
      <c r="A32" s="26" t="s">
        <v>233</v>
      </c>
      <c r="B32" t="s">
        <v>286</v>
      </c>
      <c r="C32" s="11">
        <v>325</v>
      </c>
      <c r="D32" s="19">
        <v>603223</v>
      </c>
      <c r="E32" s="15">
        <v>0.05</v>
      </c>
    </row>
    <row r="33" spans="1:5" x14ac:dyDescent="0.45">
      <c r="A33" s="26" t="s">
        <v>233</v>
      </c>
      <c r="B33" t="s">
        <v>287</v>
      </c>
      <c r="C33" s="11">
        <v>280</v>
      </c>
      <c r="D33" s="19">
        <v>511252</v>
      </c>
      <c r="E33" s="15">
        <v>0.06</v>
      </c>
    </row>
    <row r="34" spans="1:5" x14ac:dyDescent="0.45">
      <c r="A34" s="26" t="s">
        <v>233</v>
      </c>
      <c r="B34" t="s">
        <v>288</v>
      </c>
      <c r="C34" s="11">
        <v>360</v>
      </c>
      <c r="D34" s="19">
        <v>732659</v>
      </c>
      <c r="E34" s="15">
        <v>0.06</v>
      </c>
    </row>
    <row r="35" spans="1:5" x14ac:dyDescent="0.45">
      <c r="A35" s="26" t="s">
        <v>233</v>
      </c>
      <c r="B35" t="s">
        <v>289</v>
      </c>
      <c r="C35" s="11">
        <v>295</v>
      </c>
      <c r="D35" s="19">
        <v>629637</v>
      </c>
      <c r="E35" s="15">
        <v>0.05</v>
      </c>
    </row>
    <row r="36" spans="1:5" x14ac:dyDescent="0.45">
      <c r="A36" s="26" t="s">
        <v>233</v>
      </c>
      <c r="B36" t="s">
        <v>283</v>
      </c>
      <c r="C36" s="11">
        <v>1675</v>
      </c>
      <c r="D36" s="19">
        <v>3207342</v>
      </c>
      <c r="E36" s="15">
        <v>0.05</v>
      </c>
    </row>
    <row r="37" spans="1:5" x14ac:dyDescent="0.45">
      <c r="A37" s="26" t="s">
        <v>234</v>
      </c>
      <c r="B37" t="s">
        <v>284</v>
      </c>
      <c r="C37" s="11">
        <v>30</v>
      </c>
      <c r="D37" s="19">
        <v>43142</v>
      </c>
      <c r="E37" s="15">
        <v>0.01</v>
      </c>
    </row>
    <row r="38" spans="1:5" x14ac:dyDescent="0.45">
      <c r="A38" s="26" t="s">
        <v>234</v>
      </c>
      <c r="B38" t="s">
        <v>285</v>
      </c>
      <c r="C38" s="11">
        <v>75</v>
      </c>
      <c r="D38" s="19">
        <v>138287</v>
      </c>
      <c r="E38" s="15">
        <v>0.01</v>
      </c>
    </row>
    <row r="39" spans="1:5" x14ac:dyDescent="0.45">
      <c r="A39" s="26" t="s">
        <v>234</v>
      </c>
      <c r="B39" t="s">
        <v>286</v>
      </c>
      <c r="C39" s="11">
        <v>75</v>
      </c>
      <c r="D39" s="19">
        <v>137029</v>
      </c>
      <c r="E39" s="15">
        <v>0.01</v>
      </c>
    </row>
    <row r="40" spans="1:5" x14ac:dyDescent="0.45">
      <c r="A40" s="26" t="s">
        <v>234</v>
      </c>
      <c r="B40" t="s">
        <v>287</v>
      </c>
      <c r="C40" s="11">
        <v>50</v>
      </c>
      <c r="D40" s="19">
        <v>89037</v>
      </c>
      <c r="E40" s="15">
        <v>0.01</v>
      </c>
    </row>
    <row r="41" spans="1:5" x14ac:dyDescent="0.45">
      <c r="A41" s="26" t="s">
        <v>234</v>
      </c>
      <c r="B41" t="s">
        <v>288</v>
      </c>
      <c r="C41" s="11">
        <v>70</v>
      </c>
      <c r="D41" s="19">
        <v>146244</v>
      </c>
      <c r="E41" s="15">
        <v>0.01</v>
      </c>
    </row>
    <row r="42" spans="1:5" x14ac:dyDescent="0.45">
      <c r="A42" s="26" t="s">
        <v>234</v>
      </c>
      <c r="B42" t="s">
        <v>289</v>
      </c>
      <c r="C42" s="11">
        <v>70</v>
      </c>
      <c r="D42" s="19">
        <v>143911</v>
      </c>
      <c r="E42" s="15">
        <v>0.01</v>
      </c>
    </row>
    <row r="43" spans="1:5" x14ac:dyDescent="0.45">
      <c r="A43" s="26" t="s">
        <v>234</v>
      </c>
      <c r="B43" t="s">
        <v>283</v>
      </c>
      <c r="C43" s="11">
        <v>370</v>
      </c>
      <c r="D43" s="19">
        <v>697650</v>
      </c>
      <c r="E43" s="15">
        <v>0.01</v>
      </c>
    </row>
    <row r="44" spans="1:5" x14ac:dyDescent="0.45">
      <c r="A44" s="26" t="s">
        <v>235</v>
      </c>
      <c r="B44" t="s">
        <v>284</v>
      </c>
      <c r="C44" s="11">
        <v>60</v>
      </c>
      <c r="D44" s="19">
        <v>93386</v>
      </c>
      <c r="E44" s="15">
        <v>0.03</v>
      </c>
    </row>
    <row r="45" spans="1:5" x14ac:dyDescent="0.45">
      <c r="A45" s="26" t="s">
        <v>235</v>
      </c>
      <c r="B45" t="s">
        <v>285</v>
      </c>
      <c r="C45" s="11">
        <v>145</v>
      </c>
      <c r="D45" s="19">
        <v>252178</v>
      </c>
      <c r="E45" s="15">
        <v>0.02</v>
      </c>
    </row>
    <row r="46" spans="1:5" x14ac:dyDescent="0.45">
      <c r="A46" s="26" t="s">
        <v>235</v>
      </c>
      <c r="B46" t="s">
        <v>286</v>
      </c>
      <c r="C46" s="11">
        <v>130</v>
      </c>
      <c r="D46" s="19">
        <v>243891</v>
      </c>
      <c r="E46" s="15">
        <v>0.02</v>
      </c>
    </row>
    <row r="47" spans="1:5" x14ac:dyDescent="0.45">
      <c r="A47" s="26" t="s">
        <v>235</v>
      </c>
      <c r="B47" t="s">
        <v>287</v>
      </c>
      <c r="C47" s="11">
        <v>120</v>
      </c>
      <c r="D47" s="19">
        <v>230218</v>
      </c>
      <c r="E47" s="15">
        <v>0.03</v>
      </c>
    </row>
    <row r="48" spans="1:5" x14ac:dyDescent="0.45">
      <c r="A48" s="26" t="s">
        <v>235</v>
      </c>
      <c r="B48" t="s">
        <v>288</v>
      </c>
      <c r="C48" s="11">
        <v>145</v>
      </c>
      <c r="D48" s="19">
        <v>297933</v>
      </c>
      <c r="E48" s="15">
        <v>0.02</v>
      </c>
    </row>
    <row r="49" spans="1:5" x14ac:dyDescent="0.45">
      <c r="A49" s="26" t="s">
        <v>235</v>
      </c>
      <c r="B49" t="s">
        <v>289</v>
      </c>
      <c r="C49" s="11">
        <v>125</v>
      </c>
      <c r="D49" s="19">
        <v>264883</v>
      </c>
      <c r="E49" s="15">
        <v>0.02</v>
      </c>
    </row>
    <row r="50" spans="1:5" x14ac:dyDescent="0.45">
      <c r="A50" s="26" t="s">
        <v>235</v>
      </c>
      <c r="B50" t="s">
        <v>283</v>
      </c>
      <c r="C50" s="11">
        <v>720</v>
      </c>
      <c r="D50" s="19">
        <v>1382489</v>
      </c>
      <c r="E50" s="15">
        <v>0.02</v>
      </c>
    </row>
    <row r="51" spans="1:5" x14ac:dyDescent="0.45">
      <c r="A51" s="26" t="s">
        <v>236</v>
      </c>
      <c r="B51" t="s">
        <v>284</v>
      </c>
      <c r="C51" s="11">
        <v>115</v>
      </c>
      <c r="D51" s="19">
        <v>199450</v>
      </c>
      <c r="E51" s="15">
        <v>0.06</v>
      </c>
    </row>
    <row r="52" spans="1:5" x14ac:dyDescent="0.45">
      <c r="A52" s="26" t="s">
        <v>236</v>
      </c>
      <c r="B52" t="s">
        <v>285</v>
      </c>
      <c r="C52" s="11">
        <v>270</v>
      </c>
      <c r="D52" s="19">
        <v>539085</v>
      </c>
      <c r="E52" s="15">
        <v>0.05</v>
      </c>
    </row>
    <row r="53" spans="1:5" x14ac:dyDescent="0.45">
      <c r="A53" s="26" t="s">
        <v>236</v>
      </c>
      <c r="B53" t="s">
        <v>286</v>
      </c>
      <c r="C53" s="11">
        <v>230</v>
      </c>
      <c r="D53" s="19">
        <v>441431</v>
      </c>
      <c r="E53" s="15">
        <v>0.04</v>
      </c>
    </row>
    <row r="54" spans="1:5" x14ac:dyDescent="0.45">
      <c r="A54" s="26" t="s">
        <v>236</v>
      </c>
      <c r="B54" t="s">
        <v>287</v>
      </c>
      <c r="C54" s="11">
        <v>195</v>
      </c>
      <c r="D54" s="19">
        <v>387712</v>
      </c>
      <c r="E54" s="15">
        <v>0.04</v>
      </c>
    </row>
    <row r="55" spans="1:5" x14ac:dyDescent="0.45">
      <c r="A55" s="26" t="s">
        <v>236</v>
      </c>
      <c r="B55" t="s">
        <v>288</v>
      </c>
      <c r="C55" s="11">
        <v>245</v>
      </c>
      <c r="D55" s="19">
        <v>512169</v>
      </c>
      <c r="E55" s="15">
        <v>0.04</v>
      </c>
    </row>
    <row r="56" spans="1:5" x14ac:dyDescent="0.45">
      <c r="A56" s="26" t="s">
        <v>236</v>
      </c>
      <c r="B56" t="s">
        <v>289</v>
      </c>
      <c r="C56" s="11">
        <v>235</v>
      </c>
      <c r="D56" s="19">
        <v>504956</v>
      </c>
      <c r="E56" s="15">
        <v>0.04</v>
      </c>
    </row>
    <row r="57" spans="1:5" x14ac:dyDescent="0.45">
      <c r="A57" s="26" t="s">
        <v>236</v>
      </c>
      <c r="B57" t="s">
        <v>283</v>
      </c>
      <c r="C57" s="11">
        <v>1290</v>
      </c>
      <c r="D57" s="19">
        <v>2584803</v>
      </c>
      <c r="E57" s="15">
        <v>0.04</v>
      </c>
    </row>
    <row r="58" spans="1:5" x14ac:dyDescent="0.45">
      <c r="A58" s="26" t="s">
        <v>237</v>
      </c>
      <c r="B58" t="s">
        <v>284</v>
      </c>
      <c r="C58" s="11">
        <v>75</v>
      </c>
      <c r="D58" s="19">
        <v>112744</v>
      </c>
      <c r="E58" s="15">
        <v>0.03</v>
      </c>
    </row>
    <row r="59" spans="1:5" x14ac:dyDescent="0.45">
      <c r="A59" s="26" t="s">
        <v>237</v>
      </c>
      <c r="B59" t="s">
        <v>285</v>
      </c>
      <c r="C59" s="11">
        <v>180</v>
      </c>
      <c r="D59" s="19">
        <v>308011</v>
      </c>
      <c r="E59" s="15">
        <v>0.03</v>
      </c>
    </row>
    <row r="60" spans="1:5" x14ac:dyDescent="0.45">
      <c r="A60" s="26" t="s">
        <v>237</v>
      </c>
      <c r="B60" t="s">
        <v>286</v>
      </c>
      <c r="C60" s="11">
        <v>190</v>
      </c>
      <c r="D60" s="19">
        <v>328932</v>
      </c>
      <c r="E60" s="15">
        <v>0.03</v>
      </c>
    </row>
    <row r="61" spans="1:5" x14ac:dyDescent="0.45">
      <c r="A61" s="26" t="s">
        <v>237</v>
      </c>
      <c r="B61" t="s">
        <v>287</v>
      </c>
      <c r="C61" s="11">
        <v>140</v>
      </c>
      <c r="D61" s="19">
        <v>247929</v>
      </c>
      <c r="E61" s="15">
        <v>0.03</v>
      </c>
    </row>
    <row r="62" spans="1:5" x14ac:dyDescent="0.45">
      <c r="A62" s="26" t="s">
        <v>237</v>
      </c>
      <c r="B62" t="s">
        <v>288</v>
      </c>
      <c r="C62" s="11">
        <v>215</v>
      </c>
      <c r="D62" s="19">
        <v>407171</v>
      </c>
      <c r="E62" s="15">
        <v>0.03</v>
      </c>
    </row>
    <row r="63" spans="1:5" x14ac:dyDescent="0.45">
      <c r="A63" s="26" t="s">
        <v>237</v>
      </c>
      <c r="B63" t="s">
        <v>289</v>
      </c>
      <c r="C63" s="11">
        <v>165</v>
      </c>
      <c r="D63" s="19">
        <v>347343</v>
      </c>
      <c r="E63" s="15">
        <v>0.03</v>
      </c>
    </row>
    <row r="64" spans="1:5" x14ac:dyDescent="0.45">
      <c r="A64" s="26" t="s">
        <v>237</v>
      </c>
      <c r="B64" t="s">
        <v>283</v>
      </c>
      <c r="C64" s="11">
        <v>965</v>
      </c>
      <c r="D64" s="19">
        <v>1752131</v>
      </c>
      <c r="E64" s="15">
        <v>0.03</v>
      </c>
    </row>
    <row r="65" spans="1:5" x14ac:dyDescent="0.45">
      <c r="A65" s="26" t="s">
        <v>238</v>
      </c>
      <c r="B65" t="s">
        <v>284</v>
      </c>
      <c r="C65" s="11">
        <v>20</v>
      </c>
      <c r="D65" s="19">
        <v>36410</v>
      </c>
      <c r="E65" s="15">
        <v>0.01</v>
      </c>
    </row>
    <row r="66" spans="1:5" x14ac:dyDescent="0.45">
      <c r="A66" s="26" t="s">
        <v>238</v>
      </c>
      <c r="B66" t="s">
        <v>285</v>
      </c>
      <c r="C66" s="11">
        <v>70</v>
      </c>
      <c r="D66" s="19">
        <v>133524</v>
      </c>
      <c r="E66" s="15">
        <v>0.01</v>
      </c>
    </row>
    <row r="67" spans="1:5" x14ac:dyDescent="0.45">
      <c r="A67" s="26" t="s">
        <v>238</v>
      </c>
      <c r="B67" t="s">
        <v>286</v>
      </c>
      <c r="C67" s="11">
        <v>50</v>
      </c>
      <c r="D67" s="19">
        <v>88771</v>
      </c>
      <c r="E67" s="15">
        <v>0.01</v>
      </c>
    </row>
    <row r="68" spans="1:5" x14ac:dyDescent="0.45">
      <c r="A68" s="26" t="s">
        <v>238</v>
      </c>
      <c r="B68" t="s">
        <v>287</v>
      </c>
      <c r="C68" s="11">
        <v>50</v>
      </c>
      <c r="D68" s="19">
        <v>98977</v>
      </c>
      <c r="E68" s="15">
        <v>0.01</v>
      </c>
    </row>
    <row r="69" spans="1:5" x14ac:dyDescent="0.45">
      <c r="A69" s="26" t="s">
        <v>238</v>
      </c>
      <c r="B69" t="s">
        <v>288</v>
      </c>
      <c r="C69" s="11">
        <v>55</v>
      </c>
      <c r="D69" s="19">
        <v>104499</v>
      </c>
      <c r="E69" s="15">
        <v>0.01</v>
      </c>
    </row>
    <row r="70" spans="1:5" x14ac:dyDescent="0.45">
      <c r="A70" s="26" t="s">
        <v>238</v>
      </c>
      <c r="B70" t="s">
        <v>289</v>
      </c>
      <c r="C70" s="11">
        <v>70</v>
      </c>
      <c r="D70" s="19">
        <v>145895</v>
      </c>
      <c r="E70" s="15">
        <v>0.01</v>
      </c>
    </row>
    <row r="71" spans="1:5" x14ac:dyDescent="0.45">
      <c r="A71" s="26" t="s">
        <v>238</v>
      </c>
      <c r="B71" t="s">
        <v>283</v>
      </c>
      <c r="C71" s="11">
        <v>320</v>
      </c>
      <c r="D71" s="19">
        <v>608076</v>
      </c>
      <c r="E71" s="15">
        <v>0.01</v>
      </c>
    </row>
    <row r="72" spans="1:5" x14ac:dyDescent="0.45">
      <c r="A72" s="26" t="s">
        <v>239</v>
      </c>
      <c r="B72" t="s">
        <v>284</v>
      </c>
      <c r="C72" s="11">
        <v>20</v>
      </c>
      <c r="D72" s="19">
        <v>34261</v>
      </c>
      <c r="E72" s="15">
        <v>0.01</v>
      </c>
    </row>
    <row r="73" spans="1:5" x14ac:dyDescent="0.45">
      <c r="A73" s="26" t="s">
        <v>239</v>
      </c>
      <c r="B73" t="s">
        <v>285</v>
      </c>
      <c r="C73" s="11">
        <v>70</v>
      </c>
      <c r="D73" s="19">
        <v>124770</v>
      </c>
      <c r="E73" s="15">
        <v>0.01</v>
      </c>
    </row>
    <row r="74" spans="1:5" x14ac:dyDescent="0.45">
      <c r="A74" s="26" t="s">
        <v>239</v>
      </c>
      <c r="B74" t="s">
        <v>286</v>
      </c>
      <c r="C74" s="11">
        <v>70</v>
      </c>
      <c r="D74" s="19">
        <v>134358</v>
      </c>
      <c r="E74" s="15">
        <v>0.01</v>
      </c>
    </row>
    <row r="75" spans="1:5" x14ac:dyDescent="0.45">
      <c r="A75" s="26" t="s">
        <v>239</v>
      </c>
      <c r="B75" t="s">
        <v>287</v>
      </c>
      <c r="C75" s="11">
        <v>50</v>
      </c>
      <c r="D75" s="19">
        <v>94816</v>
      </c>
      <c r="E75" s="15">
        <v>0.01</v>
      </c>
    </row>
    <row r="76" spans="1:5" x14ac:dyDescent="0.45">
      <c r="A76" s="26" t="s">
        <v>239</v>
      </c>
      <c r="B76" t="s">
        <v>288</v>
      </c>
      <c r="C76" s="11">
        <v>105</v>
      </c>
      <c r="D76" s="19">
        <v>210891</v>
      </c>
      <c r="E76" s="15">
        <v>0.02</v>
      </c>
    </row>
    <row r="77" spans="1:5" x14ac:dyDescent="0.45">
      <c r="A77" s="26" t="s">
        <v>239</v>
      </c>
      <c r="B77" t="s">
        <v>289</v>
      </c>
      <c r="C77" s="11">
        <v>95</v>
      </c>
      <c r="D77" s="19">
        <v>186988</v>
      </c>
      <c r="E77" s="15">
        <v>0.02</v>
      </c>
    </row>
    <row r="78" spans="1:5" x14ac:dyDescent="0.45">
      <c r="A78" s="26" t="s">
        <v>239</v>
      </c>
      <c r="B78" t="s">
        <v>283</v>
      </c>
      <c r="C78" s="11">
        <v>410</v>
      </c>
      <c r="D78" s="19">
        <v>786084</v>
      </c>
      <c r="E78" s="15">
        <v>0.01</v>
      </c>
    </row>
    <row r="79" spans="1:5" x14ac:dyDescent="0.45">
      <c r="A79" s="26" t="s">
        <v>240</v>
      </c>
      <c r="B79" t="s">
        <v>284</v>
      </c>
      <c r="C79" s="11">
        <v>30</v>
      </c>
      <c r="D79" s="19">
        <v>45824</v>
      </c>
      <c r="E79" s="15">
        <v>0.01</v>
      </c>
    </row>
    <row r="80" spans="1:5" x14ac:dyDescent="0.45">
      <c r="A80" s="26" t="s">
        <v>240</v>
      </c>
      <c r="B80" t="s">
        <v>285</v>
      </c>
      <c r="C80" s="11">
        <v>50</v>
      </c>
      <c r="D80" s="19">
        <v>94623</v>
      </c>
      <c r="E80" s="15">
        <v>0.01</v>
      </c>
    </row>
    <row r="81" spans="1:5" x14ac:dyDescent="0.45">
      <c r="A81" s="26" t="s">
        <v>240</v>
      </c>
      <c r="B81" t="s">
        <v>286</v>
      </c>
      <c r="C81" s="11">
        <v>55</v>
      </c>
      <c r="D81" s="19">
        <v>99936</v>
      </c>
      <c r="E81" s="15">
        <v>0.01</v>
      </c>
    </row>
    <row r="82" spans="1:5" x14ac:dyDescent="0.45">
      <c r="A82" s="26" t="s">
        <v>240</v>
      </c>
      <c r="B82" t="s">
        <v>287</v>
      </c>
      <c r="C82" s="11">
        <v>50</v>
      </c>
      <c r="D82" s="19">
        <v>99225</v>
      </c>
      <c r="E82" s="15">
        <v>0.01</v>
      </c>
    </row>
    <row r="83" spans="1:5" x14ac:dyDescent="0.45">
      <c r="A83" s="26" t="s">
        <v>240</v>
      </c>
      <c r="B83" t="s">
        <v>288</v>
      </c>
      <c r="C83" s="11">
        <v>55</v>
      </c>
      <c r="D83" s="19">
        <v>119925</v>
      </c>
      <c r="E83" s="15">
        <v>0.01</v>
      </c>
    </row>
    <row r="84" spans="1:5" x14ac:dyDescent="0.45">
      <c r="A84" s="26" t="s">
        <v>240</v>
      </c>
      <c r="B84" t="s">
        <v>289</v>
      </c>
      <c r="C84" s="11">
        <v>50</v>
      </c>
      <c r="D84" s="19">
        <v>105999</v>
      </c>
      <c r="E84" s="15">
        <v>0.01</v>
      </c>
    </row>
    <row r="85" spans="1:5" x14ac:dyDescent="0.45">
      <c r="A85" s="26" t="s">
        <v>240</v>
      </c>
      <c r="B85" t="s">
        <v>283</v>
      </c>
      <c r="C85" s="11">
        <v>295</v>
      </c>
      <c r="D85" s="19">
        <v>565531</v>
      </c>
      <c r="E85" s="15">
        <v>0.01</v>
      </c>
    </row>
    <row r="86" spans="1:5" x14ac:dyDescent="0.45">
      <c r="A86" s="26" t="s">
        <v>241</v>
      </c>
      <c r="B86" t="s">
        <v>284</v>
      </c>
      <c r="C86" s="11">
        <v>65</v>
      </c>
      <c r="D86" s="19">
        <v>84580</v>
      </c>
      <c r="E86" s="15">
        <v>0.02</v>
      </c>
    </row>
    <row r="87" spans="1:5" x14ac:dyDescent="0.45">
      <c r="A87" s="26" t="s">
        <v>241</v>
      </c>
      <c r="B87" t="s">
        <v>285</v>
      </c>
      <c r="C87" s="11">
        <v>165</v>
      </c>
      <c r="D87" s="19">
        <v>291394</v>
      </c>
      <c r="E87" s="15">
        <v>0.03</v>
      </c>
    </row>
    <row r="88" spans="1:5" x14ac:dyDescent="0.45">
      <c r="A88" s="26" t="s">
        <v>241</v>
      </c>
      <c r="B88" t="s">
        <v>286</v>
      </c>
      <c r="C88" s="11">
        <v>165</v>
      </c>
      <c r="D88" s="19">
        <v>287026</v>
      </c>
      <c r="E88" s="15">
        <v>0.03</v>
      </c>
    </row>
    <row r="89" spans="1:5" x14ac:dyDescent="0.45">
      <c r="A89" s="26" t="s">
        <v>241</v>
      </c>
      <c r="B89" t="s">
        <v>287</v>
      </c>
      <c r="C89" s="11">
        <v>150</v>
      </c>
      <c r="D89" s="19">
        <v>259967</v>
      </c>
      <c r="E89" s="15">
        <v>0.03</v>
      </c>
    </row>
    <row r="90" spans="1:5" x14ac:dyDescent="0.45">
      <c r="A90" s="26" t="s">
        <v>241</v>
      </c>
      <c r="B90" t="s">
        <v>288</v>
      </c>
      <c r="C90" s="11">
        <v>200</v>
      </c>
      <c r="D90" s="19">
        <v>381178</v>
      </c>
      <c r="E90" s="15">
        <v>0.03</v>
      </c>
    </row>
    <row r="91" spans="1:5" x14ac:dyDescent="0.45">
      <c r="A91" s="26" t="s">
        <v>241</v>
      </c>
      <c r="B91" t="s">
        <v>289</v>
      </c>
      <c r="C91" s="11">
        <v>155</v>
      </c>
      <c r="D91" s="19">
        <v>328548</v>
      </c>
      <c r="E91" s="15">
        <v>0.03</v>
      </c>
    </row>
    <row r="92" spans="1:5" x14ac:dyDescent="0.45">
      <c r="A92" s="26" t="s">
        <v>241</v>
      </c>
      <c r="B92" t="s">
        <v>283</v>
      </c>
      <c r="C92" s="11">
        <v>900</v>
      </c>
      <c r="D92" s="19">
        <v>1632692</v>
      </c>
      <c r="E92" s="15">
        <v>0.03</v>
      </c>
    </row>
    <row r="93" spans="1:5" x14ac:dyDescent="0.45">
      <c r="A93" s="26" t="s">
        <v>242</v>
      </c>
      <c r="B93" t="s">
        <v>284</v>
      </c>
      <c r="C93" s="11">
        <v>110</v>
      </c>
      <c r="D93" s="19">
        <v>150041</v>
      </c>
      <c r="E93" s="15">
        <v>0.04</v>
      </c>
    </row>
    <row r="94" spans="1:5" x14ac:dyDescent="0.45">
      <c r="A94" s="26" t="s">
        <v>242</v>
      </c>
      <c r="B94" t="s">
        <v>285</v>
      </c>
      <c r="C94" s="11">
        <v>305</v>
      </c>
      <c r="D94" s="19">
        <v>512988</v>
      </c>
      <c r="E94" s="15">
        <v>0.05</v>
      </c>
    </row>
    <row r="95" spans="1:5" x14ac:dyDescent="0.45">
      <c r="A95" s="26" t="s">
        <v>242</v>
      </c>
      <c r="B95" t="s">
        <v>286</v>
      </c>
      <c r="C95" s="11">
        <v>310</v>
      </c>
      <c r="D95" s="19">
        <v>530108</v>
      </c>
      <c r="E95" s="15">
        <v>0.05</v>
      </c>
    </row>
    <row r="96" spans="1:5" x14ac:dyDescent="0.45">
      <c r="A96" s="26" t="s">
        <v>242</v>
      </c>
      <c r="B96" t="s">
        <v>287</v>
      </c>
      <c r="C96" s="11">
        <v>270</v>
      </c>
      <c r="D96" s="19">
        <v>482386</v>
      </c>
      <c r="E96" s="15">
        <v>0.05</v>
      </c>
    </row>
    <row r="97" spans="1:5" x14ac:dyDescent="0.45">
      <c r="A97" s="26" t="s">
        <v>242</v>
      </c>
      <c r="B97" t="s">
        <v>288</v>
      </c>
      <c r="C97" s="11">
        <v>360</v>
      </c>
      <c r="D97" s="19">
        <v>696094</v>
      </c>
      <c r="E97" s="15">
        <v>0.05</v>
      </c>
    </row>
    <row r="98" spans="1:5" x14ac:dyDescent="0.45">
      <c r="A98" s="26" t="s">
        <v>242</v>
      </c>
      <c r="B98" t="s">
        <v>289</v>
      </c>
      <c r="C98" s="11">
        <v>315</v>
      </c>
      <c r="D98" s="19">
        <v>616335</v>
      </c>
      <c r="E98" s="15">
        <v>0.05</v>
      </c>
    </row>
    <row r="99" spans="1:5" x14ac:dyDescent="0.45">
      <c r="A99" s="26" t="s">
        <v>242</v>
      </c>
      <c r="B99" t="s">
        <v>283</v>
      </c>
      <c r="C99" s="11">
        <v>1670</v>
      </c>
      <c r="D99" s="19">
        <v>2987953</v>
      </c>
      <c r="E99" s="15">
        <v>0.05</v>
      </c>
    </row>
    <row r="100" spans="1:5" x14ac:dyDescent="0.45">
      <c r="A100" s="26" t="s">
        <v>243</v>
      </c>
      <c r="B100" t="s">
        <v>284</v>
      </c>
      <c r="C100" s="11">
        <v>535</v>
      </c>
      <c r="D100" s="19">
        <v>791240</v>
      </c>
      <c r="E100" s="15">
        <v>0.23</v>
      </c>
    </row>
    <row r="101" spans="1:5" x14ac:dyDescent="0.45">
      <c r="A101" s="26" t="s">
        <v>243</v>
      </c>
      <c r="B101" t="s">
        <v>285</v>
      </c>
      <c r="C101" s="11">
        <v>1405</v>
      </c>
      <c r="D101" s="19">
        <v>2450585</v>
      </c>
      <c r="E101" s="15">
        <v>0.22</v>
      </c>
    </row>
    <row r="102" spans="1:5" x14ac:dyDescent="0.45">
      <c r="A102" s="26" t="s">
        <v>243</v>
      </c>
      <c r="B102" t="s">
        <v>286</v>
      </c>
      <c r="C102" s="11">
        <v>1370</v>
      </c>
      <c r="D102" s="19">
        <v>2432010</v>
      </c>
      <c r="E102" s="15">
        <v>0.22</v>
      </c>
    </row>
    <row r="103" spans="1:5" x14ac:dyDescent="0.45">
      <c r="A103" s="26" t="s">
        <v>243</v>
      </c>
      <c r="B103" t="s">
        <v>287</v>
      </c>
      <c r="C103" s="11">
        <v>1085</v>
      </c>
      <c r="D103" s="19">
        <v>1942512</v>
      </c>
      <c r="E103" s="15">
        <v>0.21</v>
      </c>
    </row>
    <row r="104" spans="1:5" x14ac:dyDescent="0.45">
      <c r="A104" s="26" t="s">
        <v>243</v>
      </c>
      <c r="B104" t="s">
        <v>288</v>
      </c>
      <c r="C104" s="11">
        <v>1425</v>
      </c>
      <c r="D104" s="19">
        <v>2761544</v>
      </c>
      <c r="E104" s="15">
        <v>0.21</v>
      </c>
    </row>
    <row r="105" spans="1:5" x14ac:dyDescent="0.45">
      <c r="A105" s="26" t="s">
        <v>243</v>
      </c>
      <c r="B105" t="s">
        <v>289</v>
      </c>
      <c r="C105" s="11">
        <v>1220</v>
      </c>
      <c r="D105" s="19">
        <v>2556857</v>
      </c>
      <c r="E105" s="15">
        <v>0.21</v>
      </c>
    </row>
    <row r="106" spans="1:5" x14ac:dyDescent="0.45">
      <c r="A106" s="26" t="s">
        <v>243</v>
      </c>
      <c r="B106" t="s">
        <v>283</v>
      </c>
      <c r="C106" s="11">
        <v>7030</v>
      </c>
      <c r="D106" s="19">
        <v>12934749</v>
      </c>
      <c r="E106" s="15">
        <v>0.22</v>
      </c>
    </row>
    <row r="107" spans="1:5" x14ac:dyDescent="0.45">
      <c r="A107" s="26" t="s">
        <v>244</v>
      </c>
      <c r="B107" t="s">
        <v>284</v>
      </c>
      <c r="C107" s="11">
        <v>65</v>
      </c>
      <c r="D107" s="19">
        <v>102003</v>
      </c>
      <c r="E107" s="15">
        <v>0.03</v>
      </c>
    </row>
    <row r="108" spans="1:5" x14ac:dyDescent="0.45">
      <c r="A108" s="26" t="s">
        <v>244</v>
      </c>
      <c r="B108" t="s">
        <v>285</v>
      </c>
      <c r="C108" s="11">
        <v>165</v>
      </c>
      <c r="D108" s="19">
        <v>326403</v>
      </c>
      <c r="E108" s="15">
        <v>0.03</v>
      </c>
    </row>
    <row r="109" spans="1:5" x14ac:dyDescent="0.45">
      <c r="A109" s="26" t="s">
        <v>244</v>
      </c>
      <c r="B109" t="s">
        <v>286</v>
      </c>
      <c r="C109" s="11">
        <v>180</v>
      </c>
      <c r="D109" s="19">
        <v>349725</v>
      </c>
      <c r="E109" s="15">
        <v>0.03</v>
      </c>
    </row>
    <row r="110" spans="1:5" x14ac:dyDescent="0.45">
      <c r="A110" s="26" t="s">
        <v>244</v>
      </c>
      <c r="B110" t="s">
        <v>287</v>
      </c>
      <c r="C110" s="11">
        <v>155</v>
      </c>
      <c r="D110" s="19">
        <v>288083</v>
      </c>
      <c r="E110" s="15">
        <v>0.03</v>
      </c>
    </row>
    <row r="111" spans="1:5" x14ac:dyDescent="0.45">
      <c r="A111" s="26" t="s">
        <v>244</v>
      </c>
      <c r="B111" t="s">
        <v>288</v>
      </c>
      <c r="C111" s="11">
        <v>195</v>
      </c>
      <c r="D111" s="19">
        <v>387264</v>
      </c>
      <c r="E111" s="15">
        <v>0.03</v>
      </c>
    </row>
    <row r="112" spans="1:5" x14ac:dyDescent="0.45">
      <c r="A112" s="26" t="s">
        <v>244</v>
      </c>
      <c r="B112" t="s">
        <v>289</v>
      </c>
      <c r="C112" s="11">
        <v>135</v>
      </c>
      <c r="D112" s="19">
        <v>286840</v>
      </c>
      <c r="E112" s="15">
        <v>0.02</v>
      </c>
    </row>
    <row r="113" spans="1:5" x14ac:dyDescent="0.45">
      <c r="A113" s="26" t="s">
        <v>244</v>
      </c>
      <c r="B113" t="s">
        <v>283</v>
      </c>
      <c r="C113" s="11">
        <v>890</v>
      </c>
      <c r="D113" s="19">
        <v>1740318</v>
      </c>
      <c r="E113" s="15">
        <v>0.03</v>
      </c>
    </row>
    <row r="114" spans="1:5" x14ac:dyDescent="0.45">
      <c r="A114" s="26" t="s">
        <v>245</v>
      </c>
      <c r="B114" t="s">
        <v>284</v>
      </c>
      <c r="C114" s="11">
        <v>50</v>
      </c>
      <c r="D114" s="19">
        <v>66601</v>
      </c>
      <c r="E114" s="15">
        <v>0.02</v>
      </c>
    </row>
    <row r="115" spans="1:5" x14ac:dyDescent="0.45">
      <c r="A115" s="26" t="s">
        <v>245</v>
      </c>
      <c r="B115" t="s">
        <v>285</v>
      </c>
      <c r="C115" s="11">
        <v>145</v>
      </c>
      <c r="D115" s="19">
        <v>242764</v>
      </c>
      <c r="E115" s="15">
        <v>0.02</v>
      </c>
    </row>
    <row r="116" spans="1:5" x14ac:dyDescent="0.45">
      <c r="A116" s="26" t="s">
        <v>245</v>
      </c>
      <c r="B116" t="s">
        <v>286</v>
      </c>
      <c r="C116" s="11">
        <v>135</v>
      </c>
      <c r="D116" s="19">
        <v>221897</v>
      </c>
      <c r="E116" s="15">
        <v>0.02</v>
      </c>
    </row>
    <row r="117" spans="1:5" x14ac:dyDescent="0.45">
      <c r="A117" s="26" t="s">
        <v>245</v>
      </c>
      <c r="B117" t="s">
        <v>287</v>
      </c>
      <c r="C117" s="11">
        <v>115</v>
      </c>
      <c r="D117" s="19">
        <v>201219</v>
      </c>
      <c r="E117" s="15">
        <v>0.02</v>
      </c>
    </row>
    <row r="118" spans="1:5" x14ac:dyDescent="0.45">
      <c r="A118" s="26" t="s">
        <v>245</v>
      </c>
      <c r="B118" t="s">
        <v>288</v>
      </c>
      <c r="C118" s="11">
        <v>150</v>
      </c>
      <c r="D118" s="19">
        <v>276391</v>
      </c>
      <c r="E118" s="15">
        <v>0.02</v>
      </c>
    </row>
    <row r="119" spans="1:5" x14ac:dyDescent="0.45">
      <c r="A119" s="26" t="s">
        <v>245</v>
      </c>
      <c r="B119" t="s">
        <v>289</v>
      </c>
      <c r="C119" s="11">
        <v>140</v>
      </c>
      <c r="D119" s="19">
        <v>282294</v>
      </c>
      <c r="E119" s="15">
        <v>0.02</v>
      </c>
    </row>
    <row r="120" spans="1:5" x14ac:dyDescent="0.45">
      <c r="A120" s="26" t="s">
        <v>245</v>
      </c>
      <c r="B120" t="s">
        <v>283</v>
      </c>
      <c r="C120" s="11">
        <v>730</v>
      </c>
      <c r="D120" s="19">
        <v>1291166</v>
      </c>
      <c r="E120" s="15">
        <v>0.02</v>
      </c>
    </row>
    <row r="121" spans="1:5" x14ac:dyDescent="0.45">
      <c r="A121" s="26" t="s">
        <v>246</v>
      </c>
      <c r="B121" t="s">
        <v>284</v>
      </c>
      <c r="C121" s="11">
        <v>25</v>
      </c>
      <c r="D121" s="19">
        <v>38090</v>
      </c>
      <c r="E121" s="15">
        <v>0.01</v>
      </c>
    </row>
    <row r="122" spans="1:5" x14ac:dyDescent="0.45">
      <c r="A122" s="26" t="s">
        <v>246</v>
      </c>
      <c r="B122" t="s">
        <v>285</v>
      </c>
      <c r="C122" s="11">
        <v>75</v>
      </c>
      <c r="D122" s="19">
        <v>136009</v>
      </c>
      <c r="E122" s="15">
        <v>0.01</v>
      </c>
    </row>
    <row r="123" spans="1:5" x14ac:dyDescent="0.45">
      <c r="A123" s="26" t="s">
        <v>246</v>
      </c>
      <c r="B123" t="s">
        <v>286</v>
      </c>
      <c r="C123" s="11">
        <v>75</v>
      </c>
      <c r="D123" s="19">
        <v>133492</v>
      </c>
      <c r="E123" s="15">
        <v>0.01</v>
      </c>
    </row>
    <row r="124" spans="1:5" x14ac:dyDescent="0.45">
      <c r="A124" s="26" t="s">
        <v>246</v>
      </c>
      <c r="B124" t="s">
        <v>287</v>
      </c>
      <c r="C124" s="11">
        <v>55</v>
      </c>
      <c r="D124" s="19">
        <v>88980</v>
      </c>
      <c r="E124" s="15">
        <v>0.01</v>
      </c>
    </row>
    <row r="125" spans="1:5" x14ac:dyDescent="0.45">
      <c r="A125" s="26" t="s">
        <v>246</v>
      </c>
      <c r="B125" t="s">
        <v>288</v>
      </c>
      <c r="C125" s="11">
        <v>85</v>
      </c>
      <c r="D125" s="19">
        <v>160131</v>
      </c>
      <c r="E125" s="15">
        <v>0.01</v>
      </c>
    </row>
    <row r="126" spans="1:5" x14ac:dyDescent="0.45">
      <c r="A126" s="26" t="s">
        <v>246</v>
      </c>
      <c r="B126" t="s">
        <v>289</v>
      </c>
      <c r="C126" s="11">
        <v>75</v>
      </c>
      <c r="D126" s="19">
        <v>155729</v>
      </c>
      <c r="E126" s="15">
        <v>0.01</v>
      </c>
    </row>
    <row r="127" spans="1:5" x14ac:dyDescent="0.45">
      <c r="A127" s="26" t="s">
        <v>246</v>
      </c>
      <c r="B127" t="s">
        <v>283</v>
      </c>
      <c r="C127" s="11">
        <v>390</v>
      </c>
      <c r="D127" s="19">
        <v>712431</v>
      </c>
      <c r="E127" s="15">
        <v>0.01</v>
      </c>
    </row>
    <row r="128" spans="1:5" x14ac:dyDescent="0.45">
      <c r="A128" s="26" t="s">
        <v>247</v>
      </c>
      <c r="B128" t="s">
        <v>284</v>
      </c>
      <c r="C128" s="11">
        <v>15</v>
      </c>
      <c r="D128" s="19">
        <v>25880</v>
      </c>
      <c r="E128" s="15">
        <v>0.01</v>
      </c>
    </row>
    <row r="129" spans="1:5" x14ac:dyDescent="0.45">
      <c r="A129" s="26" t="s">
        <v>247</v>
      </c>
      <c r="B129" t="s">
        <v>285</v>
      </c>
      <c r="C129" s="11">
        <v>60</v>
      </c>
      <c r="D129" s="19">
        <v>110498</v>
      </c>
      <c r="E129" s="15">
        <v>0.01</v>
      </c>
    </row>
    <row r="130" spans="1:5" x14ac:dyDescent="0.45">
      <c r="A130" s="26" t="s">
        <v>247</v>
      </c>
      <c r="B130" t="s">
        <v>286</v>
      </c>
      <c r="C130" s="11">
        <v>60</v>
      </c>
      <c r="D130" s="19">
        <v>113341</v>
      </c>
      <c r="E130" s="15">
        <v>0.01</v>
      </c>
    </row>
    <row r="131" spans="1:5" x14ac:dyDescent="0.45">
      <c r="A131" s="26" t="s">
        <v>247</v>
      </c>
      <c r="B131" t="s">
        <v>287</v>
      </c>
      <c r="C131" s="11">
        <v>35</v>
      </c>
      <c r="D131" s="19">
        <v>62349</v>
      </c>
      <c r="E131" s="15">
        <v>0.01</v>
      </c>
    </row>
    <row r="132" spans="1:5" x14ac:dyDescent="0.45">
      <c r="A132" s="26" t="s">
        <v>247</v>
      </c>
      <c r="B132" t="s">
        <v>288</v>
      </c>
      <c r="C132" s="11">
        <v>70</v>
      </c>
      <c r="D132" s="19">
        <v>137655</v>
      </c>
      <c r="E132" s="15">
        <v>0.01</v>
      </c>
    </row>
    <row r="133" spans="1:5" x14ac:dyDescent="0.45">
      <c r="A133" s="26" t="s">
        <v>247</v>
      </c>
      <c r="B133" t="s">
        <v>289</v>
      </c>
      <c r="C133" s="11">
        <v>65</v>
      </c>
      <c r="D133" s="19">
        <v>144034</v>
      </c>
      <c r="E133" s="15">
        <v>0.01</v>
      </c>
    </row>
    <row r="134" spans="1:5" x14ac:dyDescent="0.45">
      <c r="A134" s="26" t="s">
        <v>247</v>
      </c>
      <c r="B134" t="s">
        <v>283</v>
      </c>
      <c r="C134" s="11">
        <v>310</v>
      </c>
      <c r="D134" s="19">
        <v>593757</v>
      </c>
      <c r="E134" s="15">
        <v>0.01</v>
      </c>
    </row>
    <row r="135" spans="1:5" x14ac:dyDescent="0.45">
      <c r="A135" s="26" t="s">
        <v>248</v>
      </c>
      <c r="B135" t="s">
        <v>284</v>
      </c>
      <c r="C135" s="11">
        <v>5</v>
      </c>
      <c r="D135" s="19">
        <v>6861</v>
      </c>
      <c r="E135" s="15">
        <v>0</v>
      </c>
    </row>
    <row r="136" spans="1:5" x14ac:dyDescent="0.45">
      <c r="A136" s="26" t="s">
        <v>248</v>
      </c>
      <c r="B136" t="s">
        <v>285</v>
      </c>
      <c r="C136" s="11">
        <v>15</v>
      </c>
      <c r="D136" s="19">
        <v>22734</v>
      </c>
      <c r="E136" s="15">
        <v>0</v>
      </c>
    </row>
    <row r="137" spans="1:5" x14ac:dyDescent="0.45">
      <c r="A137" s="26" t="s">
        <v>248</v>
      </c>
      <c r="B137" t="s">
        <v>286</v>
      </c>
      <c r="C137" s="11">
        <v>15</v>
      </c>
      <c r="D137" s="19">
        <v>25398</v>
      </c>
      <c r="E137" s="15">
        <v>0</v>
      </c>
    </row>
    <row r="138" spans="1:5" x14ac:dyDescent="0.45">
      <c r="A138" s="26" t="s">
        <v>248</v>
      </c>
      <c r="B138" t="s">
        <v>287</v>
      </c>
      <c r="C138" s="11">
        <v>15</v>
      </c>
      <c r="D138" s="19">
        <v>20065</v>
      </c>
      <c r="E138" s="15">
        <v>0</v>
      </c>
    </row>
    <row r="139" spans="1:5" x14ac:dyDescent="0.45">
      <c r="A139" s="26" t="s">
        <v>248</v>
      </c>
      <c r="B139" t="s">
        <v>288</v>
      </c>
      <c r="C139" s="11">
        <v>25</v>
      </c>
      <c r="D139" s="19">
        <v>43370</v>
      </c>
      <c r="E139" s="15">
        <v>0</v>
      </c>
    </row>
    <row r="140" spans="1:5" x14ac:dyDescent="0.45">
      <c r="A140" s="26" t="s">
        <v>248</v>
      </c>
      <c r="B140" t="s">
        <v>289</v>
      </c>
      <c r="C140" s="11">
        <v>10</v>
      </c>
      <c r="D140" s="19">
        <v>17329</v>
      </c>
      <c r="E140" s="15">
        <v>0</v>
      </c>
    </row>
    <row r="141" spans="1:5" x14ac:dyDescent="0.45">
      <c r="A141" s="26" t="s">
        <v>248</v>
      </c>
      <c r="B141" t="s">
        <v>283</v>
      </c>
      <c r="C141" s="11">
        <v>85</v>
      </c>
      <c r="D141" s="19">
        <v>135757</v>
      </c>
      <c r="E141" s="15">
        <v>0</v>
      </c>
    </row>
    <row r="142" spans="1:5" x14ac:dyDescent="0.45">
      <c r="A142" s="26" t="s">
        <v>249</v>
      </c>
      <c r="B142" t="s">
        <v>284</v>
      </c>
      <c r="C142" s="11">
        <v>100</v>
      </c>
      <c r="D142" s="19">
        <v>154125</v>
      </c>
      <c r="E142" s="15">
        <v>0.04</v>
      </c>
    </row>
    <row r="143" spans="1:5" x14ac:dyDescent="0.45">
      <c r="A143" s="26" t="s">
        <v>249</v>
      </c>
      <c r="B143" t="s">
        <v>285</v>
      </c>
      <c r="C143" s="11">
        <v>220</v>
      </c>
      <c r="D143" s="19">
        <v>419090</v>
      </c>
      <c r="E143" s="15">
        <v>0.04</v>
      </c>
    </row>
    <row r="144" spans="1:5" x14ac:dyDescent="0.45">
      <c r="A144" s="26" t="s">
        <v>249</v>
      </c>
      <c r="B144" t="s">
        <v>286</v>
      </c>
      <c r="C144" s="11">
        <v>245</v>
      </c>
      <c r="D144" s="19">
        <v>461138</v>
      </c>
      <c r="E144" s="15">
        <v>0.04</v>
      </c>
    </row>
    <row r="145" spans="1:5" x14ac:dyDescent="0.45">
      <c r="A145" s="26" t="s">
        <v>249</v>
      </c>
      <c r="B145" t="s">
        <v>287</v>
      </c>
      <c r="C145" s="11">
        <v>190</v>
      </c>
      <c r="D145" s="19">
        <v>361283</v>
      </c>
      <c r="E145" s="15">
        <v>0.04</v>
      </c>
    </row>
    <row r="146" spans="1:5" x14ac:dyDescent="0.45">
      <c r="A146" s="26" t="s">
        <v>249</v>
      </c>
      <c r="B146" t="s">
        <v>288</v>
      </c>
      <c r="C146" s="11">
        <v>230</v>
      </c>
      <c r="D146" s="19">
        <v>473427</v>
      </c>
      <c r="E146" s="15">
        <v>0.04</v>
      </c>
    </row>
    <row r="147" spans="1:5" x14ac:dyDescent="0.45">
      <c r="A147" s="26" t="s">
        <v>249</v>
      </c>
      <c r="B147" t="s">
        <v>289</v>
      </c>
      <c r="C147" s="11">
        <v>205</v>
      </c>
      <c r="D147" s="19">
        <v>427144</v>
      </c>
      <c r="E147" s="15">
        <v>0.04</v>
      </c>
    </row>
    <row r="148" spans="1:5" x14ac:dyDescent="0.45">
      <c r="A148" s="26" t="s">
        <v>249</v>
      </c>
      <c r="B148" t="s">
        <v>283</v>
      </c>
      <c r="C148" s="11">
        <v>1190</v>
      </c>
      <c r="D148" s="19">
        <v>2296208</v>
      </c>
      <c r="E148" s="15">
        <v>0.04</v>
      </c>
    </row>
    <row r="149" spans="1:5" x14ac:dyDescent="0.45">
      <c r="A149" s="26" t="s">
        <v>250</v>
      </c>
      <c r="B149" t="s">
        <v>284</v>
      </c>
      <c r="C149" s="11">
        <v>215</v>
      </c>
      <c r="D149" s="19">
        <v>347634</v>
      </c>
      <c r="E149" s="15">
        <v>0.1</v>
      </c>
    </row>
    <row r="150" spans="1:5" x14ac:dyDescent="0.45">
      <c r="A150" s="26" t="s">
        <v>250</v>
      </c>
      <c r="B150" t="s">
        <v>285</v>
      </c>
      <c r="C150" s="11">
        <v>615</v>
      </c>
      <c r="D150" s="19">
        <v>1163162</v>
      </c>
      <c r="E150" s="15">
        <v>0.11</v>
      </c>
    </row>
    <row r="151" spans="1:5" x14ac:dyDescent="0.45">
      <c r="A151" s="26" t="s">
        <v>250</v>
      </c>
      <c r="B151" t="s">
        <v>286</v>
      </c>
      <c r="C151" s="11">
        <v>580</v>
      </c>
      <c r="D151" s="19">
        <v>1101611</v>
      </c>
      <c r="E151" s="15">
        <v>0.1</v>
      </c>
    </row>
    <row r="152" spans="1:5" x14ac:dyDescent="0.45">
      <c r="A152" s="26" t="s">
        <v>250</v>
      </c>
      <c r="B152" t="s">
        <v>287</v>
      </c>
      <c r="C152" s="11">
        <v>465</v>
      </c>
      <c r="D152" s="19">
        <v>907701</v>
      </c>
      <c r="E152" s="15">
        <v>0.1</v>
      </c>
    </row>
    <row r="153" spans="1:5" x14ac:dyDescent="0.45">
      <c r="A153" s="26" t="s">
        <v>250</v>
      </c>
      <c r="B153" t="s">
        <v>288</v>
      </c>
      <c r="C153" s="11">
        <v>670</v>
      </c>
      <c r="D153" s="19">
        <v>1402058</v>
      </c>
      <c r="E153" s="15">
        <v>0.11</v>
      </c>
    </row>
    <row r="154" spans="1:5" x14ac:dyDescent="0.45">
      <c r="A154" s="26" t="s">
        <v>250</v>
      </c>
      <c r="B154" t="s">
        <v>289</v>
      </c>
      <c r="C154" s="11">
        <v>615</v>
      </c>
      <c r="D154" s="19">
        <v>1387294</v>
      </c>
      <c r="E154" s="15">
        <v>0.11</v>
      </c>
    </row>
    <row r="155" spans="1:5" x14ac:dyDescent="0.45">
      <c r="A155" s="26" t="s">
        <v>250</v>
      </c>
      <c r="B155" t="s">
        <v>283</v>
      </c>
      <c r="C155" s="11">
        <v>3160</v>
      </c>
      <c r="D155" s="19">
        <v>6309460</v>
      </c>
      <c r="E155" s="15">
        <v>0.1</v>
      </c>
    </row>
    <row r="156" spans="1:5" x14ac:dyDescent="0.45">
      <c r="A156" s="26" t="s">
        <v>251</v>
      </c>
      <c r="B156" t="s">
        <v>284</v>
      </c>
      <c r="C156" s="11" t="s">
        <v>309</v>
      </c>
      <c r="D156" s="19" t="s">
        <v>309</v>
      </c>
      <c r="E156" s="15" t="s">
        <v>309</v>
      </c>
    </row>
    <row r="157" spans="1:5" x14ac:dyDescent="0.45">
      <c r="A157" s="26" t="s">
        <v>251</v>
      </c>
      <c r="B157" t="s">
        <v>285</v>
      </c>
      <c r="C157" s="11" t="s">
        <v>309</v>
      </c>
      <c r="D157" s="19" t="s">
        <v>309</v>
      </c>
      <c r="E157" s="15" t="s">
        <v>309</v>
      </c>
    </row>
    <row r="158" spans="1:5" x14ac:dyDescent="0.45">
      <c r="A158" s="26" t="s">
        <v>251</v>
      </c>
      <c r="B158" t="s">
        <v>286</v>
      </c>
      <c r="C158" s="11">
        <v>15</v>
      </c>
      <c r="D158" s="19">
        <v>23039</v>
      </c>
      <c r="E158" s="15">
        <v>0</v>
      </c>
    </row>
    <row r="159" spans="1:5" x14ac:dyDescent="0.45">
      <c r="A159" s="26" t="s">
        <v>251</v>
      </c>
      <c r="B159" t="s">
        <v>287</v>
      </c>
      <c r="C159" s="11">
        <v>5</v>
      </c>
      <c r="D159" s="19">
        <v>10306</v>
      </c>
      <c r="E159" s="15">
        <v>0</v>
      </c>
    </row>
    <row r="160" spans="1:5" x14ac:dyDescent="0.45">
      <c r="A160" s="26" t="s">
        <v>251</v>
      </c>
      <c r="B160" t="s">
        <v>288</v>
      </c>
      <c r="C160" s="11">
        <v>5</v>
      </c>
      <c r="D160" s="19">
        <v>6862</v>
      </c>
      <c r="E160" s="15">
        <v>0</v>
      </c>
    </row>
    <row r="161" spans="1:5" x14ac:dyDescent="0.45">
      <c r="A161" s="26" t="s">
        <v>251</v>
      </c>
      <c r="B161" t="s">
        <v>289</v>
      </c>
      <c r="C161" s="11">
        <v>5</v>
      </c>
      <c r="D161" s="19">
        <v>14761</v>
      </c>
      <c r="E161" s="15">
        <v>0</v>
      </c>
    </row>
    <row r="162" spans="1:5" x14ac:dyDescent="0.45">
      <c r="A162" s="26" t="s">
        <v>251</v>
      </c>
      <c r="B162" t="s">
        <v>283</v>
      </c>
      <c r="C162" s="11">
        <v>35</v>
      </c>
      <c r="D162" s="19">
        <v>61083</v>
      </c>
      <c r="E162" s="15">
        <v>0</v>
      </c>
    </row>
    <row r="163" spans="1:5" x14ac:dyDescent="0.45">
      <c r="A163" s="26" t="s">
        <v>252</v>
      </c>
      <c r="B163" t="s">
        <v>284</v>
      </c>
      <c r="C163" s="11">
        <v>25</v>
      </c>
      <c r="D163" s="19">
        <v>43083</v>
      </c>
      <c r="E163" s="15">
        <v>0.01</v>
      </c>
    </row>
    <row r="164" spans="1:5" x14ac:dyDescent="0.45">
      <c r="A164" s="26" t="s">
        <v>252</v>
      </c>
      <c r="B164" t="s">
        <v>285</v>
      </c>
      <c r="C164" s="11">
        <v>95</v>
      </c>
      <c r="D164" s="19">
        <v>184641</v>
      </c>
      <c r="E164" s="15">
        <v>0.02</v>
      </c>
    </row>
    <row r="165" spans="1:5" x14ac:dyDescent="0.45">
      <c r="A165" s="26" t="s">
        <v>252</v>
      </c>
      <c r="B165" t="s">
        <v>286</v>
      </c>
      <c r="C165" s="11">
        <v>85</v>
      </c>
      <c r="D165" s="19">
        <v>153761</v>
      </c>
      <c r="E165" s="15">
        <v>0.01</v>
      </c>
    </row>
    <row r="166" spans="1:5" x14ac:dyDescent="0.45">
      <c r="A166" s="26" t="s">
        <v>252</v>
      </c>
      <c r="B166" t="s">
        <v>287</v>
      </c>
      <c r="C166" s="11">
        <v>90</v>
      </c>
      <c r="D166" s="19">
        <v>168906</v>
      </c>
      <c r="E166" s="15">
        <v>0.02</v>
      </c>
    </row>
    <row r="167" spans="1:5" x14ac:dyDescent="0.45">
      <c r="A167" s="26" t="s">
        <v>252</v>
      </c>
      <c r="B167" t="s">
        <v>288</v>
      </c>
      <c r="C167" s="11">
        <v>85</v>
      </c>
      <c r="D167" s="19">
        <v>182037</v>
      </c>
      <c r="E167" s="15">
        <v>0.01</v>
      </c>
    </row>
    <row r="168" spans="1:5" x14ac:dyDescent="0.45">
      <c r="A168" s="26" t="s">
        <v>252</v>
      </c>
      <c r="B168" t="s">
        <v>289</v>
      </c>
      <c r="C168" s="11">
        <v>80</v>
      </c>
      <c r="D168" s="19">
        <v>170766</v>
      </c>
      <c r="E168" s="15">
        <v>0.01</v>
      </c>
    </row>
    <row r="169" spans="1:5" x14ac:dyDescent="0.45">
      <c r="A169" s="26" t="s">
        <v>252</v>
      </c>
      <c r="B169" t="s">
        <v>283</v>
      </c>
      <c r="C169" s="11">
        <v>460</v>
      </c>
      <c r="D169" s="19">
        <v>903193</v>
      </c>
      <c r="E169" s="15">
        <v>0.02</v>
      </c>
    </row>
    <row r="170" spans="1:5" x14ac:dyDescent="0.45">
      <c r="A170" s="26" t="s">
        <v>253</v>
      </c>
      <c r="B170" t="s">
        <v>284</v>
      </c>
      <c r="C170" s="11">
        <v>60</v>
      </c>
      <c r="D170" s="19">
        <v>84902</v>
      </c>
      <c r="E170" s="15">
        <v>0.02</v>
      </c>
    </row>
    <row r="171" spans="1:5" x14ac:dyDescent="0.45">
      <c r="A171" s="26" t="s">
        <v>253</v>
      </c>
      <c r="B171" t="s">
        <v>285</v>
      </c>
      <c r="C171" s="11">
        <v>210</v>
      </c>
      <c r="D171" s="19">
        <v>357346</v>
      </c>
      <c r="E171" s="15">
        <v>0.03</v>
      </c>
    </row>
    <row r="172" spans="1:5" x14ac:dyDescent="0.45">
      <c r="A172" s="26" t="s">
        <v>253</v>
      </c>
      <c r="B172" t="s">
        <v>286</v>
      </c>
      <c r="C172" s="11">
        <v>225</v>
      </c>
      <c r="D172" s="19">
        <v>390155</v>
      </c>
      <c r="E172" s="15">
        <v>0.04</v>
      </c>
    </row>
    <row r="173" spans="1:5" x14ac:dyDescent="0.45">
      <c r="A173" s="26" t="s">
        <v>253</v>
      </c>
      <c r="B173" t="s">
        <v>287</v>
      </c>
      <c r="C173" s="11">
        <v>180</v>
      </c>
      <c r="D173" s="19">
        <v>318586</v>
      </c>
      <c r="E173" s="15">
        <v>0.03</v>
      </c>
    </row>
    <row r="174" spans="1:5" x14ac:dyDescent="0.45">
      <c r="A174" s="26" t="s">
        <v>253</v>
      </c>
      <c r="B174" t="s">
        <v>288</v>
      </c>
      <c r="C174" s="11">
        <v>250</v>
      </c>
      <c r="D174" s="19">
        <v>491120</v>
      </c>
      <c r="E174" s="15">
        <v>0.04</v>
      </c>
    </row>
    <row r="175" spans="1:5" x14ac:dyDescent="0.45">
      <c r="A175" s="26" t="s">
        <v>253</v>
      </c>
      <c r="B175" t="s">
        <v>289</v>
      </c>
      <c r="C175" s="11">
        <v>210</v>
      </c>
      <c r="D175" s="19">
        <v>429564</v>
      </c>
      <c r="E175" s="15">
        <v>0.04</v>
      </c>
    </row>
    <row r="176" spans="1:5" x14ac:dyDescent="0.45">
      <c r="A176" s="26" t="s">
        <v>253</v>
      </c>
      <c r="B176" t="s">
        <v>283</v>
      </c>
      <c r="C176" s="11">
        <v>1135</v>
      </c>
      <c r="D176" s="19">
        <v>2071673</v>
      </c>
      <c r="E176" s="15">
        <v>0.03</v>
      </c>
    </row>
    <row r="177" spans="1:5" x14ac:dyDescent="0.45">
      <c r="A177" s="26" t="s">
        <v>254</v>
      </c>
      <c r="B177" t="s">
        <v>284</v>
      </c>
      <c r="C177" s="11">
        <v>25</v>
      </c>
      <c r="D177" s="19">
        <v>36540</v>
      </c>
      <c r="E177" s="15">
        <v>0.01</v>
      </c>
    </row>
    <row r="178" spans="1:5" x14ac:dyDescent="0.45">
      <c r="A178" s="26" t="s">
        <v>254</v>
      </c>
      <c r="B178" t="s">
        <v>285</v>
      </c>
      <c r="C178" s="11">
        <v>70</v>
      </c>
      <c r="D178" s="19">
        <v>130900</v>
      </c>
      <c r="E178" s="15">
        <v>0.01</v>
      </c>
    </row>
    <row r="179" spans="1:5" x14ac:dyDescent="0.45">
      <c r="A179" s="26" t="s">
        <v>254</v>
      </c>
      <c r="B179" t="s">
        <v>286</v>
      </c>
      <c r="C179" s="11">
        <v>80</v>
      </c>
      <c r="D179" s="19">
        <v>141271</v>
      </c>
      <c r="E179" s="15">
        <v>0.01</v>
      </c>
    </row>
    <row r="180" spans="1:5" x14ac:dyDescent="0.45">
      <c r="A180" s="26" t="s">
        <v>254</v>
      </c>
      <c r="B180" t="s">
        <v>287</v>
      </c>
      <c r="C180" s="11">
        <v>60</v>
      </c>
      <c r="D180" s="19">
        <v>117512</v>
      </c>
      <c r="E180" s="15">
        <v>0.01</v>
      </c>
    </row>
    <row r="181" spans="1:5" x14ac:dyDescent="0.45">
      <c r="A181" s="26" t="s">
        <v>254</v>
      </c>
      <c r="B181" t="s">
        <v>288</v>
      </c>
      <c r="C181" s="11">
        <v>85</v>
      </c>
      <c r="D181" s="19">
        <v>171604</v>
      </c>
      <c r="E181" s="15">
        <v>0.01</v>
      </c>
    </row>
    <row r="182" spans="1:5" x14ac:dyDescent="0.45">
      <c r="A182" s="26" t="s">
        <v>254</v>
      </c>
      <c r="B182" t="s">
        <v>289</v>
      </c>
      <c r="C182" s="11">
        <v>70</v>
      </c>
      <c r="D182" s="19">
        <v>143828</v>
      </c>
      <c r="E182" s="15">
        <v>0.01</v>
      </c>
    </row>
    <row r="183" spans="1:5" x14ac:dyDescent="0.45">
      <c r="A183" s="26" t="s">
        <v>254</v>
      </c>
      <c r="B183" t="s">
        <v>283</v>
      </c>
      <c r="C183" s="11">
        <v>395</v>
      </c>
      <c r="D183" s="19">
        <v>741654</v>
      </c>
      <c r="E183" s="15">
        <v>0.01</v>
      </c>
    </row>
    <row r="184" spans="1:5" x14ac:dyDescent="0.45">
      <c r="A184" s="26" t="s">
        <v>255</v>
      </c>
      <c r="B184" t="s">
        <v>284</v>
      </c>
      <c r="C184" s="11">
        <v>5</v>
      </c>
      <c r="D184" s="19">
        <v>9422</v>
      </c>
      <c r="E184" s="15">
        <v>0</v>
      </c>
    </row>
    <row r="185" spans="1:5" x14ac:dyDescent="0.45">
      <c r="A185" s="26" t="s">
        <v>255</v>
      </c>
      <c r="B185" t="s">
        <v>285</v>
      </c>
      <c r="C185" s="11">
        <v>10</v>
      </c>
      <c r="D185" s="19">
        <v>17618</v>
      </c>
      <c r="E185" s="15">
        <v>0</v>
      </c>
    </row>
    <row r="186" spans="1:5" x14ac:dyDescent="0.45">
      <c r="A186" s="26" t="s">
        <v>255</v>
      </c>
      <c r="B186" t="s">
        <v>286</v>
      </c>
      <c r="C186" s="11">
        <v>5</v>
      </c>
      <c r="D186" s="19">
        <v>5148</v>
      </c>
      <c r="E186" s="15">
        <v>0</v>
      </c>
    </row>
    <row r="187" spans="1:5" x14ac:dyDescent="0.45">
      <c r="A187" s="26" t="s">
        <v>255</v>
      </c>
      <c r="B187" t="s">
        <v>287</v>
      </c>
      <c r="C187" s="11">
        <v>5</v>
      </c>
      <c r="D187" s="19">
        <v>6489</v>
      </c>
      <c r="E187" s="15">
        <v>0</v>
      </c>
    </row>
    <row r="188" spans="1:5" x14ac:dyDescent="0.45">
      <c r="A188" s="26" t="s">
        <v>255</v>
      </c>
      <c r="B188" t="s">
        <v>288</v>
      </c>
      <c r="C188" s="11">
        <v>10</v>
      </c>
      <c r="D188" s="19">
        <v>16063</v>
      </c>
      <c r="E188" s="15">
        <v>0</v>
      </c>
    </row>
    <row r="189" spans="1:5" x14ac:dyDescent="0.45">
      <c r="A189" s="26" t="s">
        <v>255</v>
      </c>
      <c r="B189" t="s">
        <v>289</v>
      </c>
      <c r="C189" s="11">
        <v>5</v>
      </c>
      <c r="D189" s="19">
        <v>7228</v>
      </c>
      <c r="E189" s="15">
        <v>0</v>
      </c>
    </row>
    <row r="190" spans="1:5" x14ac:dyDescent="0.45">
      <c r="A190" s="26" t="s">
        <v>255</v>
      </c>
      <c r="B190" t="s">
        <v>283</v>
      </c>
      <c r="C190" s="11">
        <v>35</v>
      </c>
      <c r="D190" s="19">
        <v>61969</v>
      </c>
      <c r="E190" s="15">
        <v>0</v>
      </c>
    </row>
    <row r="191" spans="1:5" x14ac:dyDescent="0.45">
      <c r="A191" s="26" t="s">
        <v>256</v>
      </c>
      <c r="B191" t="s">
        <v>284</v>
      </c>
      <c r="C191" s="11">
        <v>45</v>
      </c>
      <c r="D191" s="19">
        <v>74832</v>
      </c>
      <c r="E191" s="15">
        <v>0.02</v>
      </c>
    </row>
    <row r="192" spans="1:5" x14ac:dyDescent="0.45">
      <c r="A192" s="26" t="s">
        <v>256</v>
      </c>
      <c r="B192" t="s">
        <v>285</v>
      </c>
      <c r="C192" s="11">
        <v>120</v>
      </c>
      <c r="D192" s="19">
        <v>216060</v>
      </c>
      <c r="E192" s="15">
        <v>0.02</v>
      </c>
    </row>
    <row r="193" spans="1:5" x14ac:dyDescent="0.45">
      <c r="A193" s="26" t="s">
        <v>256</v>
      </c>
      <c r="B193" t="s">
        <v>286</v>
      </c>
      <c r="C193" s="11">
        <v>125</v>
      </c>
      <c r="D193" s="19">
        <v>221310</v>
      </c>
      <c r="E193" s="15">
        <v>0.02</v>
      </c>
    </row>
    <row r="194" spans="1:5" x14ac:dyDescent="0.45">
      <c r="A194" s="26" t="s">
        <v>256</v>
      </c>
      <c r="B194" t="s">
        <v>287</v>
      </c>
      <c r="C194" s="11">
        <v>110</v>
      </c>
      <c r="D194" s="19">
        <v>188038</v>
      </c>
      <c r="E194" s="15">
        <v>0.02</v>
      </c>
    </row>
    <row r="195" spans="1:5" x14ac:dyDescent="0.45">
      <c r="A195" s="26" t="s">
        <v>256</v>
      </c>
      <c r="B195" t="s">
        <v>288</v>
      </c>
      <c r="C195" s="11">
        <v>130</v>
      </c>
      <c r="D195" s="19">
        <v>244443</v>
      </c>
      <c r="E195" s="15">
        <v>0.02</v>
      </c>
    </row>
    <row r="196" spans="1:5" x14ac:dyDescent="0.45">
      <c r="A196" s="26" t="s">
        <v>256</v>
      </c>
      <c r="B196" t="s">
        <v>289</v>
      </c>
      <c r="C196" s="11">
        <v>110</v>
      </c>
      <c r="D196" s="19">
        <v>224906</v>
      </c>
      <c r="E196" s="15">
        <v>0.02</v>
      </c>
    </row>
    <row r="197" spans="1:5" x14ac:dyDescent="0.45">
      <c r="A197" s="26" t="s">
        <v>256</v>
      </c>
      <c r="B197" t="s">
        <v>283</v>
      </c>
      <c r="C197" s="11">
        <v>640</v>
      </c>
      <c r="D197" s="19">
        <v>1169588</v>
      </c>
      <c r="E197" s="15">
        <v>0.02</v>
      </c>
    </row>
    <row r="198" spans="1:5" x14ac:dyDescent="0.45">
      <c r="A198" s="26" t="s">
        <v>257</v>
      </c>
      <c r="B198" t="s">
        <v>284</v>
      </c>
      <c r="C198" s="11">
        <v>190</v>
      </c>
      <c r="D198" s="19">
        <v>269197</v>
      </c>
      <c r="E198" s="15">
        <v>0.08</v>
      </c>
    </row>
    <row r="199" spans="1:5" x14ac:dyDescent="0.45">
      <c r="A199" s="26" t="s">
        <v>257</v>
      </c>
      <c r="B199" t="s">
        <v>285</v>
      </c>
      <c r="C199" s="11">
        <v>465</v>
      </c>
      <c r="D199" s="19">
        <v>804012</v>
      </c>
      <c r="E199" s="15">
        <v>7.0000000000000007E-2</v>
      </c>
    </row>
    <row r="200" spans="1:5" x14ac:dyDescent="0.45">
      <c r="A200" s="26" t="s">
        <v>257</v>
      </c>
      <c r="B200" t="s">
        <v>286</v>
      </c>
      <c r="C200" s="11">
        <v>455</v>
      </c>
      <c r="D200" s="19">
        <v>820065</v>
      </c>
      <c r="E200" s="15">
        <v>7.0000000000000007E-2</v>
      </c>
    </row>
    <row r="201" spans="1:5" x14ac:dyDescent="0.45">
      <c r="A201" s="26" t="s">
        <v>257</v>
      </c>
      <c r="B201" t="s">
        <v>287</v>
      </c>
      <c r="C201" s="11">
        <v>375</v>
      </c>
      <c r="D201" s="19">
        <v>683725</v>
      </c>
      <c r="E201" s="15">
        <v>7.0000000000000007E-2</v>
      </c>
    </row>
    <row r="202" spans="1:5" x14ac:dyDescent="0.45">
      <c r="A202" s="26" t="s">
        <v>257</v>
      </c>
      <c r="B202" t="s">
        <v>288</v>
      </c>
      <c r="C202" s="11">
        <v>530</v>
      </c>
      <c r="D202" s="19">
        <v>1046145</v>
      </c>
      <c r="E202" s="15">
        <v>0.08</v>
      </c>
    </row>
    <row r="203" spans="1:5" x14ac:dyDescent="0.45">
      <c r="A203" s="26" t="s">
        <v>257</v>
      </c>
      <c r="B203" t="s">
        <v>289</v>
      </c>
      <c r="C203" s="11">
        <v>430</v>
      </c>
      <c r="D203" s="19">
        <v>903793</v>
      </c>
      <c r="E203" s="15">
        <v>7.0000000000000007E-2</v>
      </c>
    </row>
    <row r="204" spans="1:5" x14ac:dyDescent="0.45">
      <c r="A204" s="26" t="s">
        <v>257</v>
      </c>
      <c r="B204" t="s">
        <v>283</v>
      </c>
      <c r="C204" s="11">
        <v>2445</v>
      </c>
      <c r="D204" s="19">
        <v>4526937</v>
      </c>
      <c r="E204" s="15">
        <v>0.08</v>
      </c>
    </row>
    <row r="205" spans="1:5" x14ac:dyDescent="0.45">
      <c r="A205" s="26" t="s">
        <v>258</v>
      </c>
      <c r="B205" t="s">
        <v>284</v>
      </c>
      <c r="C205" s="11">
        <v>30</v>
      </c>
      <c r="D205" s="19">
        <v>51968</v>
      </c>
      <c r="E205" s="15">
        <v>0.01</v>
      </c>
    </row>
    <row r="206" spans="1:5" x14ac:dyDescent="0.45">
      <c r="A206" s="26" t="s">
        <v>258</v>
      </c>
      <c r="B206" t="s">
        <v>285</v>
      </c>
      <c r="C206" s="11">
        <v>70</v>
      </c>
      <c r="D206" s="19">
        <v>128551</v>
      </c>
      <c r="E206" s="15">
        <v>0.01</v>
      </c>
    </row>
    <row r="207" spans="1:5" x14ac:dyDescent="0.45">
      <c r="A207" s="26" t="s">
        <v>258</v>
      </c>
      <c r="B207" t="s">
        <v>286</v>
      </c>
      <c r="C207" s="11">
        <v>85</v>
      </c>
      <c r="D207" s="19">
        <v>170420</v>
      </c>
      <c r="E207" s="15">
        <v>0.02</v>
      </c>
    </row>
    <row r="208" spans="1:5" x14ac:dyDescent="0.45">
      <c r="A208" s="26" t="s">
        <v>258</v>
      </c>
      <c r="B208" t="s">
        <v>287</v>
      </c>
      <c r="C208" s="11">
        <v>60</v>
      </c>
      <c r="D208" s="19">
        <v>122856</v>
      </c>
      <c r="E208" s="15">
        <v>0.01</v>
      </c>
    </row>
    <row r="209" spans="1:5" x14ac:dyDescent="0.45">
      <c r="A209" s="26" t="s">
        <v>258</v>
      </c>
      <c r="B209" t="s">
        <v>288</v>
      </c>
      <c r="C209" s="11">
        <v>70</v>
      </c>
      <c r="D209" s="19">
        <v>145033</v>
      </c>
      <c r="E209" s="15">
        <v>0.01</v>
      </c>
    </row>
    <row r="210" spans="1:5" x14ac:dyDescent="0.45">
      <c r="A210" s="26" t="s">
        <v>258</v>
      </c>
      <c r="B210" t="s">
        <v>289</v>
      </c>
      <c r="C210" s="11">
        <v>75</v>
      </c>
      <c r="D210" s="19">
        <v>161425</v>
      </c>
      <c r="E210" s="15">
        <v>0.01</v>
      </c>
    </row>
    <row r="211" spans="1:5" x14ac:dyDescent="0.45">
      <c r="A211" s="26" t="s">
        <v>258</v>
      </c>
      <c r="B211" t="s">
        <v>283</v>
      </c>
      <c r="C211" s="11">
        <v>390</v>
      </c>
      <c r="D211" s="19">
        <v>780253</v>
      </c>
      <c r="E211" s="15">
        <v>0.01</v>
      </c>
    </row>
    <row r="212" spans="1:5" x14ac:dyDescent="0.45">
      <c r="A212" s="26" t="s">
        <v>150</v>
      </c>
      <c r="B212" t="s">
        <v>284</v>
      </c>
      <c r="C212" s="11">
        <v>2310</v>
      </c>
      <c r="D212" s="19">
        <v>3479875</v>
      </c>
      <c r="E212" s="15">
        <v>1</v>
      </c>
    </row>
    <row r="213" spans="1:5" x14ac:dyDescent="0.45">
      <c r="A213" s="26" t="s">
        <v>150</v>
      </c>
      <c r="B213" t="s">
        <v>285</v>
      </c>
      <c r="C213" s="11">
        <v>6120</v>
      </c>
      <c r="D213" s="19">
        <v>10965399</v>
      </c>
      <c r="E213" s="15">
        <v>1</v>
      </c>
    </row>
    <row r="214" spans="1:5" x14ac:dyDescent="0.45">
      <c r="A214" s="26" t="s">
        <v>150</v>
      </c>
      <c r="B214" t="s">
        <v>286</v>
      </c>
      <c r="C214" s="11">
        <v>6100</v>
      </c>
      <c r="D214" s="19">
        <v>11041094</v>
      </c>
      <c r="E214" s="15">
        <v>1</v>
      </c>
    </row>
    <row r="215" spans="1:5" x14ac:dyDescent="0.45">
      <c r="A215" s="26" t="s">
        <v>150</v>
      </c>
      <c r="B215" t="s">
        <v>287</v>
      </c>
      <c r="C215" s="11">
        <v>5020</v>
      </c>
      <c r="D215" s="19">
        <v>9193913</v>
      </c>
      <c r="E215" s="15">
        <v>1</v>
      </c>
    </row>
    <row r="216" spans="1:5" x14ac:dyDescent="0.45">
      <c r="A216" s="26" t="s">
        <v>150</v>
      </c>
      <c r="B216" t="s">
        <v>288</v>
      </c>
      <c r="C216" s="11">
        <v>6735</v>
      </c>
      <c r="D216" s="19">
        <v>13291887</v>
      </c>
      <c r="E216" s="15">
        <v>1</v>
      </c>
    </row>
    <row r="217" spans="1:5" x14ac:dyDescent="0.45">
      <c r="A217" s="26" t="s">
        <v>150</v>
      </c>
      <c r="B217" t="s">
        <v>289</v>
      </c>
      <c r="C217" s="11">
        <v>5780</v>
      </c>
      <c r="D217" s="19">
        <v>12160129</v>
      </c>
      <c r="E217" s="15">
        <v>1</v>
      </c>
    </row>
    <row r="218" spans="1:5" x14ac:dyDescent="0.45">
      <c r="A218" s="26" t="s">
        <v>150</v>
      </c>
      <c r="B218" t="s">
        <v>283</v>
      </c>
      <c r="C218" s="11">
        <v>32065</v>
      </c>
      <c r="D218" s="19">
        <v>60132296</v>
      </c>
      <c r="E218" s="15">
        <v>1</v>
      </c>
    </row>
    <row r="219" spans="1:5" x14ac:dyDescent="0.45">
      <c r="A219" s="26" t="s">
        <v>262</v>
      </c>
      <c r="B219" t="s">
        <v>284</v>
      </c>
      <c r="C219" s="11">
        <v>0</v>
      </c>
      <c r="D219" s="19">
        <v>0</v>
      </c>
      <c r="E219" s="15">
        <v>0</v>
      </c>
    </row>
    <row r="220" spans="1:5" x14ac:dyDescent="0.45">
      <c r="A220" s="26" t="s">
        <v>262</v>
      </c>
      <c r="B220" t="s">
        <v>285</v>
      </c>
      <c r="C220" s="11">
        <v>5</v>
      </c>
      <c r="D220" s="19">
        <v>4964</v>
      </c>
      <c r="E220" s="15">
        <v>0</v>
      </c>
    </row>
    <row r="221" spans="1:5" x14ac:dyDescent="0.45">
      <c r="A221" s="26" t="s">
        <v>262</v>
      </c>
      <c r="B221" t="s">
        <v>286</v>
      </c>
      <c r="C221" s="11" t="s">
        <v>309</v>
      </c>
      <c r="D221" s="19" t="s">
        <v>309</v>
      </c>
      <c r="E221" s="15" t="s">
        <v>309</v>
      </c>
    </row>
    <row r="222" spans="1:5" x14ac:dyDescent="0.45">
      <c r="A222" s="26" t="s">
        <v>262</v>
      </c>
      <c r="B222" t="s">
        <v>287</v>
      </c>
      <c r="C222" s="11">
        <v>0</v>
      </c>
      <c r="D222" s="19">
        <v>0</v>
      </c>
      <c r="E222" s="15">
        <v>0</v>
      </c>
    </row>
    <row r="223" spans="1:5" x14ac:dyDescent="0.45">
      <c r="A223" s="26" t="s">
        <v>262</v>
      </c>
      <c r="B223" t="s">
        <v>288</v>
      </c>
      <c r="C223" s="11" t="s">
        <v>309</v>
      </c>
      <c r="D223" s="19" t="s">
        <v>309</v>
      </c>
      <c r="E223" s="15" t="s">
        <v>309</v>
      </c>
    </row>
    <row r="224" spans="1:5" x14ac:dyDescent="0.45">
      <c r="A224" s="26" t="s">
        <v>262</v>
      </c>
      <c r="B224" t="s">
        <v>289</v>
      </c>
      <c r="C224" s="11">
        <v>0</v>
      </c>
      <c r="D224" s="19">
        <v>0</v>
      </c>
      <c r="E224" s="15">
        <v>0</v>
      </c>
    </row>
    <row r="225" spans="1:5" x14ac:dyDescent="0.45">
      <c r="A225" s="26" t="s">
        <v>262</v>
      </c>
      <c r="B225" t="s">
        <v>283</v>
      </c>
      <c r="C225" s="11">
        <v>5</v>
      </c>
      <c r="D225" s="19">
        <v>8398</v>
      </c>
      <c r="E225" s="15">
        <v>0</v>
      </c>
    </row>
    <row r="226" spans="1:5" x14ac:dyDescent="0.45">
      <c r="A226" s="26" t="s">
        <v>261</v>
      </c>
      <c r="B226" t="s">
        <v>284</v>
      </c>
      <c r="C226" s="11">
        <v>5</v>
      </c>
      <c r="D226" s="19">
        <v>5010</v>
      </c>
      <c r="E226" s="15">
        <v>0</v>
      </c>
    </row>
    <row r="227" spans="1:5" x14ac:dyDescent="0.45">
      <c r="A227" s="26" t="s">
        <v>261</v>
      </c>
      <c r="B227" t="s">
        <v>285</v>
      </c>
      <c r="C227" s="11">
        <v>10</v>
      </c>
      <c r="D227" s="19">
        <v>13762</v>
      </c>
      <c r="E227" s="15">
        <v>0</v>
      </c>
    </row>
    <row r="228" spans="1:5" x14ac:dyDescent="0.45">
      <c r="A228" s="26" t="s">
        <v>261</v>
      </c>
      <c r="B228" t="s">
        <v>286</v>
      </c>
      <c r="C228" s="11">
        <v>15</v>
      </c>
      <c r="D228" s="19">
        <v>30801</v>
      </c>
      <c r="E228" s="15">
        <v>0</v>
      </c>
    </row>
    <row r="229" spans="1:5" x14ac:dyDescent="0.45">
      <c r="A229" s="26" t="s">
        <v>261</v>
      </c>
      <c r="B229" t="s">
        <v>287</v>
      </c>
      <c r="C229" s="11">
        <v>5</v>
      </c>
      <c r="D229" s="19">
        <v>15893</v>
      </c>
      <c r="E229" s="15">
        <v>0</v>
      </c>
    </row>
    <row r="230" spans="1:5" x14ac:dyDescent="0.45">
      <c r="A230" s="26" t="s">
        <v>261</v>
      </c>
      <c r="B230" t="s">
        <v>288</v>
      </c>
      <c r="C230" s="11">
        <v>10</v>
      </c>
      <c r="D230" s="19">
        <v>18108</v>
      </c>
      <c r="E230" s="15">
        <v>0</v>
      </c>
    </row>
    <row r="231" spans="1:5" x14ac:dyDescent="0.45">
      <c r="A231" s="26" t="s">
        <v>261</v>
      </c>
      <c r="B231" t="s">
        <v>289</v>
      </c>
      <c r="C231" s="11" t="s">
        <v>309</v>
      </c>
      <c r="D231" s="19" t="s">
        <v>309</v>
      </c>
      <c r="E231" s="15" t="s">
        <v>309</v>
      </c>
    </row>
    <row r="232" spans="1:5" x14ac:dyDescent="0.45">
      <c r="A232" s="26" t="s">
        <v>261</v>
      </c>
      <c r="B232" t="s">
        <v>283</v>
      </c>
      <c r="C232" s="11">
        <v>45</v>
      </c>
      <c r="D232" s="19">
        <v>87912</v>
      </c>
      <c r="E232" s="15">
        <v>0</v>
      </c>
    </row>
    <row r="233" spans="1:5" x14ac:dyDescent="0.45">
      <c r="A233" s="26" t="s">
        <v>263</v>
      </c>
      <c r="B233" t="s">
        <v>284</v>
      </c>
      <c r="C233" s="11">
        <v>0</v>
      </c>
      <c r="D233" s="19">
        <v>0</v>
      </c>
      <c r="E233" s="15">
        <v>0</v>
      </c>
    </row>
    <row r="234" spans="1:5" x14ac:dyDescent="0.45">
      <c r="A234" s="26" t="s">
        <v>263</v>
      </c>
      <c r="B234" t="s">
        <v>285</v>
      </c>
      <c r="C234" s="11">
        <v>5</v>
      </c>
      <c r="D234" s="19">
        <v>5315</v>
      </c>
      <c r="E234" s="15">
        <v>0</v>
      </c>
    </row>
    <row r="235" spans="1:5" x14ac:dyDescent="0.45">
      <c r="A235" s="26" t="s">
        <v>263</v>
      </c>
      <c r="B235" t="s">
        <v>286</v>
      </c>
      <c r="C235" s="11" t="s">
        <v>309</v>
      </c>
      <c r="D235" s="19" t="s">
        <v>309</v>
      </c>
      <c r="E235" s="15" t="s">
        <v>309</v>
      </c>
    </row>
    <row r="236" spans="1:5" x14ac:dyDescent="0.45">
      <c r="A236" s="26" t="s">
        <v>263</v>
      </c>
      <c r="B236" t="s">
        <v>287</v>
      </c>
      <c r="C236" s="11">
        <v>5</v>
      </c>
      <c r="D236" s="19">
        <v>6886</v>
      </c>
      <c r="E236" s="15">
        <v>0</v>
      </c>
    </row>
    <row r="237" spans="1:5" x14ac:dyDescent="0.45">
      <c r="A237" s="26" t="s">
        <v>263</v>
      </c>
      <c r="B237" t="s">
        <v>288</v>
      </c>
      <c r="C237" s="11">
        <v>5</v>
      </c>
      <c r="D237" s="19">
        <v>5300</v>
      </c>
      <c r="E237" s="15">
        <v>0</v>
      </c>
    </row>
    <row r="238" spans="1:5" x14ac:dyDescent="0.45">
      <c r="A238" s="26" t="s">
        <v>263</v>
      </c>
      <c r="B238" t="s">
        <v>289</v>
      </c>
      <c r="C238" s="11" t="s">
        <v>309</v>
      </c>
      <c r="D238" s="19" t="s">
        <v>309</v>
      </c>
      <c r="E238" s="15" t="s">
        <v>309</v>
      </c>
    </row>
    <row r="239" spans="1:5" x14ac:dyDescent="0.45">
      <c r="A239" s="26" t="s">
        <v>263</v>
      </c>
      <c r="B239" t="s">
        <v>283</v>
      </c>
      <c r="C239" s="11">
        <v>15</v>
      </c>
      <c r="D239" s="19">
        <v>24096</v>
      </c>
      <c r="E239" s="15">
        <v>0</v>
      </c>
    </row>
    <row r="240" spans="1:5" x14ac:dyDescent="0.45">
      <c r="A240" s="26" t="s">
        <v>259</v>
      </c>
      <c r="B240" t="s">
        <v>284</v>
      </c>
      <c r="C240" s="11">
        <v>65</v>
      </c>
      <c r="D240" s="19">
        <v>96183</v>
      </c>
      <c r="E240" s="15">
        <v>0.03</v>
      </c>
    </row>
    <row r="241" spans="1:5" x14ac:dyDescent="0.45">
      <c r="A241" s="26" t="s">
        <v>259</v>
      </c>
      <c r="B241" t="s">
        <v>285</v>
      </c>
      <c r="C241" s="11">
        <v>150</v>
      </c>
      <c r="D241" s="19">
        <v>261367</v>
      </c>
      <c r="E241" s="15">
        <v>0.02</v>
      </c>
    </row>
    <row r="242" spans="1:5" x14ac:dyDescent="0.45">
      <c r="A242" s="26" t="s">
        <v>259</v>
      </c>
      <c r="B242" t="s">
        <v>286</v>
      </c>
      <c r="C242" s="11">
        <v>165</v>
      </c>
      <c r="D242" s="19">
        <v>295326</v>
      </c>
      <c r="E242" s="15">
        <v>0.03</v>
      </c>
    </row>
    <row r="243" spans="1:5" x14ac:dyDescent="0.45">
      <c r="A243" s="26" t="s">
        <v>259</v>
      </c>
      <c r="B243" t="s">
        <v>287</v>
      </c>
      <c r="C243" s="11">
        <v>120</v>
      </c>
      <c r="D243" s="19">
        <v>218203</v>
      </c>
      <c r="E243" s="15">
        <v>0.02</v>
      </c>
    </row>
    <row r="244" spans="1:5" x14ac:dyDescent="0.45">
      <c r="A244" s="26" t="s">
        <v>259</v>
      </c>
      <c r="B244" t="s">
        <v>288</v>
      </c>
      <c r="C244" s="11">
        <v>170</v>
      </c>
      <c r="D244" s="19">
        <v>336126</v>
      </c>
      <c r="E244" s="15">
        <v>0.03</v>
      </c>
    </row>
    <row r="245" spans="1:5" x14ac:dyDescent="0.45">
      <c r="A245" s="26" t="s">
        <v>259</v>
      </c>
      <c r="B245" t="s">
        <v>289</v>
      </c>
      <c r="C245" s="11">
        <v>145</v>
      </c>
      <c r="D245" s="19">
        <v>316391</v>
      </c>
      <c r="E245" s="15">
        <v>0.03</v>
      </c>
    </row>
    <row r="246" spans="1:5" x14ac:dyDescent="0.45">
      <c r="A246" s="26" t="s">
        <v>259</v>
      </c>
      <c r="B246" t="s">
        <v>283</v>
      </c>
      <c r="C246" s="11">
        <v>815</v>
      </c>
      <c r="D246" s="19">
        <v>1523596</v>
      </c>
      <c r="E246" s="15">
        <v>0.03</v>
      </c>
    </row>
    <row r="247" spans="1:5" x14ac:dyDescent="0.45">
      <c r="A247" s="26" t="s">
        <v>260</v>
      </c>
      <c r="B247" t="s">
        <v>284</v>
      </c>
      <c r="C247" s="11">
        <v>65</v>
      </c>
      <c r="D247" s="19">
        <v>92734</v>
      </c>
      <c r="E247" s="15">
        <v>0.03</v>
      </c>
    </row>
    <row r="248" spans="1:5" x14ac:dyDescent="0.45">
      <c r="A248" s="26" t="s">
        <v>260</v>
      </c>
      <c r="B248" t="s">
        <v>285</v>
      </c>
      <c r="C248" s="11">
        <v>190</v>
      </c>
      <c r="D248" s="19">
        <v>323001</v>
      </c>
      <c r="E248" s="15">
        <v>0.03</v>
      </c>
    </row>
    <row r="249" spans="1:5" x14ac:dyDescent="0.45">
      <c r="A249" s="26" t="s">
        <v>260</v>
      </c>
      <c r="B249" t="s">
        <v>286</v>
      </c>
      <c r="C249" s="11">
        <v>180</v>
      </c>
      <c r="D249" s="19">
        <v>317139</v>
      </c>
      <c r="E249" s="15">
        <v>0.03</v>
      </c>
    </row>
    <row r="250" spans="1:5" x14ac:dyDescent="0.45">
      <c r="A250" s="26" t="s">
        <v>260</v>
      </c>
      <c r="B250" t="s">
        <v>287</v>
      </c>
      <c r="C250" s="11">
        <v>155</v>
      </c>
      <c r="D250" s="19">
        <v>266194</v>
      </c>
      <c r="E250" s="15">
        <v>0.03</v>
      </c>
    </row>
    <row r="251" spans="1:5" x14ac:dyDescent="0.45">
      <c r="A251" s="26" t="s">
        <v>260</v>
      </c>
      <c r="B251" t="s">
        <v>288</v>
      </c>
      <c r="C251" s="11">
        <v>190</v>
      </c>
      <c r="D251" s="19">
        <v>351556</v>
      </c>
      <c r="E251" s="15">
        <v>0.03</v>
      </c>
    </row>
    <row r="252" spans="1:5" x14ac:dyDescent="0.45">
      <c r="A252" s="26" t="s">
        <v>260</v>
      </c>
      <c r="B252" t="s">
        <v>289</v>
      </c>
      <c r="C252" s="11">
        <v>195</v>
      </c>
      <c r="D252" s="19">
        <v>405663</v>
      </c>
      <c r="E252" s="15">
        <v>0.03</v>
      </c>
    </row>
    <row r="253" spans="1:5" x14ac:dyDescent="0.45">
      <c r="A253" s="26" t="s">
        <v>260</v>
      </c>
      <c r="B253" t="s">
        <v>283</v>
      </c>
      <c r="C253" s="11">
        <v>970</v>
      </c>
      <c r="D253" s="19">
        <v>1756287</v>
      </c>
      <c r="E253" s="15">
        <v>0.03</v>
      </c>
    </row>
  </sheetData>
  <pageMargins left="0.7" right="0.7" top="0.75" bottom="0.75" header="0.3" footer="0.3"/>
  <pageSetup paperSize="9" orientation="portrait" horizontalDpi="300" verticalDpi="30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9"/>
  <sheetViews>
    <sheetView workbookViewId="0"/>
  </sheetViews>
  <sheetFormatPr defaultColWidth="10.85546875" defaultRowHeight="15.9" x14ac:dyDescent="0.45"/>
  <sheetData>
    <row r="1" spans="1:1" ht="20.6" x14ac:dyDescent="0.55000000000000004">
      <c r="A1" s="1" t="s">
        <v>12</v>
      </c>
    </row>
    <row r="2" spans="1:1" ht="31.75" x14ac:dyDescent="0.45">
      <c r="A2" s="34" t="s">
        <v>308</v>
      </c>
    </row>
    <row r="3" spans="1:1" x14ac:dyDescent="0.45">
      <c r="A3" s="35" t="s">
        <v>284</v>
      </c>
    </row>
    <row r="4" spans="1:1" x14ac:dyDescent="0.45">
      <c r="A4" s="36" t="s">
        <v>285</v>
      </c>
    </row>
    <row r="5" spans="1:1" x14ac:dyDescent="0.45">
      <c r="A5" s="36" t="s">
        <v>286</v>
      </c>
    </row>
    <row r="6" spans="1:1" x14ac:dyDescent="0.45">
      <c r="A6" s="36" t="s">
        <v>287</v>
      </c>
    </row>
    <row r="7" spans="1:1" x14ac:dyDescent="0.45">
      <c r="A7" s="36" t="s">
        <v>288</v>
      </c>
    </row>
    <row r="8" spans="1:1" x14ac:dyDescent="0.45">
      <c r="A8" s="36" t="s">
        <v>289</v>
      </c>
    </row>
    <row r="9" spans="1:1" x14ac:dyDescent="0.45">
      <c r="A9" s="37" t="s">
        <v>283</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41"/>
  <sheetViews>
    <sheetView zoomScale="90" zoomScaleNormal="90" workbookViewId="0"/>
  </sheetViews>
  <sheetFormatPr defaultColWidth="10.85546875" defaultRowHeight="15.9" x14ac:dyDescent="0.45"/>
  <cols>
    <col min="1" max="1" width="10.7109375" customWidth="1"/>
    <col min="2" max="2" width="100.7109375" customWidth="1"/>
    <col min="3" max="3" width="20.7109375" customWidth="1"/>
  </cols>
  <sheetData>
    <row r="1" spans="1:3" ht="20.6" x14ac:dyDescent="0.55000000000000004">
      <c r="A1" s="1" t="s">
        <v>2</v>
      </c>
    </row>
    <row r="2" spans="1:3" x14ac:dyDescent="0.45">
      <c r="A2" t="s">
        <v>34</v>
      </c>
    </row>
    <row r="3" spans="1:3" ht="31.75" x14ac:dyDescent="0.45">
      <c r="A3" s="2" t="s">
        <v>57</v>
      </c>
      <c r="B3" s="2" t="s">
        <v>58</v>
      </c>
      <c r="C3" s="2" t="s">
        <v>59</v>
      </c>
    </row>
    <row r="4" spans="1:3" ht="33.549999999999997" customHeight="1" x14ac:dyDescent="0.45">
      <c r="A4" s="4" t="s">
        <v>60</v>
      </c>
      <c r="B4" s="6" t="s">
        <v>329</v>
      </c>
      <c r="C4" s="4" t="s">
        <v>61</v>
      </c>
    </row>
    <row r="5" spans="1:3" ht="34.75" customHeight="1" x14ac:dyDescent="0.45">
      <c r="A5" s="4" t="s">
        <v>62</v>
      </c>
      <c r="B5" s="6" t="s">
        <v>63</v>
      </c>
      <c r="C5" s="4" t="s">
        <v>64</v>
      </c>
    </row>
    <row r="6" spans="1:3" ht="34.75" customHeight="1" x14ac:dyDescent="0.45">
      <c r="A6" s="4" t="s">
        <v>65</v>
      </c>
      <c r="B6" s="6" t="s">
        <v>66</v>
      </c>
      <c r="C6" s="4" t="s">
        <v>67</v>
      </c>
    </row>
    <row r="7" spans="1:3" ht="31.75" x14ac:dyDescent="0.45">
      <c r="A7" s="4" t="s">
        <v>68</v>
      </c>
      <c r="B7" s="6" t="s">
        <v>364</v>
      </c>
      <c r="C7" s="4" t="s">
        <v>69</v>
      </c>
    </row>
    <row r="8" spans="1:3" ht="47.6" x14ac:dyDescent="0.45">
      <c r="A8" s="4" t="s">
        <v>70</v>
      </c>
      <c r="B8" s="6" t="s">
        <v>71</v>
      </c>
      <c r="C8" s="4" t="s">
        <v>72</v>
      </c>
    </row>
    <row r="9" spans="1:3" ht="53.7" customHeight="1" x14ac:dyDescent="0.45">
      <c r="A9" s="4" t="s">
        <v>73</v>
      </c>
      <c r="B9" s="6" t="s">
        <v>74</v>
      </c>
      <c r="C9" s="4" t="s">
        <v>75</v>
      </c>
    </row>
    <row r="10" spans="1:3" ht="36.9" customHeight="1" x14ac:dyDescent="0.45">
      <c r="A10" s="4" t="s">
        <v>76</v>
      </c>
      <c r="B10" s="6" t="s">
        <v>77</v>
      </c>
      <c r="C10" s="4" t="s">
        <v>75</v>
      </c>
    </row>
    <row r="11" spans="1:3" ht="53.7" customHeight="1" x14ac:dyDescent="0.45">
      <c r="A11" s="4" t="s">
        <v>78</v>
      </c>
      <c r="B11" s="6" t="s">
        <v>327</v>
      </c>
      <c r="C11" s="4" t="s">
        <v>75</v>
      </c>
    </row>
    <row r="12" spans="1:3" ht="68.7" customHeight="1" x14ac:dyDescent="0.45">
      <c r="A12" s="4" t="s">
        <v>79</v>
      </c>
      <c r="B12" s="6" t="s">
        <v>328</v>
      </c>
      <c r="C12" s="4" t="s">
        <v>80</v>
      </c>
    </row>
    <row r="13" spans="1:3" ht="31.75" x14ac:dyDescent="0.45">
      <c r="A13" s="4" t="s">
        <v>81</v>
      </c>
      <c r="B13" s="6" t="s">
        <v>82</v>
      </c>
      <c r="C13" s="4" t="s">
        <v>80</v>
      </c>
    </row>
    <row r="14" spans="1:3" ht="33.9" customHeight="1" x14ac:dyDescent="0.45">
      <c r="A14" s="4" t="s">
        <v>83</v>
      </c>
      <c r="B14" s="6" t="s">
        <v>84</v>
      </c>
      <c r="C14" s="4" t="s">
        <v>80</v>
      </c>
    </row>
    <row r="15" spans="1:3" ht="18.899999999999999" customHeight="1" x14ac:dyDescent="0.45">
      <c r="A15" s="4" t="s">
        <v>85</v>
      </c>
      <c r="B15" s="6" t="s">
        <v>86</v>
      </c>
      <c r="C15" s="4" t="s">
        <v>87</v>
      </c>
    </row>
    <row r="16" spans="1:3" ht="39.9" customHeight="1" x14ac:dyDescent="0.45">
      <c r="A16" s="4" t="s">
        <v>88</v>
      </c>
      <c r="B16" s="6" t="s">
        <v>89</v>
      </c>
      <c r="C16" s="4" t="s">
        <v>90</v>
      </c>
    </row>
    <row r="17" spans="1:3" ht="36.9" customHeight="1" x14ac:dyDescent="0.45">
      <c r="A17" s="4" t="s">
        <v>91</v>
      </c>
      <c r="B17" s="6" t="s">
        <v>321</v>
      </c>
      <c r="C17" s="4" t="s">
        <v>90</v>
      </c>
    </row>
    <row r="18" spans="1:3" ht="49.75" customHeight="1" x14ac:dyDescent="0.45">
      <c r="A18" s="4" t="s">
        <v>92</v>
      </c>
      <c r="B18" s="6" t="s">
        <v>93</v>
      </c>
      <c r="C18" s="4" t="s">
        <v>90</v>
      </c>
    </row>
    <row r="19" spans="1:3" ht="18.899999999999999" customHeight="1" x14ac:dyDescent="0.45">
      <c r="A19" s="4" t="s">
        <v>94</v>
      </c>
      <c r="B19" s="6" t="s">
        <v>95</v>
      </c>
      <c r="C19" s="4" t="s">
        <v>90</v>
      </c>
    </row>
    <row r="20" spans="1:3" ht="53.7" customHeight="1" x14ac:dyDescent="0.45">
      <c r="A20" s="4" t="s">
        <v>96</v>
      </c>
      <c r="B20" s="6" t="s">
        <v>97</v>
      </c>
      <c r="C20" s="4" t="s">
        <v>90</v>
      </c>
    </row>
    <row r="21" spans="1:3" ht="20.7" customHeight="1" x14ac:dyDescent="0.45">
      <c r="A21" s="4" t="s">
        <v>98</v>
      </c>
      <c r="B21" s="6" t="s">
        <v>99</v>
      </c>
      <c r="C21" s="4" t="s">
        <v>100</v>
      </c>
    </row>
    <row r="22" spans="1:3" ht="33.549999999999997" customHeight="1" x14ac:dyDescent="0.45">
      <c r="A22" s="4" t="s">
        <v>101</v>
      </c>
      <c r="B22" s="6" t="s">
        <v>102</v>
      </c>
      <c r="C22" s="4" t="s">
        <v>103</v>
      </c>
    </row>
    <row r="23" spans="1:3" ht="18" customHeight="1" x14ac:dyDescent="0.45">
      <c r="A23" s="4" t="s">
        <v>104</v>
      </c>
      <c r="B23" s="6" t="s">
        <v>105</v>
      </c>
      <c r="C23" s="4" t="s">
        <v>106</v>
      </c>
    </row>
    <row r="24" spans="1:3" ht="47.6" x14ac:dyDescent="0.45">
      <c r="A24" s="4" t="s">
        <v>107</v>
      </c>
      <c r="B24" s="6" t="s">
        <v>108</v>
      </c>
      <c r="C24" s="4" t="s">
        <v>109</v>
      </c>
    </row>
    <row r="25" spans="1:3" ht="31.75" x14ac:dyDescent="0.45">
      <c r="A25" s="4" t="s">
        <v>110</v>
      </c>
      <c r="B25" s="6" t="s">
        <v>111</v>
      </c>
      <c r="C25" s="4" t="s">
        <v>112</v>
      </c>
    </row>
    <row r="26" spans="1:3" ht="31.75" x14ac:dyDescent="0.45">
      <c r="A26" s="4" t="s">
        <v>113</v>
      </c>
      <c r="B26" s="6" t="s">
        <v>351</v>
      </c>
      <c r="C26" s="4" t="s">
        <v>112</v>
      </c>
    </row>
    <row r="27" spans="1:3" ht="34.75" customHeight="1" x14ac:dyDescent="0.45">
      <c r="A27" s="4" t="s">
        <v>114</v>
      </c>
      <c r="B27" s="6" t="s">
        <v>115</v>
      </c>
      <c r="C27" s="4" t="s">
        <v>112</v>
      </c>
    </row>
    <row r="28" spans="1:3" ht="52.3" customHeight="1" x14ac:dyDescent="0.45">
      <c r="A28" s="4" t="s">
        <v>116</v>
      </c>
      <c r="B28" s="6" t="s">
        <v>117</v>
      </c>
      <c r="C28" s="4" t="s">
        <v>112</v>
      </c>
    </row>
    <row r="29" spans="1:3" ht="39.9" customHeight="1" x14ac:dyDescent="0.45">
      <c r="A29" s="4" t="s">
        <v>118</v>
      </c>
      <c r="B29" s="6" t="s">
        <v>119</v>
      </c>
      <c r="C29" s="4" t="s">
        <v>112</v>
      </c>
    </row>
    <row r="30" spans="1:3" ht="47.6" x14ac:dyDescent="0.45">
      <c r="A30" s="4" t="s">
        <v>120</v>
      </c>
      <c r="B30" s="6" t="s">
        <v>121</v>
      </c>
      <c r="C30" s="4" t="s">
        <v>112</v>
      </c>
    </row>
    <row r="31" spans="1:3" ht="33.9" customHeight="1" x14ac:dyDescent="0.45">
      <c r="A31" s="4" t="s">
        <v>122</v>
      </c>
      <c r="B31" s="6" t="s">
        <v>123</v>
      </c>
      <c r="C31" s="4" t="s">
        <v>112</v>
      </c>
    </row>
    <row r="32" spans="1:3" ht="67.75" customHeight="1" x14ac:dyDescent="0.45">
      <c r="A32" s="4" t="s">
        <v>124</v>
      </c>
      <c r="B32" s="6" t="s">
        <v>125</v>
      </c>
      <c r="C32" s="4" t="s">
        <v>112</v>
      </c>
    </row>
    <row r="33" spans="1:3" ht="35.5" customHeight="1" x14ac:dyDescent="0.45">
      <c r="A33" s="4" t="s">
        <v>126</v>
      </c>
      <c r="B33" s="6" t="s">
        <v>330</v>
      </c>
      <c r="C33" s="4" t="s">
        <v>112</v>
      </c>
    </row>
    <row r="34" spans="1:3" ht="68.150000000000006" customHeight="1" x14ac:dyDescent="0.45">
      <c r="A34" s="4" t="s">
        <v>127</v>
      </c>
      <c r="B34" s="6" t="s">
        <v>128</v>
      </c>
      <c r="C34" s="4" t="s">
        <v>112</v>
      </c>
    </row>
    <row r="35" spans="1:3" ht="53.7" customHeight="1" x14ac:dyDescent="0.45">
      <c r="A35" s="4" t="s">
        <v>129</v>
      </c>
      <c r="B35" s="6" t="s">
        <v>130</v>
      </c>
      <c r="C35" s="4" t="s">
        <v>112</v>
      </c>
    </row>
    <row r="36" spans="1:3" ht="37.75" customHeight="1" x14ac:dyDescent="0.45">
      <c r="A36" s="4" t="s">
        <v>131</v>
      </c>
      <c r="B36" s="6" t="s">
        <v>132</v>
      </c>
      <c r="C36" s="4" t="s">
        <v>112</v>
      </c>
    </row>
    <row r="37" spans="1:3" ht="55" customHeight="1" x14ac:dyDescent="0.45">
      <c r="A37" s="4" t="s">
        <v>133</v>
      </c>
      <c r="B37" s="6" t="s">
        <v>331</v>
      </c>
      <c r="C37" s="4" t="s">
        <v>112</v>
      </c>
    </row>
    <row r="38" spans="1:3" ht="36.9" customHeight="1" x14ac:dyDescent="0.45">
      <c r="A38" s="4" t="s">
        <v>136</v>
      </c>
      <c r="B38" s="6" t="s">
        <v>317</v>
      </c>
      <c r="C38" s="4" t="s">
        <v>135</v>
      </c>
    </row>
    <row r="39" spans="1:3" ht="33.9" customHeight="1" x14ac:dyDescent="0.45">
      <c r="A39" s="4" t="s">
        <v>138</v>
      </c>
      <c r="B39" s="6" t="s">
        <v>134</v>
      </c>
      <c r="C39" s="4" t="s">
        <v>135</v>
      </c>
    </row>
    <row r="40" spans="1:3" ht="39.9" customHeight="1" x14ac:dyDescent="0.45">
      <c r="A40" s="4" t="s">
        <v>318</v>
      </c>
      <c r="B40" s="6" t="s">
        <v>137</v>
      </c>
      <c r="C40" s="4" t="s">
        <v>135</v>
      </c>
    </row>
    <row r="41" spans="1:3" ht="36.9" customHeight="1" x14ac:dyDescent="0.45">
      <c r="A41" s="4" t="s">
        <v>322</v>
      </c>
      <c r="B41" s="6" t="s">
        <v>139</v>
      </c>
      <c r="C41" s="4" t="s">
        <v>135</v>
      </c>
    </row>
  </sheetData>
  <phoneticPr fontId="5" type="noConversion"/>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8"/>
  <sheetViews>
    <sheetView workbookViewId="0"/>
  </sheetViews>
  <sheetFormatPr defaultColWidth="10.85546875" defaultRowHeight="15.9" x14ac:dyDescent="0.45"/>
  <cols>
    <col min="1" max="1" width="25.7109375" customWidth="1"/>
    <col min="2" max="10" width="16.7109375" customWidth="1"/>
  </cols>
  <sheetData>
    <row r="1" spans="1:10" ht="20.6" x14ac:dyDescent="0.55000000000000004">
      <c r="A1" s="1" t="s">
        <v>3</v>
      </c>
    </row>
    <row r="2" spans="1:10" x14ac:dyDescent="0.45">
      <c r="A2" t="s">
        <v>35</v>
      </c>
    </row>
    <row r="3" spans="1:10" x14ac:dyDescent="0.45">
      <c r="A3" t="s">
        <v>352</v>
      </c>
    </row>
    <row r="4" spans="1:10" ht="65.05" customHeight="1" x14ac:dyDescent="0.45">
      <c r="A4" s="2" t="s">
        <v>140</v>
      </c>
      <c r="B4" s="2" t="s">
        <v>141</v>
      </c>
      <c r="C4" s="2" t="s">
        <v>142</v>
      </c>
      <c r="D4" s="2" t="s">
        <v>143</v>
      </c>
      <c r="E4" s="2" t="s">
        <v>144</v>
      </c>
      <c r="F4" s="2" t="s">
        <v>145</v>
      </c>
      <c r="G4" s="2" t="s">
        <v>146</v>
      </c>
      <c r="H4" s="2" t="s">
        <v>147</v>
      </c>
      <c r="I4" s="2" t="s">
        <v>148</v>
      </c>
      <c r="J4" s="2" t="s">
        <v>149</v>
      </c>
    </row>
    <row r="5" spans="1:10" x14ac:dyDescent="0.45">
      <c r="A5" s="7" t="s">
        <v>150</v>
      </c>
      <c r="B5" s="10">
        <v>48265</v>
      </c>
      <c r="C5" s="14">
        <v>1</v>
      </c>
      <c r="D5" s="10">
        <v>47535</v>
      </c>
      <c r="E5" s="10">
        <v>34605</v>
      </c>
      <c r="F5" s="10">
        <v>7485</v>
      </c>
      <c r="G5" s="10">
        <v>5445</v>
      </c>
      <c r="H5" s="14">
        <v>0.73</v>
      </c>
      <c r="I5" s="14">
        <v>0.16</v>
      </c>
      <c r="J5" s="14">
        <v>0.11</v>
      </c>
    </row>
    <row r="6" spans="1:10" x14ac:dyDescent="0.45">
      <c r="A6" t="s">
        <v>151</v>
      </c>
      <c r="B6" s="11">
        <v>290</v>
      </c>
      <c r="C6" s="15">
        <v>0.01</v>
      </c>
      <c r="D6" s="11">
        <v>135</v>
      </c>
      <c r="E6" s="11">
        <v>100</v>
      </c>
      <c r="F6" s="11">
        <v>20</v>
      </c>
      <c r="G6" s="11">
        <v>15</v>
      </c>
      <c r="H6" s="15">
        <v>0.73</v>
      </c>
      <c r="I6" s="15">
        <v>0.15</v>
      </c>
      <c r="J6" s="15">
        <v>0.13</v>
      </c>
    </row>
    <row r="7" spans="1:10" x14ac:dyDescent="0.45">
      <c r="A7" t="s">
        <v>152</v>
      </c>
      <c r="B7" s="11">
        <v>655</v>
      </c>
      <c r="C7" s="15">
        <v>0.01</v>
      </c>
      <c r="D7" s="11">
        <v>475</v>
      </c>
      <c r="E7" s="11">
        <v>400</v>
      </c>
      <c r="F7" s="11">
        <v>35</v>
      </c>
      <c r="G7" s="11">
        <v>40</v>
      </c>
      <c r="H7" s="15">
        <v>0.84</v>
      </c>
      <c r="I7" s="15">
        <v>0.08</v>
      </c>
      <c r="J7" s="15">
        <v>0.08</v>
      </c>
    </row>
    <row r="8" spans="1:10" x14ac:dyDescent="0.45">
      <c r="A8" t="s">
        <v>153</v>
      </c>
      <c r="B8" s="11">
        <v>560</v>
      </c>
      <c r="C8" s="15">
        <v>0.01</v>
      </c>
      <c r="D8" s="11">
        <v>480</v>
      </c>
      <c r="E8" s="11">
        <v>380</v>
      </c>
      <c r="F8" s="11">
        <v>60</v>
      </c>
      <c r="G8" s="11">
        <v>40</v>
      </c>
      <c r="H8" s="15">
        <v>0.79</v>
      </c>
      <c r="I8" s="15">
        <v>0.13</v>
      </c>
      <c r="J8" s="15">
        <v>0.08</v>
      </c>
    </row>
    <row r="9" spans="1:10" x14ac:dyDescent="0.45">
      <c r="A9" t="s">
        <v>154</v>
      </c>
      <c r="B9" s="11">
        <v>545</v>
      </c>
      <c r="C9" s="15">
        <v>0.01</v>
      </c>
      <c r="D9" s="11">
        <v>525</v>
      </c>
      <c r="E9" s="11">
        <v>405</v>
      </c>
      <c r="F9" s="11">
        <v>60</v>
      </c>
      <c r="G9" s="11">
        <v>60</v>
      </c>
      <c r="H9" s="15">
        <v>0.77</v>
      </c>
      <c r="I9" s="15">
        <v>0.12</v>
      </c>
      <c r="J9" s="15">
        <v>0.11</v>
      </c>
    </row>
    <row r="10" spans="1:10" x14ac:dyDescent="0.45">
      <c r="A10" t="s">
        <v>155</v>
      </c>
      <c r="B10" s="11">
        <v>685</v>
      </c>
      <c r="C10" s="15">
        <v>0.01</v>
      </c>
      <c r="D10" s="11">
        <v>710</v>
      </c>
      <c r="E10" s="11">
        <v>550</v>
      </c>
      <c r="F10" s="11">
        <v>95</v>
      </c>
      <c r="G10" s="11">
        <v>65</v>
      </c>
      <c r="H10" s="15">
        <v>0.77</v>
      </c>
      <c r="I10" s="15">
        <v>0.13</v>
      </c>
      <c r="J10" s="15">
        <v>0.09</v>
      </c>
    </row>
    <row r="11" spans="1:10" x14ac:dyDescent="0.45">
      <c r="A11" t="s">
        <v>156</v>
      </c>
      <c r="B11" s="11">
        <v>610</v>
      </c>
      <c r="C11" s="15">
        <v>0.01</v>
      </c>
      <c r="D11" s="11">
        <v>550</v>
      </c>
      <c r="E11" s="11">
        <v>430</v>
      </c>
      <c r="F11" s="11">
        <v>80</v>
      </c>
      <c r="G11" s="11">
        <v>45</v>
      </c>
      <c r="H11" s="15">
        <v>0.78</v>
      </c>
      <c r="I11" s="15">
        <v>0.14000000000000001</v>
      </c>
      <c r="J11" s="15">
        <v>0.08</v>
      </c>
    </row>
    <row r="12" spans="1:10" x14ac:dyDescent="0.45">
      <c r="A12" t="s">
        <v>157</v>
      </c>
      <c r="B12" s="11">
        <v>630</v>
      </c>
      <c r="C12" s="15">
        <v>0.01</v>
      </c>
      <c r="D12" s="11">
        <v>565</v>
      </c>
      <c r="E12" s="11">
        <v>420</v>
      </c>
      <c r="F12" s="11">
        <v>110</v>
      </c>
      <c r="G12" s="11">
        <v>35</v>
      </c>
      <c r="H12" s="15">
        <v>0.74</v>
      </c>
      <c r="I12" s="15">
        <v>0.19</v>
      </c>
      <c r="J12" s="15">
        <v>7.0000000000000007E-2</v>
      </c>
    </row>
    <row r="13" spans="1:10" x14ac:dyDescent="0.45">
      <c r="A13" t="s">
        <v>158</v>
      </c>
      <c r="B13" s="11">
        <v>680</v>
      </c>
      <c r="C13" s="15">
        <v>0.01</v>
      </c>
      <c r="D13" s="11">
        <v>610</v>
      </c>
      <c r="E13" s="11">
        <v>455</v>
      </c>
      <c r="F13" s="11">
        <v>95</v>
      </c>
      <c r="G13" s="11">
        <v>60</v>
      </c>
      <c r="H13" s="15">
        <v>0.75</v>
      </c>
      <c r="I13" s="15">
        <v>0.16</v>
      </c>
      <c r="J13" s="15">
        <v>0.1</v>
      </c>
    </row>
    <row r="14" spans="1:10" x14ac:dyDescent="0.45">
      <c r="A14" t="s">
        <v>159</v>
      </c>
      <c r="B14" s="11">
        <v>685</v>
      </c>
      <c r="C14" s="15">
        <v>0.01</v>
      </c>
      <c r="D14" s="11">
        <v>645</v>
      </c>
      <c r="E14" s="11">
        <v>500</v>
      </c>
      <c r="F14" s="11">
        <v>100</v>
      </c>
      <c r="G14" s="11">
        <v>45</v>
      </c>
      <c r="H14" s="15">
        <v>0.78</v>
      </c>
      <c r="I14" s="15">
        <v>0.16</v>
      </c>
      <c r="J14" s="15">
        <v>7.0000000000000007E-2</v>
      </c>
    </row>
    <row r="15" spans="1:10" x14ac:dyDescent="0.45">
      <c r="A15" t="s">
        <v>160</v>
      </c>
      <c r="B15" s="11">
        <v>785</v>
      </c>
      <c r="C15" s="15">
        <v>0.02</v>
      </c>
      <c r="D15" s="11">
        <v>950</v>
      </c>
      <c r="E15" s="11">
        <v>740</v>
      </c>
      <c r="F15" s="11">
        <v>140</v>
      </c>
      <c r="G15" s="11">
        <v>70</v>
      </c>
      <c r="H15" s="15">
        <v>0.78</v>
      </c>
      <c r="I15" s="15">
        <v>0.15</v>
      </c>
      <c r="J15" s="15">
        <v>7.0000000000000007E-2</v>
      </c>
    </row>
    <row r="16" spans="1:10" x14ac:dyDescent="0.45">
      <c r="A16" t="s">
        <v>161</v>
      </c>
      <c r="B16" s="11">
        <v>740</v>
      </c>
      <c r="C16" s="15">
        <v>0.02</v>
      </c>
      <c r="D16" s="11">
        <v>740</v>
      </c>
      <c r="E16" s="11">
        <v>555</v>
      </c>
      <c r="F16" s="11">
        <v>105</v>
      </c>
      <c r="G16" s="11">
        <v>80</v>
      </c>
      <c r="H16" s="15">
        <v>0.75</v>
      </c>
      <c r="I16" s="15">
        <v>0.14000000000000001</v>
      </c>
      <c r="J16" s="15">
        <v>0.11</v>
      </c>
    </row>
    <row r="17" spans="1:10" x14ac:dyDescent="0.45">
      <c r="A17" t="s">
        <v>162</v>
      </c>
      <c r="B17" s="11">
        <v>640</v>
      </c>
      <c r="C17" s="15">
        <v>0.01</v>
      </c>
      <c r="D17" s="11">
        <v>685</v>
      </c>
      <c r="E17" s="11">
        <v>525</v>
      </c>
      <c r="F17" s="11">
        <v>80</v>
      </c>
      <c r="G17" s="11">
        <v>75</v>
      </c>
      <c r="H17" s="15">
        <v>0.77</v>
      </c>
      <c r="I17" s="15">
        <v>0.12</v>
      </c>
      <c r="J17" s="15">
        <v>0.11</v>
      </c>
    </row>
    <row r="18" spans="1:10" x14ac:dyDescent="0.45">
      <c r="A18" t="s">
        <v>163</v>
      </c>
      <c r="B18" s="11">
        <v>620</v>
      </c>
      <c r="C18" s="15">
        <v>0.01</v>
      </c>
      <c r="D18" s="11">
        <v>635</v>
      </c>
      <c r="E18" s="11">
        <v>490</v>
      </c>
      <c r="F18" s="11">
        <v>85</v>
      </c>
      <c r="G18" s="11">
        <v>60</v>
      </c>
      <c r="H18" s="15">
        <v>0.77</v>
      </c>
      <c r="I18" s="15">
        <v>0.14000000000000001</v>
      </c>
      <c r="J18" s="15">
        <v>0.09</v>
      </c>
    </row>
    <row r="19" spans="1:10" x14ac:dyDescent="0.45">
      <c r="A19" t="s">
        <v>164</v>
      </c>
      <c r="B19" s="11">
        <v>680</v>
      </c>
      <c r="C19" s="15">
        <v>0.01</v>
      </c>
      <c r="D19" s="11">
        <v>640</v>
      </c>
      <c r="E19" s="11">
        <v>495</v>
      </c>
      <c r="F19" s="11">
        <v>70</v>
      </c>
      <c r="G19" s="11">
        <v>75</v>
      </c>
      <c r="H19" s="15">
        <v>0.77</v>
      </c>
      <c r="I19" s="15">
        <v>0.11</v>
      </c>
      <c r="J19" s="15">
        <v>0.12</v>
      </c>
    </row>
    <row r="20" spans="1:10" x14ac:dyDescent="0.45">
      <c r="A20" t="s">
        <v>165</v>
      </c>
      <c r="B20" s="11">
        <v>765</v>
      </c>
      <c r="C20" s="15">
        <v>0.02</v>
      </c>
      <c r="D20" s="11">
        <v>675</v>
      </c>
      <c r="E20" s="11">
        <v>520</v>
      </c>
      <c r="F20" s="11">
        <v>65</v>
      </c>
      <c r="G20" s="11">
        <v>90</v>
      </c>
      <c r="H20" s="15">
        <v>0.77</v>
      </c>
      <c r="I20" s="15">
        <v>0.1</v>
      </c>
      <c r="J20" s="15">
        <v>0.13</v>
      </c>
    </row>
    <row r="21" spans="1:10" x14ac:dyDescent="0.45">
      <c r="A21" t="s">
        <v>166</v>
      </c>
      <c r="B21" s="11">
        <v>645</v>
      </c>
      <c r="C21" s="15">
        <v>0.01</v>
      </c>
      <c r="D21" s="11">
        <v>620</v>
      </c>
      <c r="E21" s="11">
        <v>465</v>
      </c>
      <c r="F21" s="11">
        <v>75</v>
      </c>
      <c r="G21" s="11">
        <v>80</v>
      </c>
      <c r="H21" s="15">
        <v>0.75</v>
      </c>
      <c r="I21" s="15">
        <v>0.12</v>
      </c>
      <c r="J21" s="15">
        <v>0.13</v>
      </c>
    </row>
    <row r="22" spans="1:10" x14ac:dyDescent="0.45">
      <c r="A22" t="s">
        <v>167</v>
      </c>
      <c r="B22" s="11">
        <v>830</v>
      </c>
      <c r="C22" s="15">
        <v>0.02</v>
      </c>
      <c r="D22" s="11">
        <v>780</v>
      </c>
      <c r="E22" s="11">
        <v>635</v>
      </c>
      <c r="F22" s="11">
        <v>60</v>
      </c>
      <c r="G22" s="11">
        <v>85</v>
      </c>
      <c r="H22" s="15">
        <v>0.81</v>
      </c>
      <c r="I22" s="15">
        <v>0.08</v>
      </c>
      <c r="J22" s="15">
        <v>0.11</v>
      </c>
    </row>
    <row r="23" spans="1:10" x14ac:dyDescent="0.45">
      <c r="A23" t="s">
        <v>168</v>
      </c>
      <c r="B23" s="11">
        <v>810</v>
      </c>
      <c r="C23" s="15">
        <v>0.02</v>
      </c>
      <c r="D23" s="11">
        <v>740</v>
      </c>
      <c r="E23" s="11">
        <v>565</v>
      </c>
      <c r="F23" s="11">
        <v>70</v>
      </c>
      <c r="G23" s="11">
        <v>110</v>
      </c>
      <c r="H23" s="15">
        <v>0.76</v>
      </c>
      <c r="I23" s="15">
        <v>0.09</v>
      </c>
      <c r="J23" s="15">
        <v>0.15</v>
      </c>
    </row>
    <row r="24" spans="1:10" x14ac:dyDescent="0.45">
      <c r="A24" t="s">
        <v>169</v>
      </c>
      <c r="B24" s="11">
        <v>805</v>
      </c>
      <c r="C24" s="15">
        <v>0.02</v>
      </c>
      <c r="D24" s="11">
        <v>950</v>
      </c>
      <c r="E24" s="11">
        <v>750</v>
      </c>
      <c r="F24" s="11">
        <v>105</v>
      </c>
      <c r="G24" s="11">
        <v>95</v>
      </c>
      <c r="H24" s="15">
        <v>0.79</v>
      </c>
      <c r="I24" s="15">
        <v>0.11</v>
      </c>
      <c r="J24" s="15">
        <v>0.1</v>
      </c>
    </row>
    <row r="25" spans="1:10" x14ac:dyDescent="0.45">
      <c r="A25" t="s">
        <v>170</v>
      </c>
      <c r="B25" s="11">
        <v>670</v>
      </c>
      <c r="C25" s="15">
        <v>0.01</v>
      </c>
      <c r="D25" s="11">
        <v>760</v>
      </c>
      <c r="E25" s="11">
        <v>565</v>
      </c>
      <c r="F25" s="11">
        <v>100</v>
      </c>
      <c r="G25" s="11">
        <v>95</v>
      </c>
      <c r="H25" s="15">
        <v>0.75</v>
      </c>
      <c r="I25" s="15">
        <v>0.13</v>
      </c>
      <c r="J25" s="15">
        <v>0.12</v>
      </c>
    </row>
    <row r="26" spans="1:10" x14ac:dyDescent="0.45">
      <c r="A26" t="s">
        <v>171</v>
      </c>
      <c r="B26" s="11">
        <v>625</v>
      </c>
      <c r="C26" s="15">
        <v>0.01</v>
      </c>
      <c r="D26" s="11">
        <v>520</v>
      </c>
      <c r="E26" s="11">
        <v>395</v>
      </c>
      <c r="F26" s="11">
        <v>60</v>
      </c>
      <c r="G26" s="11">
        <v>65</v>
      </c>
      <c r="H26" s="15">
        <v>0.76</v>
      </c>
      <c r="I26" s="15">
        <v>0.12</v>
      </c>
      <c r="J26" s="15">
        <v>0.12</v>
      </c>
    </row>
    <row r="27" spans="1:10" x14ac:dyDescent="0.45">
      <c r="A27" t="s">
        <v>172</v>
      </c>
      <c r="B27" s="11">
        <v>740</v>
      </c>
      <c r="C27" s="15">
        <v>0.02</v>
      </c>
      <c r="D27" s="11">
        <v>685</v>
      </c>
      <c r="E27" s="11">
        <v>520</v>
      </c>
      <c r="F27" s="11">
        <v>85</v>
      </c>
      <c r="G27" s="11">
        <v>80</v>
      </c>
      <c r="H27" s="15">
        <v>0.76</v>
      </c>
      <c r="I27" s="15">
        <v>0.12</v>
      </c>
      <c r="J27" s="15">
        <v>0.11</v>
      </c>
    </row>
    <row r="28" spans="1:10" x14ac:dyDescent="0.45">
      <c r="A28" t="s">
        <v>173</v>
      </c>
      <c r="B28" s="11">
        <v>665</v>
      </c>
      <c r="C28" s="15">
        <v>0.01</v>
      </c>
      <c r="D28" s="11">
        <v>805</v>
      </c>
      <c r="E28" s="11">
        <v>640</v>
      </c>
      <c r="F28" s="11">
        <v>85</v>
      </c>
      <c r="G28" s="11">
        <v>80</v>
      </c>
      <c r="H28" s="15">
        <v>0.8</v>
      </c>
      <c r="I28" s="15">
        <v>0.11</v>
      </c>
      <c r="J28" s="15">
        <v>0.1</v>
      </c>
    </row>
    <row r="29" spans="1:10" x14ac:dyDescent="0.45">
      <c r="A29" t="s">
        <v>174</v>
      </c>
      <c r="B29" s="11">
        <v>675</v>
      </c>
      <c r="C29" s="15">
        <v>0.01</v>
      </c>
      <c r="D29" s="11">
        <v>750</v>
      </c>
      <c r="E29" s="11">
        <v>580</v>
      </c>
      <c r="F29" s="11">
        <v>90</v>
      </c>
      <c r="G29" s="11">
        <v>75</v>
      </c>
      <c r="H29" s="15">
        <v>0.78</v>
      </c>
      <c r="I29" s="15">
        <v>0.12</v>
      </c>
      <c r="J29" s="15">
        <v>0.1</v>
      </c>
    </row>
    <row r="30" spans="1:10" x14ac:dyDescent="0.45">
      <c r="A30" t="s">
        <v>175</v>
      </c>
      <c r="B30" s="11">
        <v>735</v>
      </c>
      <c r="C30" s="15">
        <v>0.02</v>
      </c>
      <c r="D30" s="11">
        <v>740</v>
      </c>
      <c r="E30" s="11">
        <v>575</v>
      </c>
      <c r="F30" s="11">
        <v>105</v>
      </c>
      <c r="G30" s="11">
        <v>60</v>
      </c>
      <c r="H30" s="15">
        <v>0.77</v>
      </c>
      <c r="I30" s="15">
        <v>0.14000000000000001</v>
      </c>
      <c r="J30" s="15">
        <v>0.08</v>
      </c>
    </row>
    <row r="31" spans="1:10" x14ac:dyDescent="0.45">
      <c r="A31" t="s">
        <v>176</v>
      </c>
      <c r="B31" s="11">
        <v>775</v>
      </c>
      <c r="C31" s="15">
        <v>0.02</v>
      </c>
      <c r="D31" s="11">
        <v>545</v>
      </c>
      <c r="E31" s="11">
        <v>430</v>
      </c>
      <c r="F31" s="11">
        <v>75</v>
      </c>
      <c r="G31" s="11">
        <v>40</v>
      </c>
      <c r="H31" s="15">
        <v>0.79</v>
      </c>
      <c r="I31" s="15">
        <v>0.13</v>
      </c>
      <c r="J31" s="15">
        <v>7.0000000000000007E-2</v>
      </c>
    </row>
    <row r="32" spans="1:10" x14ac:dyDescent="0.45">
      <c r="A32" t="s">
        <v>177</v>
      </c>
      <c r="B32" s="11">
        <v>815</v>
      </c>
      <c r="C32" s="15">
        <v>0.02</v>
      </c>
      <c r="D32" s="11">
        <v>615</v>
      </c>
      <c r="E32" s="11">
        <v>470</v>
      </c>
      <c r="F32" s="11">
        <v>85</v>
      </c>
      <c r="G32" s="11">
        <v>60</v>
      </c>
      <c r="H32" s="15">
        <v>0.77</v>
      </c>
      <c r="I32" s="15">
        <v>0.14000000000000001</v>
      </c>
      <c r="J32" s="15">
        <v>0.09</v>
      </c>
    </row>
    <row r="33" spans="1:10" x14ac:dyDescent="0.45">
      <c r="A33" t="s">
        <v>178</v>
      </c>
      <c r="B33" s="11">
        <v>715</v>
      </c>
      <c r="C33" s="15">
        <v>0.01</v>
      </c>
      <c r="D33" s="11">
        <v>665</v>
      </c>
      <c r="E33" s="11">
        <v>470</v>
      </c>
      <c r="F33" s="11">
        <v>135</v>
      </c>
      <c r="G33" s="11">
        <v>65</v>
      </c>
      <c r="H33" s="15">
        <v>0.7</v>
      </c>
      <c r="I33" s="15">
        <v>0.2</v>
      </c>
      <c r="J33" s="15">
        <v>0.09</v>
      </c>
    </row>
    <row r="34" spans="1:10" x14ac:dyDescent="0.45">
      <c r="A34" t="s">
        <v>179</v>
      </c>
      <c r="B34" s="11">
        <v>790</v>
      </c>
      <c r="C34" s="15">
        <v>0.02</v>
      </c>
      <c r="D34" s="11">
        <v>810</v>
      </c>
      <c r="E34" s="11">
        <v>635</v>
      </c>
      <c r="F34" s="11">
        <v>100</v>
      </c>
      <c r="G34" s="11">
        <v>75</v>
      </c>
      <c r="H34" s="15">
        <v>0.78</v>
      </c>
      <c r="I34" s="15">
        <v>0.12</v>
      </c>
      <c r="J34" s="15">
        <v>0.09</v>
      </c>
    </row>
    <row r="35" spans="1:10" x14ac:dyDescent="0.45">
      <c r="A35" t="s">
        <v>180</v>
      </c>
      <c r="B35" s="11">
        <v>735</v>
      </c>
      <c r="C35" s="15">
        <v>0.02</v>
      </c>
      <c r="D35" s="11">
        <v>805</v>
      </c>
      <c r="E35" s="11">
        <v>635</v>
      </c>
      <c r="F35" s="11">
        <v>95</v>
      </c>
      <c r="G35" s="11">
        <v>75</v>
      </c>
      <c r="H35" s="15">
        <v>0.79</v>
      </c>
      <c r="I35" s="15">
        <v>0.12</v>
      </c>
      <c r="J35" s="15">
        <v>0.09</v>
      </c>
    </row>
    <row r="36" spans="1:10" x14ac:dyDescent="0.45">
      <c r="A36" t="s">
        <v>181</v>
      </c>
      <c r="B36" s="11">
        <v>775</v>
      </c>
      <c r="C36" s="15">
        <v>0.02</v>
      </c>
      <c r="D36" s="11">
        <v>860</v>
      </c>
      <c r="E36" s="11">
        <v>645</v>
      </c>
      <c r="F36" s="11">
        <v>140</v>
      </c>
      <c r="G36" s="11">
        <v>70</v>
      </c>
      <c r="H36" s="15">
        <v>0.75</v>
      </c>
      <c r="I36" s="15">
        <v>0.17</v>
      </c>
      <c r="J36" s="15">
        <v>0.08</v>
      </c>
    </row>
    <row r="37" spans="1:10" x14ac:dyDescent="0.45">
      <c r="A37" t="s">
        <v>182</v>
      </c>
      <c r="B37" s="11">
        <v>640</v>
      </c>
      <c r="C37" s="15">
        <v>0.01</v>
      </c>
      <c r="D37" s="11">
        <v>595</v>
      </c>
      <c r="E37" s="11">
        <v>455</v>
      </c>
      <c r="F37" s="11">
        <v>100</v>
      </c>
      <c r="G37" s="11">
        <v>40</v>
      </c>
      <c r="H37" s="15">
        <v>0.77</v>
      </c>
      <c r="I37" s="15">
        <v>0.17</v>
      </c>
      <c r="J37" s="15">
        <v>7.0000000000000007E-2</v>
      </c>
    </row>
    <row r="38" spans="1:10" x14ac:dyDescent="0.45">
      <c r="A38" t="s">
        <v>183</v>
      </c>
      <c r="B38" s="11">
        <v>730</v>
      </c>
      <c r="C38" s="15">
        <v>0.02</v>
      </c>
      <c r="D38" s="11">
        <v>580</v>
      </c>
      <c r="E38" s="11">
        <v>425</v>
      </c>
      <c r="F38" s="11">
        <v>105</v>
      </c>
      <c r="G38" s="11">
        <v>50</v>
      </c>
      <c r="H38" s="15">
        <v>0.73</v>
      </c>
      <c r="I38" s="15">
        <v>0.18</v>
      </c>
      <c r="J38" s="15">
        <v>0.09</v>
      </c>
    </row>
    <row r="39" spans="1:10" x14ac:dyDescent="0.45">
      <c r="A39" t="s">
        <v>184</v>
      </c>
      <c r="B39" s="11">
        <v>660</v>
      </c>
      <c r="C39" s="15">
        <v>0.01</v>
      </c>
      <c r="D39" s="11">
        <v>530</v>
      </c>
      <c r="E39" s="11">
        <v>380</v>
      </c>
      <c r="F39" s="11">
        <v>100</v>
      </c>
      <c r="G39" s="11">
        <v>50</v>
      </c>
      <c r="H39" s="15">
        <v>0.72</v>
      </c>
      <c r="I39" s="15">
        <v>0.19</v>
      </c>
      <c r="J39" s="15">
        <v>0.09</v>
      </c>
    </row>
    <row r="40" spans="1:10" x14ac:dyDescent="0.45">
      <c r="A40" t="s">
        <v>185</v>
      </c>
      <c r="B40" s="11">
        <v>665</v>
      </c>
      <c r="C40" s="15">
        <v>0.01</v>
      </c>
      <c r="D40" s="11">
        <v>585</v>
      </c>
      <c r="E40" s="11">
        <v>450</v>
      </c>
      <c r="F40" s="11">
        <v>80</v>
      </c>
      <c r="G40" s="11">
        <v>60</v>
      </c>
      <c r="H40" s="15">
        <v>0.77</v>
      </c>
      <c r="I40" s="15">
        <v>0.14000000000000001</v>
      </c>
      <c r="J40" s="15">
        <v>0.1</v>
      </c>
    </row>
    <row r="41" spans="1:10" x14ac:dyDescent="0.45">
      <c r="A41" t="s">
        <v>186</v>
      </c>
      <c r="B41" s="11">
        <v>680</v>
      </c>
      <c r="C41" s="15">
        <v>0.01</v>
      </c>
      <c r="D41" s="11">
        <v>675</v>
      </c>
      <c r="E41" s="11">
        <v>460</v>
      </c>
      <c r="F41" s="11">
        <v>140</v>
      </c>
      <c r="G41" s="11">
        <v>70</v>
      </c>
      <c r="H41" s="15">
        <v>0.69</v>
      </c>
      <c r="I41" s="15">
        <v>0.21</v>
      </c>
      <c r="J41" s="15">
        <v>0.11</v>
      </c>
    </row>
    <row r="42" spans="1:10" x14ac:dyDescent="0.45">
      <c r="A42" t="s">
        <v>187</v>
      </c>
      <c r="B42" s="11">
        <v>620</v>
      </c>
      <c r="C42" s="15">
        <v>0.01</v>
      </c>
      <c r="D42" s="11">
        <v>765</v>
      </c>
      <c r="E42" s="11">
        <v>530</v>
      </c>
      <c r="F42" s="11">
        <v>160</v>
      </c>
      <c r="G42" s="11">
        <v>70</v>
      </c>
      <c r="H42" s="15">
        <v>0.7</v>
      </c>
      <c r="I42" s="15">
        <v>0.21</v>
      </c>
      <c r="J42" s="15">
        <v>0.09</v>
      </c>
    </row>
    <row r="43" spans="1:10" x14ac:dyDescent="0.45">
      <c r="A43" t="s">
        <v>188</v>
      </c>
      <c r="B43" s="11">
        <v>775</v>
      </c>
      <c r="C43" s="15">
        <v>0.02</v>
      </c>
      <c r="D43" s="11">
        <v>825</v>
      </c>
      <c r="E43" s="11">
        <v>585</v>
      </c>
      <c r="F43" s="11">
        <v>150</v>
      </c>
      <c r="G43" s="11">
        <v>90</v>
      </c>
      <c r="H43" s="15">
        <v>0.71</v>
      </c>
      <c r="I43" s="15">
        <v>0.18</v>
      </c>
      <c r="J43" s="15">
        <v>0.11</v>
      </c>
    </row>
    <row r="44" spans="1:10" x14ac:dyDescent="0.45">
      <c r="A44" t="s">
        <v>189</v>
      </c>
      <c r="B44" s="11">
        <v>750</v>
      </c>
      <c r="C44" s="15">
        <v>0.02</v>
      </c>
      <c r="D44" s="11">
        <v>710</v>
      </c>
      <c r="E44" s="11">
        <v>495</v>
      </c>
      <c r="F44" s="11">
        <v>125</v>
      </c>
      <c r="G44" s="11">
        <v>90</v>
      </c>
      <c r="H44" s="15">
        <v>0.7</v>
      </c>
      <c r="I44" s="15">
        <v>0.18</v>
      </c>
      <c r="J44" s="15">
        <v>0.12</v>
      </c>
    </row>
    <row r="45" spans="1:10" x14ac:dyDescent="0.45">
      <c r="A45" t="s">
        <v>190</v>
      </c>
      <c r="B45" s="11">
        <v>660</v>
      </c>
      <c r="C45" s="15">
        <v>0.01</v>
      </c>
      <c r="D45" s="11">
        <v>430</v>
      </c>
      <c r="E45" s="11">
        <v>250</v>
      </c>
      <c r="F45" s="11">
        <v>115</v>
      </c>
      <c r="G45" s="11">
        <v>60</v>
      </c>
      <c r="H45" s="15">
        <v>0.57999999999999996</v>
      </c>
      <c r="I45" s="15">
        <v>0.27</v>
      </c>
      <c r="J45" s="15">
        <v>0.14000000000000001</v>
      </c>
    </row>
    <row r="46" spans="1:10" x14ac:dyDescent="0.45">
      <c r="A46" t="s">
        <v>191</v>
      </c>
      <c r="B46" s="11">
        <v>1010</v>
      </c>
      <c r="C46" s="15">
        <v>0.02</v>
      </c>
      <c r="D46" s="11">
        <v>655</v>
      </c>
      <c r="E46" s="11">
        <v>405</v>
      </c>
      <c r="F46" s="11">
        <v>125</v>
      </c>
      <c r="G46" s="11">
        <v>125</v>
      </c>
      <c r="H46" s="15">
        <v>0.62</v>
      </c>
      <c r="I46" s="15">
        <v>0.19</v>
      </c>
      <c r="J46" s="15">
        <v>0.19</v>
      </c>
    </row>
    <row r="47" spans="1:10" x14ac:dyDescent="0.45">
      <c r="A47" t="s">
        <v>192</v>
      </c>
      <c r="B47" s="11">
        <v>765</v>
      </c>
      <c r="C47" s="15">
        <v>0.02</v>
      </c>
      <c r="D47" s="11">
        <v>705</v>
      </c>
      <c r="E47" s="11">
        <v>465</v>
      </c>
      <c r="F47" s="11">
        <v>120</v>
      </c>
      <c r="G47" s="11">
        <v>120</v>
      </c>
      <c r="H47" s="15">
        <v>0.66</v>
      </c>
      <c r="I47" s="15">
        <v>0.17</v>
      </c>
      <c r="J47" s="15">
        <v>0.17</v>
      </c>
    </row>
    <row r="48" spans="1:10" x14ac:dyDescent="0.45">
      <c r="A48" t="s">
        <v>193</v>
      </c>
      <c r="B48" s="11">
        <v>930</v>
      </c>
      <c r="C48" s="15">
        <v>0.02</v>
      </c>
      <c r="D48" s="11">
        <v>770</v>
      </c>
      <c r="E48" s="11">
        <v>490</v>
      </c>
      <c r="F48" s="11">
        <v>135</v>
      </c>
      <c r="G48" s="11">
        <v>150</v>
      </c>
      <c r="H48" s="15">
        <v>0.64</v>
      </c>
      <c r="I48" s="15">
        <v>0.17</v>
      </c>
      <c r="J48" s="15">
        <v>0.19</v>
      </c>
    </row>
    <row r="49" spans="1:10" x14ac:dyDescent="0.45">
      <c r="A49" t="s">
        <v>194</v>
      </c>
      <c r="B49" s="11">
        <v>805</v>
      </c>
      <c r="C49" s="15">
        <v>0.02</v>
      </c>
      <c r="D49" s="11">
        <v>605</v>
      </c>
      <c r="E49" s="11">
        <v>355</v>
      </c>
      <c r="F49" s="11">
        <v>120</v>
      </c>
      <c r="G49" s="11">
        <v>130</v>
      </c>
      <c r="H49" s="15">
        <v>0.59</v>
      </c>
      <c r="I49" s="15">
        <v>0.2</v>
      </c>
      <c r="J49" s="15">
        <v>0.21</v>
      </c>
    </row>
    <row r="50" spans="1:10" x14ac:dyDescent="0.45">
      <c r="A50" t="s">
        <v>195</v>
      </c>
      <c r="B50" s="11">
        <v>855</v>
      </c>
      <c r="C50" s="15">
        <v>0.02</v>
      </c>
      <c r="D50" s="11">
        <v>1020</v>
      </c>
      <c r="E50" s="11">
        <v>685</v>
      </c>
      <c r="F50" s="11">
        <v>165</v>
      </c>
      <c r="G50" s="11">
        <v>170</v>
      </c>
      <c r="H50" s="15">
        <v>0.67</v>
      </c>
      <c r="I50" s="15">
        <v>0.16</v>
      </c>
      <c r="J50" s="15">
        <v>0.17</v>
      </c>
    </row>
    <row r="51" spans="1:10" x14ac:dyDescent="0.45">
      <c r="A51" t="s">
        <v>196</v>
      </c>
      <c r="B51" s="11">
        <v>785</v>
      </c>
      <c r="C51" s="15">
        <v>0.02</v>
      </c>
      <c r="D51" s="11">
        <v>1290</v>
      </c>
      <c r="E51" s="11">
        <v>850</v>
      </c>
      <c r="F51" s="11">
        <v>265</v>
      </c>
      <c r="G51" s="11">
        <v>180</v>
      </c>
      <c r="H51" s="15">
        <v>0.66</v>
      </c>
      <c r="I51" s="15">
        <v>0.2</v>
      </c>
      <c r="J51" s="15">
        <v>0.14000000000000001</v>
      </c>
    </row>
    <row r="52" spans="1:10" x14ac:dyDescent="0.45">
      <c r="A52" t="s">
        <v>197</v>
      </c>
      <c r="B52" s="11">
        <v>790</v>
      </c>
      <c r="C52" s="15">
        <v>0.02</v>
      </c>
      <c r="D52" s="11">
        <v>995</v>
      </c>
      <c r="E52" s="11">
        <v>645</v>
      </c>
      <c r="F52" s="11">
        <v>220</v>
      </c>
      <c r="G52" s="11">
        <v>130</v>
      </c>
      <c r="H52" s="15">
        <v>0.65</v>
      </c>
      <c r="I52" s="15">
        <v>0.22</v>
      </c>
      <c r="J52" s="15">
        <v>0.13</v>
      </c>
    </row>
    <row r="53" spans="1:10" x14ac:dyDescent="0.45">
      <c r="A53" t="s">
        <v>198</v>
      </c>
      <c r="B53" s="11">
        <v>810</v>
      </c>
      <c r="C53" s="15">
        <v>0.02</v>
      </c>
      <c r="D53" s="11">
        <v>980</v>
      </c>
      <c r="E53" s="11">
        <v>670</v>
      </c>
      <c r="F53" s="11">
        <v>170</v>
      </c>
      <c r="G53" s="11">
        <v>140</v>
      </c>
      <c r="H53" s="15">
        <v>0.69</v>
      </c>
      <c r="I53" s="15">
        <v>0.17</v>
      </c>
      <c r="J53" s="15">
        <v>0.14000000000000001</v>
      </c>
    </row>
    <row r="54" spans="1:10" x14ac:dyDescent="0.45">
      <c r="A54" t="s">
        <v>199</v>
      </c>
      <c r="B54" s="11">
        <v>685</v>
      </c>
      <c r="C54" s="15">
        <v>0.01</v>
      </c>
      <c r="D54" s="11">
        <v>870</v>
      </c>
      <c r="E54" s="11">
        <v>615</v>
      </c>
      <c r="F54" s="11">
        <v>140</v>
      </c>
      <c r="G54" s="11">
        <v>120</v>
      </c>
      <c r="H54" s="15">
        <v>0.7</v>
      </c>
      <c r="I54" s="15">
        <v>0.16</v>
      </c>
      <c r="J54" s="15">
        <v>0.14000000000000001</v>
      </c>
    </row>
    <row r="55" spans="1:10" x14ac:dyDescent="0.45">
      <c r="A55" t="s">
        <v>200</v>
      </c>
      <c r="B55" s="11">
        <v>695</v>
      </c>
      <c r="C55" s="15">
        <v>0.01</v>
      </c>
      <c r="D55" s="11">
        <v>810</v>
      </c>
      <c r="E55" s="11">
        <v>565</v>
      </c>
      <c r="F55" s="11">
        <v>145</v>
      </c>
      <c r="G55" s="11">
        <v>95</v>
      </c>
      <c r="H55" s="15">
        <v>0.7</v>
      </c>
      <c r="I55" s="15">
        <v>0.18</v>
      </c>
      <c r="J55" s="15">
        <v>0.12</v>
      </c>
    </row>
    <row r="56" spans="1:10" x14ac:dyDescent="0.45">
      <c r="A56" t="s">
        <v>201</v>
      </c>
      <c r="B56" s="11">
        <v>730</v>
      </c>
      <c r="C56" s="15">
        <v>0.02</v>
      </c>
      <c r="D56" s="11">
        <v>835</v>
      </c>
      <c r="E56" s="11">
        <v>545</v>
      </c>
      <c r="F56" s="11">
        <v>160</v>
      </c>
      <c r="G56" s="11">
        <v>135</v>
      </c>
      <c r="H56" s="15">
        <v>0.65</v>
      </c>
      <c r="I56" s="15">
        <v>0.19</v>
      </c>
      <c r="J56" s="15">
        <v>0.16</v>
      </c>
    </row>
    <row r="57" spans="1:10" x14ac:dyDescent="0.45">
      <c r="A57" t="s">
        <v>202</v>
      </c>
      <c r="B57" s="11">
        <v>660</v>
      </c>
      <c r="C57" s="15">
        <v>0.01</v>
      </c>
      <c r="D57" s="11">
        <v>565</v>
      </c>
      <c r="E57" s="11">
        <v>375</v>
      </c>
      <c r="F57" s="11">
        <v>100</v>
      </c>
      <c r="G57" s="11">
        <v>90</v>
      </c>
      <c r="H57" s="15">
        <v>0.66</v>
      </c>
      <c r="I57" s="15">
        <v>0.17</v>
      </c>
      <c r="J57" s="15">
        <v>0.16</v>
      </c>
    </row>
    <row r="58" spans="1:10" x14ac:dyDescent="0.45">
      <c r="A58" t="s">
        <v>203</v>
      </c>
      <c r="B58" s="11">
        <v>1005</v>
      </c>
      <c r="C58" s="15">
        <v>0.02</v>
      </c>
      <c r="D58" s="11">
        <v>890</v>
      </c>
      <c r="E58" s="11">
        <v>605</v>
      </c>
      <c r="F58" s="11">
        <v>135</v>
      </c>
      <c r="G58" s="11">
        <v>150</v>
      </c>
      <c r="H58" s="15">
        <v>0.68</v>
      </c>
      <c r="I58" s="15">
        <v>0.15</v>
      </c>
      <c r="J58" s="15">
        <v>0.17</v>
      </c>
    </row>
    <row r="59" spans="1:10" x14ac:dyDescent="0.45">
      <c r="A59" t="s">
        <v>204</v>
      </c>
      <c r="B59" s="11">
        <v>830</v>
      </c>
      <c r="C59" s="15">
        <v>0.02</v>
      </c>
      <c r="D59" s="11">
        <v>920</v>
      </c>
      <c r="E59" s="11">
        <v>680</v>
      </c>
      <c r="F59" s="11">
        <v>120</v>
      </c>
      <c r="G59" s="11">
        <v>115</v>
      </c>
      <c r="H59" s="15">
        <v>0.74</v>
      </c>
      <c r="I59" s="15">
        <v>0.13</v>
      </c>
      <c r="J59" s="15">
        <v>0.13</v>
      </c>
    </row>
    <row r="60" spans="1:10" x14ac:dyDescent="0.45">
      <c r="A60" t="s">
        <v>205</v>
      </c>
      <c r="B60" s="11">
        <v>815</v>
      </c>
      <c r="C60" s="15">
        <v>0.02</v>
      </c>
      <c r="D60" s="11">
        <v>795</v>
      </c>
      <c r="E60" s="11">
        <v>550</v>
      </c>
      <c r="F60" s="11">
        <v>160</v>
      </c>
      <c r="G60" s="11">
        <v>85</v>
      </c>
      <c r="H60" s="15">
        <v>0.69</v>
      </c>
      <c r="I60" s="15">
        <v>0.2</v>
      </c>
      <c r="J60" s="15">
        <v>0.1</v>
      </c>
    </row>
    <row r="61" spans="1:10" x14ac:dyDescent="0.45">
      <c r="A61" t="s">
        <v>206</v>
      </c>
      <c r="B61" s="11">
        <v>770</v>
      </c>
      <c r="C61" s="15">
        <v>0.02</v>
      </c>
      <c r="D61" s="11">
        <v>745</v>
      </c>
      <c r="E61" s="11">
        <v>530</v>
      </c>
      <c r="F61" s="11">
        <v>125</v>
      </c>
      <c r="G61" s="11">
        <v>90</v>
      </c>
      <c r="H61" s="15">
        <v>0.71</v>
      </c>
      <c r="I61" s="15">
        <v>0.17</v>
      </c>
      <c r="J61" s="15">
        <v>0.12</v>
      </c>
    </row>
    <row r="62" spans="1:10" x14ac:dyDescent="0.45">
      <c r="A62" t="s">
        <v>207</v>
      </c>
      <c r="B62" s="11">
        <v>710</v>
      </c>
      <c r="C62" s="15">
        <v>0.01</v>
      </c>
      <c r="D62" s="11">
        <v>770</v>
      </c>
      <c r="E62" s="11">
        <v>555</v>
      </c>
      <c r="F62" s="11">
        <v>130</v>
      </c>
      <c r="G62" s="11">
        <v>85</v>
      </c>
      <c r="H62" s="15">
        <v>0.72</v>
      </c>
      <c r="I62" s="15">
        <v>0.17</v>
      </c>
      <c r="J62" s="15">
        <v>0.11</v>
      </c>
    </row>
    <row r="63" spans="1:10" x14ac:dyDescent="0.45">
      <c r="A63" t="s">
        <v>208</v>
      </c>
      <c r="B63" s="11">
        <v>685</v>
      </c>
      <c r="C63" s="15">
        <v>0.01</v>
      </c>
      <c r="D63" s="11">
        <v>755</v>
      </c>
      <c r="E63" s="11">
        <v>535</v>
      </c>
      <c r="F63" s="11">
        <v>145</v>
      </c>
      <c r="G63" s="11">
        <v>75</v>
      </c>
      <c r="H63" s="15">
        <v>0.71</v>
      </c>
      <c r="I63" s="15">
        <v>0.19</v>
      </c>
      <c r="J63" s="15">
        <v>0.1</v>
      </c>
    </row>
    <row r="64" spans="1:10" x14ac:dyDescent="0.45">
      <c r="A64" t="s">
        <v>209</v>
      </c>
      <c r="B64" s="11">
        <v>730</v>
      </c>
      <c r="C64" s="15">
        <v>0.02</v>
      </c>
      <c r="D64" s="11">
        <v>780</v>
      </c>
      <c r="E64" s="11">
        <v>570</v>
      </c>
      <c r="F64" s="11">
        <v>140</v>
      </c>
      <c r="G64" s="11">
        <v>70</v>
      </c>
      <c r="H64" s="15">
        <v>0.73</v>
      </c>
      <c r="I64" s="15">
        <v>0.18</v>
      </c>
      <c r="J64" s="15">
        <v>0.09</v>
      </c>
    </row>
    <row r="65" spans="1:10" x14ac:dyDescent="0.45">
      <c r="A65" t="s">
        <v>210</v>
      </c>
      <c r="B65" s="11">
        <v>700</v>
      </c>
      <c r="C65" s="15">
        <v>0.01</v>
      </c>
      <c r="D65" s="11">
        <v>675</v>
      </c>
      <c r="E65" s="11">
        <v>475</v>
      </c>
      <c r="F65" s="11">
        <v>130</v>
      </c>
      <c r="G65" s="11">
        <v>70</v>
      </c>
      <c r="H65" s="15">
        <v>0.7</v>
      </c>
      <c r="I65" s="15">
        <v>0.19</v>
      </c>
      <c r="J65" s="15">
        <v>0.11</v>
      </c>
    </row>
    <row r="66" spans="1:10" x14ac:dyDescent="0.45">
      <c r="A66" t="s">
        <v>211</v>
      </c>
      <c r="B66" s="11">
        <v>600</v>
      </c>
      <c r="C66" s="15">
        <v>0.01</v>
      </c>
      <c r="D66" s="11">
        <v>630</v>
      </c>
      <c r="E66" s="11">
        <v>465</v>
      </c>
      <c r="F66" s="11">
        <v>100</v>
      </c>
      <c r="G66" s="11">
        <v>60</v>
      </c>
      <c r="H66" s="15">
        <v>0.74</v>
      </c>
      <c r="I66" s="15">
        <v>0.16</v>
      </c>
      <c r="J66" s="15">
        <v>0.1</v>
      </c>
    </row>
    <row r="67" spans="1:10" x14ac:dyDescent="0.45">
      <c r="A67" t="s">
        <v>212</v>
      </c>
      <c r="B67" s="11">
        <v>680</v>
      </c>
      <c r="C67" s="15">
        <v>0.01</v>
      </c>
      <c r="D67" s="11">
        <v>675</v>
      </c>
      <c r="E67" s="11">
        <v>495</v>
      </c>
      <c r="F67" s="11">
        <v>110</v>
      </c>
      <c r="G67" s="11">
        <v>75</v>
      </c>
      <c r="H67" s="15">
        <v>0.73</v>
      </c>
      <c r="I67" s="15">
        <v>0.16</v>
      </c>
      <c r="J67" s="15">
        <v>0.11</v>
      </c>
    </row>
    <row r="68" spans="1:10" x14ac:dyDescent="0.45">
      <c r="A68" t="s">
        <v>213</v>
      </c>
      <c r="B68" s="11">
        <v>625</v>
      </c>
      <c r="C68" s="15">
        <v>0.01</v>
      </c>
      <c r="D68" s="11">
        <v>600</v>
      </c>
      <c r="E68" s="11">
        <v>435</v>
      </c>
      <c r="F68" s="11">
        <v>110</v>
      </c>
      <c r="G68" s="11">
        <v>60</v>
      </c>
      <c r="H68" s="15">
        <v>0.72</v>
      </c>
      <c r="I68" s="15">
        <v>0.18</v>
      </c>
      <c r="J68" s="15">
        <v>0.1</v>
      </c>
    </row>
    <row r="69" spans="1:10" x14ac:dyDescent="0.45">
      <c r="A69" t="s">
        <v>214</v>
      </c>
      <c r="B69" s="11">
        <v>640</v>
      </c>
      <c r="C69" s="15">
        <v>0.01</v>
      </c>
      <c r="D69" s="11">
        <v>595</v>
      </c>
      <c r="E69" s="11">
        <v>445</v>
      </c>
      <c r="F69" s="11">
        <v>105</v>
      </c>
      <c r="G69" s="11">
        <v>40</v>
      </c>
      <c r="H69" s="15">
        <v>0.75</v>
      </c>
      <c r="I69" s="15">
        <v>0.18</v>
      </c>
      <c r="J69" s="15">
        <v>7.0000000000000007E-2</v>
      </c>
    </row>
    <row r="70" spans="1:10" x14ac:dyDescent="0.45">
      <c r="A70" t="s">
        <v>215</v>
      </c>
      <c r="B70" s="11">
        <v>925</v>
      </c>
      <c r="C70" s="15">
        <v>0.02</v>
      </c>
      <c r="D70" s="11">
        <v>715</v>
      </c>
      <c r="E70" s="11">
        <v>520</v>
      </c>
      <c r="F70" s="11">
        <v>120</v>
      </c>
      <c r="G70" s="11">
        <v>80</v>
      </c>
      <c r="H70" s="15">
        <v>0.72</v>
      </c>
      <c r="I70" s="15">
        <v>0.16</v>
      </c>
      <c r="J70" s="15">
        <v>0.11</v>
      </c>
    </row>
    <row r="71" spans="1:10" x14ac:dyDescent="0.45">
      <c r="A71" t="s">
        <v>216</v>
      </c>
      <c r="B71" s="11">
        <v>730</v>
      </c>
      <c r="C71" s="15">
        <v>0.02</v>
      </c>
      <c r="D71" s="11">
        <v>720</v>
      </c>
      <c r="E71" s="11">
        <v>515</v>
      </c>
      <c r="F71" s="11">
        <v>120</v>
      </c>
      <c r="G71" s="11">
        <v>80</v>
      </c>
      <c r="H71" s="15">
        <v>0.72</v>
      </c>
      <c r="I71" s="15">
        <v>0.17</v>
      </c>
      <c r="J71" s="15">
        <v>0.11</v>
      </c>
    </row>
    <row r="72" spans="1:10" x14ac:dyDescent="0.45">
      <c r="A72" t="s">
        <v>217</v>
      </c>
      <c r="B72" s="11">
        <v>745</v>
      </c>
      <c r="C72" s="15">
        <v>0.02</v>
      </c>
      <c r="D72" s="11">
        <v>805</v>
      </c>
      <c r="E72" s="11">
        <v>585</v>
      </c>
      <c r="F72" s="11">
        <v>145</v>
      </c>
      <c r="G72" s="11">
        <v>80</v>
      </c>
      <c r="H72" s="15">
        <v>0.73</v>
      </c>
      <c r="I72" s="15">
        <v>0.18</v>
      </c>
      <c r="J72" s="15">
        <v>0.1</v>
      </c>
    </row>
    <row r="73" spans="1:10" x14ac:dyDescent="0.45">
      <c r="A73" s="8" t="s">
        <v>358</v>
      </c>
      <c r="B73" s="12">
        <v>3975</v>
      </c>
      <c r="C73" s="16">
        <v>0.08</v>
      </c>
      <c r="D73" s="12">
        <v>3445</v>
      </c>
      <c r="E73" s="12">
        <v>2685</v>
      </c>
      <c r="F73" s="12">
        <v>460</v>
      </c>
      <c r="G73" s="12">
        <v>300</v>
      </c>
      <c r="H73" s="16">
        <v>0.78</v>
      </c>
      <c r="I73" s="16">
        <v>0.13</v>
      </c>
      <c r="J73" s="16">
        <v>0.09</v>
      </c>
    </row>
    <row r="74" spans="1:10" x14ac:dyDescent="0.45">
      <c r="A74" s="9" t="s">
        <v>357</v>
      </c>
      <c r="B74" s="13">
        <v>8690</v>
      </c>
      <c r="C74" s="17">
        <v>0.18</v>
      </c>
      <c r="D74" s="13">
        <v>8670</v>
      </c>
      <c r="E74" s="13">
        <v>6695</v>
      </c>
      <c r="F74" s="13">
        <v>1055</v>
      </c>
      <c r="G74" s="13">
        <v>925</v>
      </c>
      <c r="H74" s="17">
        <v>0.77</v>
      </c>
      <c r="I74" s="17">
        <v>0.12</v>
      </c>
      <c r="J74" s="17">
        <v>0.11</v>
      </c>
    </row>
    <row r="75" spans="1:10" x14ac:dyDescent="0.45">
      <c r="A75" s="9" t="s">
        <v>356</v>
      </c>
      <c r="B75" s="13">
        <v>8715</v>
      </c>
      <c r="C75" s="17">
        <v>0.18</v>
      </c>
      <c r="D75" s="13">
        <v>8550</v>
      </c>
      <c r="E75" s="13">
        <v>6565</v>
      </c>
      <c r="F75" s="13">
        <v>1150</v>
      </c>
      <c r="G75" s="13">
        <v>835</v>
      </c>
      <c r="H75" s="17">
        <v>0.77</v>
      </c>
      <c r="I75" s="17">
        <v>0.13</v>
      </c>
      <c r="J75" s="17">
        <v>0.1</v>
      </c>
    </row>
    <row r="76" spans="1:10" x14ac:dyDescent="0.45">
      <c r="A76" s="9" t="s">
        <v>355</v>
      </c>
      <c r="B76" s="13">
        <v>8875</v>
      </c>
      <c r="C76" s="17">
        <v>0.18</v>
      </c>
      <c r="D76" s="13">
        <v>7815</v>
      </c>
      <c r="E76" s="13">
        <v>5390</v>
      </c>
      <c r="F76" s="13">
        <v>1450</v>
      </c>
      <c r="G76" s="13">
        <v>975</v>
      </c>
      <c r="H76" s="17">
        <v>0.69</v>
      </c>
      <c r="I76" s="17">
        <v>0.19</v>
      </c>
      <c r="J76" s="17">
        <v>0.12</v>
      </c>
    </row>
    <row r="77" spans="1:10" x14ac:dyDescent="0.45">
      <c r="A77" s="9" t="s">
        <v>354</v>
      </c>
      <c r="B77" s="13">
        <v>9470</v>
      </c>
      <c r="C77" s="17">
        <v>0.2</v>
      </c>
      <c r="D77" s="13">
        <v>10580</v>
      </c>
      <c r="E77" s="13">
        <v>7145</v>
      </c>
      <c r="F77" s="13">
        <v>1900</v>
      </c>
      <c r="G77" s="13">
        <v>1540</v>
      </c>
      <c r="H77" s="17">
        <v>0.68</v>
      </c>
      <c r="I77" s="17">
        <v>0.18</v>
      </c>
      <c r="J77" s="17">
        <v>0.15</v>
      </c>
    </row>
    <row r="78" spans="1:10" x14ac:dyDescent="0.45">
      <c r="A78" s="9" t="s">
        <v>353</v>
      </c>
      <c r="B78" s="13">
        <v>8535</v>
      </c>
      <c r="C78" s="17">
        <v>0.18</v>
      </c>
      <c r="D78" s="13">
        <v>8465</v>
      </c>
      <c r="E78" s="13">
        <v>6125</v>
      </c>
      <c r="F78" s="13">
        <v>1475</v>
      </c>
      <c r="G78" s="13">
        <v>870</v>
      </c>
      <c r="H78" s="17">
        <v>0.72</v>
      </c>
      <c r="I78" s="17">
        <v>0.17</v>
      </c>
      <c r="J78" s="17">
        <v>0.1</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2"/>
  <sheetViews>
    <sheetView workbookViewId="0"/>
  </sheetViews>
  <sheetFormatPr defaultColWidth="10.85546875" defaultRowHeight="15.9" x14ac:dyDescent="0.45"/>
  <cols>
    <col min="1" max="1" width="35.7109375" customWidth="1"/>
    <col min="2" max="8" width="16.7109375" customWidth="1"/>
  </cols>
  <sheetData>
    <row r="1" spans="1:8" ht="20.6" x14ac:dyDescent="0.55000000000000004">
      <c r="A1" s="1" t="s">
        <v>4</v>
      </c>
    </row>
    <row r="2" spans="1:8" x14ac:dyDescent="0.45">
      <c r="A2" t="s">
        <v>36</v>
      </c>
    </row>
    <row r="3" spans="1:8" x14ac:dyDescent="0.45">
      <c r="A3" t="s">
        <v>352</v>
      </c>
    </row>
    <row r="4" spans="1:8" ht="50.05" customHeight="1" x14ac:dyDescent="0.45">
      <c r="A4" s="2" t="s">
        <v>140</v>
      </c>
      <c r="B4" s="2" t="s">
        <v>141</v>
      </c>
      <c r="C4" s="2" t="s">
        <v>218</v>
      </c>
      <c r="D4" s="2" t="s">
        <v>219</v>
      </c>
      <c r="E4" s="2" t="s">
        <v>220</v>
      </c>
      <c r="F4" s="2" t="s">
        <v>221</v>
      </c>
      <c r="G4" s="2" t="s">
        <v>222</v>
      </c>
      <c r="H4" s="2" t="s">
        <v>223</v>
      </c>
    </row>
    <row r="5" spans="1:8" x14ac:dyDescent="0.45">
      <c r="A5" s="7" t="s">
        <v>150</v>
      </c>
      <c r="B5" s="10">
        <v>48265</v>
      </c>
      <c r="C5" s="10">
        <v>28025</v>
      </c>
      <c r="D5" s="10">
        <v>1655</v>
      </c>
      <c r="E5" s="10">
        <v>18580</v>
      </c>
      <c r="F5" s="14">
        <v>0.57999999999999996</v>
      </c>
      <c r="G5" s="14">
        <v>0.03</v>
      </c>
      <c r="H5" s="14">
        <v>0.38</v>
      </c>
    </row>
    <row r="6" spans="1:8" x14ac:dyDescent="0.45">
      <c r="A6" t="s">
        <v>151</v>
      </c>
      <c r="B6" s="11">
        <v>290</v>
      </c>
      <c r="C6" s="11">
        <v>100</v>
      </c>
      <c r="D6" s="11">
        <v>15</v>
      </c>
      <c r="E6" s="11">
        <v>175</v>
      </c>
      <c r="F6" s="15">
        <v>0.35</v>
      </c>
      <c r="G6" s="15">
        <v>0.05</v>
      </c>
      <c r="H6" s="15">
        <v>0.6</v>
      </c>
    </row>
    <row r="7" spans="1:8" x14ac:dyDescent="0.45">
      <c r="A7" t="s">
        <v>152</v>
      </c>
      <c r="B7" s="11">
        <v>655</v>
      </c>
      <c r="C7" s="11">
        <v>215</v>
      </c>
      <c r="D7" s="11">
        <v>40</v>
      </c>
      <c r="E7" s="11">
        <v>400</v>
      </c>
      <c r="F7" s="15">
        <v>0.33</v>
      </c>
      <c r="G7" s="15">
        <v>0.06</v>
      </c>
      <c r="H7" s="15">
        <v>0.61</v>
      </c>
    </row>
    <row r="8" spans="1:8" x14ac:dyDescent="0.45">
      <c r="A8" t="s">
        <v>153</v>
      </c>
      <c r="B8" s="11">
        <v>560</v>
      </c>
      <c r="C8" s="11">
        <v>210</v>
      </c>
      <c r="D8" s="11">
        <v>30</v>
      </c>
      <c r="E8" s="11">
        <v>315</v>
      </c>
      <c r="F8" s="15">
        <v>0.38</v>
      </c>
      <c r="G8" s="15">
        <v>0.06</v>
      </c>
      <c r="H8" s="15">
        <v>0.56000000000000005</v>
      </c>
    </row>
    <row r="9" spans="1:8" x14ac:dyDescent="0.45">
      <c r="A9" t="s">
        <v>154</v>
      </c>
      <c r="B9" s="11">
        <v>545</v>
      </c>
      <c r="C9" s="11">
        <v>205</v>
      </c>
      <c r="D9" s="11">
        <v>35</v>
      </c>
      <c r="E9" s="11">
        <v>305</v>
      </c>
      <c r="F9" s="15">
        <v>0.37</v>
      </c>
      <c r="G9" s="15">
        <v>7.0000000000000007E-2</v>
      </c>
      <c r="H9" s="15">
        <v>0.56000000000000005</v>
      </c>
    </row>
    <row r="10" spans="1:8" x14ac:dyDescent="0.45">
      <c r="A10" t="s">
        <v>155</v>
      </c>
      <c r="B10" s="11">
        <v>685</v>
      </c>
      <c r="C10" s="11">
        <v>275</v>
      </c>
      <c r="D10" s="11">
        <v>45</v>
      </c>
      <c r="E10" s="11">
        <v>360</v>
      </c>
      <c r="F10" s="15">
        <v>0.4</v>
      </c>
      <c r="G10" s="15">
        <v>7.0000000000000007E-2</v>
      </c>
      <c r="H10" s="15">
        <v>0.53</v>
      </c>
    </row>
    <row r="11" spans="1:8" x14ac:dyDescent="0.45">
      <c r="A11" t="s">
        <v>156</v>
      </c>
      <c r="B11" s="11">
        <v>610</v>
      </c>
      <c r="C11" s="11">
        <v>250</v>
      </c>
      <c r="D11" s="11">
        <v>45</v>
      </c>
      <c r="E11" s="11">
        <v>315</v>
      </c>
      <c r="F11" s="15">
        <v>0.41</v>
      </c>
      <c r="G11" s="15">
        <v>7.0000000000000007E-2</v>
      </c>
      <c r="H11" s="15">
        <v>0.52</v>
      </c>
    </row>
    <row r="12" spans="1:8" x14ac:dyDescent="0.45">
      <c r="A12" t="s">
        <v>157</v>
      </c>
      <c r="B12" s="11">
        <v>630</v>
      </c>
      <c r="C12" s="11">
        <v>295</v>
      </c>
      <c r="D12" s="11">
        <v>55</v>
      </c>
      <c r="E12" s="11">
        <v>280</v>
      </c>
      <c r="F12" s="15">
        <v>0.47</v>
      </c>
      <c r="G12" s="15">
        <v>0.09</v>
      </c>
      <c r="H12" s="15">
        <v>0.44</v>
      </c>
    </row>
    <row r="13" spans="1:8" x14ac:dyDescent="0.45">
      <c r="A13" t="s">
        <v>158</v>
      </c>
      <c r="B13" s="11">
        <v>680</v>
      </c>
      <c r="C13" s="11">
        <v>590</v>
      </c>
      <c r="D13" s="11">
        <v>35</v>
      </c>
      <c r="E13" s="11">
        <v>50</v>
      </c>
      <c r="F13" s="15">
        <v>0.87</v>
      </c>
      <c r="G13" s="15">
        <v>0.05</v>
      </c>
      <c r="H13" s="15">
        <v>0.08</v>
      </c>
    </row>
    <row r="14" spans="1:8" x14ac:dyDescent="0.45">
      <c r="A14" t="s">
        <v>159</v>
      </c>
      <c r="B14" s="11">
        <v>685</v>
      </c>
      <c r="C14" s="11">
        <v>580</v>
      </c>
      <c r="D14" s="11">
        <v>55</v>
      </c>
      <c r="E14" s="11">
        <v>50</v>
      </c>
      <c r="F14" s="15">
        <v>0.85</v>
      </c>
      <c r="G14" s="15">
        <v>0.08</v>
      </c>
      <c r="H14" s="15">
        <v>7.0000000000000007E-2</v>
      </c>
    </row>
    <row r="15" spans="1:8" x14ac:dyDescent="0.45">
      <c r="A15" t="s">
        <v>160</v>
      </c>
      <c r="B15" s="11">
        <v>785</v>
      </c>
      <c r="C15" s="11">
        <v>610</v>
      </c>
      <c r="D15" s="11">
        <v>95</v>
      </c>
      <c r="E15" s="11">
        <v>80</v>
      </c>
      <c r="F15" s="15">
        <v>0.78</v>
      </c>
      <c r="G15" s="15">
        <v>0.12</v>
      </c>
      <c r="H15" s="15">
        <v>0.1</v>
      </c>
    </row>
    <row r="16" spans="1:8" x14ac:dyDescent="0.45">
      <c r="A16" t="s">
        <v>161</v>
      </c>
      <c r="B16" s="11">
        <v>740</v>
      </c>
      <c r="C16" s="11">
        <v>430</v>
      </c>
      <c r="D16" s="11">
        <v>90</v>
      </c>
      <c r="E16" s="11">
        <v>225</v>
      </c>
      <c r="F16" s="15">
        <v>0.57999999999999996</v>
      </c>
      <c r="G16" s="15">
        <v>0.12</v>
      </c>
      <c r="H16" s="15">
        <v>0.3</v>
      </c>
    </row>
    <row r="17" spans="1:8" x14ac:dyDescent="0.45">
      <c r="A17" t="s">
        <v>162</v>
      </c>
      <c r="B17" s="11">
        <v>640</v>
      </c>
      <c r="C17" s="11">
        <v>370</v>
      </c>
      <c r="D17" s="11">
        <v>30</v>
      </c>
      <c r="E17" s="11">
        <v>235</v>
      </c>
      <c r="F17" s="15">
        <v>0.57999999999999996</v>
      </c>
      <c r="G17" s="15">
        <v>0.05</v>
      </c>
      <c r="H17" s="15">
        <v>0.37</v>
      </c>
    </row>
    <row r="18" spans="1:8" x14ac:dyDescent="0.45">
      <c r="A18" t="s">
        <v>163</v>
      </c>
      <c r="B18" s="11">
        <v>620</v>
      </c>
      <c r="C18" s="11">
        <v>325</v>
      </c>
      <c r="D18" s="11">
        <v>30</v>
      </c>
      <c r="E18" s="11">
        <v>265</v>
      </c>
      <c r="F18" s="15">
        <v>0.52</v>
      </c>
      <c r="G18" s="15">
        <v>0.05</v>
      </c>
      <c r="H18" s="15">
        <v>0.43</v>
      </c>
    </row>
    <row r="19" spans="1:8" x14ac:dyDescent="0.45">
      <c r="A19" t="s">
        <v>164</v>
      </c>
      <c r="B19" s="11">
        <v>680</v>
      </c>
      <c r="C19" s="11">
        <v>350</v>
      </c>
      <c r="D19" s="11">
        <v>35</v>
      </c>
      <c r="E19" s="11">
        <v>295</v>
      </c>
      <c r="F19" s="15">
        <v>0.51</v>
      </c>
      <c r="G19" s="15">
        <v>0.05</v>
      </c>
      <c r="H19" s="15">
        <v>0.43</v>
      </c>
    </row>
    <row r="20" spans="1:8" x14ac:dyDescent="0.45">
      <c r="A20" t="s">
        <v>165</v>
      </c>
      <c r="B20" s="11">
        <v>765</v>
      </c>
      <c r="C20" s="11">
        <v>420</v>
      </c>
      <c r="D20" s="11">
        <v>30</v>
      </c>
      <c r="E20" s="11">
        <v>320</v>
      </c>
      <c r="F20" s="15">
        <v>0.54</v>
      </c>
      <c r="G20" s="15">
        <v>0.04</v>
      </c>
      <c r="H20" s="15">
        <v>0.42</v>
      </c>
    </row>
    <row r="21" spans="1:8" x14ac:dyDescent="0.45">
      <c r="A21" t="s">
        <v>166</v>
      </c>
      <c r="B21" s="11">
        <v>645</v>
      </c>
      <c r="C21" s="11">
        <v>310</v>
      </c>
      <c r="D21" s="11">
        <v>15</v>
      </c>
      <c r="E21" s="11">
        <v>325</v>
      </c>
      <c r="F21" s="15">
        <v>0.48</v>
      </c>
      <c r="G21" s="15">
        <v>0.02</v>
      </c>
      <c r="H21" s="15">
        <v>0.5</v>
      </c>
    </row>
    <row r="22" spans="1:8" x14ac:dyDescent="0.45">
      <c r="A22" t="s">
        <v>167</v>
      </c>
      <c r="B22" s="11">
        <v>830</v>
      </c>
      <c r="C22" s="11">
        <v>460</v>
      </c>
      <c r="D22" s="11">
        <v>30</v>
      </c>
      <c r="E22" s="11">
        <v>340</v>
      </c>
      <c r="F22" s="15">
        <v>0.56000000000000005</v>
      </c>
      <c r="G22" s="15">
        <v>0.04</v>
      </c>
      <c r="H22" s="15">
        <v>0.41</v>
      </c>
    </row>
    <row r="23" spans="1:8" x14ac:dyDescent="0.45">
      <c r="A23" t="s">
        <v>168</v>
      </c>
      <c r="B23" s="11">
        <v>810</v>
      </c>
      <c r="C23" s="11">
        <v>450</v>
      </c>
      <c r="D23" s="11">
        <v>25</v>
      </c>
      <c r="E23" s="11">
        <v>330</v>
      </c>
      <c r="F23" s="15">
        <v>0.56000000000000005</v>
      </c>
      <c r="G23" s="15">
        <v>0.03</v>
      </c>
      <c r="H23" s="15">
        <v>0.41</v>
      </c>
    </row>
    <row r="24" spans="1:8" x14ac:dyDescent="0.45">
      <c r="A24" t="s">
        <v>169</v>
      </c>
      <c r="B24" s="11">
        <v>805</v>
      </c>
      <c r="C24" s="11">
        <v>455</v>
      </c>
      <c r="D24" s="11">
        <v>25</v>
      </c>
      <c r="E24" s="11">
        <v>330</v>
      </c>
      <c r="F24" s="15">
        <v>0.56000000000000005</v>
      </c>
      <c r="G24" s="15">
        <v>0.03</v>
      </c>
      <c r="H24" s="15">
        <v>0.41</v>
      </c>
    </row>
    <row r="25" spans="1:8" x14ac:dyDescent="0.45">
      <c r="A25" t="s">
        <v>170</v>
      </c>
      <c r="B25" s="11">
        <v>670</v>
      </c>
      <c r="C25" s="11">
        <v>385</v>
      </c>
      <c r="D25" s="11">
        <v>35</v>
      </c>
      <c r="E25" s="11">
        <v>250</v>
      </c>
      <c r="F25" s="15">
        <v>0.57999999999999996</v>
      </c>
      <c r="G25" s="15">
        <v>0.05</v>
      </c>
      <c r="H25" s="15">
        <v>0.37</v>
      </c>
    </row>
    <row r="26" spans="1:8" x14ac:dyDescent="0.45">
      <c r="A26" t="s">
        <v>171</v>
      </c>
      <c r="B26" s="11">
        <v>625</v>
      </c>
      <c r="C26" s="11">
        <v>360</v>
      </c>
      <c r="D26" s="11">
        <v>30</v>
      </c>
      <c r="E26" s="11">
        <v>235</v>
      </c>
      <c r="F26" s="15">
        <v>0.56999999999999995</v>
      </c>
      <c r="G26" s="15">
        <v>0.05</v>
      </c>
      <c r="H26" s="15">
        <v>0.38</v>
      </c>
    </row>
    <row r="27" spans="1:8" x14ac:dyDescent="0.45">
      <c r="A27" t="s">
        <v>172</v>
      </c>
      <c r="B27" s="11">
        <v>740</v>
      </c>
      <c r="C27" s="11">
        <v>395</v>
      </c>
      <c r="D27" s="11">
        <v>25</v>
      </c>
      <c r="E27" s="11">
        <v>325</v>
      </c>
      <c r="F27" s="15">
        <v>0.53</v>
      </c>
      <c r="G27" s="15">
        <v>0.03</v>
      </c>
      <c r="H27" s="15">
        <v>0.44</v>
      </c>
    </row>
    <row r="28" spans="1:8" x14ac:dyDescent="0.45">
      <c r="A28" t="s">
        <v>173</v>
      </c>
      <c r="B28" s="11">
        <v>665</v>
      </c>
      <c r="C28" s="11">
        <v>340</v>
      </c>
      <c r="D28" s="11">
        <v>30</v>
      </c>
      <c r="E28" s="11">
        <v>290</v>
      </c>
      <c r="F28" s="15">
        <v>0.51</v>
      </c>
      <c r="G28" s="15">
        <v>0.05</v>
      </c>
      <c r="H28" s="15">
        <v>0.44</v>
      </c>
    </row>
    <row r="29" spans="1:8" x14ac:dyDescent="0.45">
      <c r="A29" t="s">
        <v>174</v>
      </c>
      <c r="B29" s="11">
        <v>675</v>
      </c>
      <c r="C29" s="11">
        <v>365</v>
      </c>
      <c r="D29" s="11">
        <v>30</v>
      </c>
      <c r="E29" s="11">
        <v>285</v>
      </c>
      <c r="F29" s="15">
        <v>0.54</v>
      </c>
      <c r="G29" s="15">
        <v>0.04</v>
      </c>
      <c r="H29" s="15">
        <v>0.42</v>
      </c>
    </row>
    <row r="30" spans="1:8" x14ac:dyDescent="0.45">
      <c r="A30" t="s">
        <v>175</v>
      </c>
      <c r="B30" s="11">
        <v>735</v>
      </c>
      <c r="C30" s="11">
        <v>410</v>
      </c>
      <c r="D30" s="11">
        <v>10</v>
      </c>
      <c r="E30" s="11">
        <v>315</v>
      </c>
      <c r="F30" s="15">
        <v>0.56000000000000005</v>
      </c>
      <c r="G30" s="15">
        <v>0.02</v>
      </c>
      <c r="H30" s="15">
        <v>0.43</v>
      </c>
    </row>
    <row r="31" spans="1:8" x14ac:dyDescent="0.45">
      <c r="A31" t="s">
        <v>176</v>
      </c>
      <c r="B31" s="11">
        <v>775</v>
      </c>
      <c r="C31" s="11">
        <v>435</v>
      </c>
      <c r="D31" s="11">
        <v>35</v>
      </c>
      <c r="E31" s="11">
        <v>305</v>
      </c>
      <c r="F31" s="15">
        <v>0.56000000000000005</v>
      </c>
      <c r="G31" s="15">
        <v>0.05</v>
      </c>
      <c r="H31" s="15">
        <v>0.39</v>
      </c>
    </row>
    <row r="32" spans="1:8" x14ac:dyDescent="0.45">
      <c r="A32" t="s">
        <v>177</v>
      </c>
      <c r="B32" s="11">
        <v>815</v>
      </c>
      <c r="C32" s="11">
        <v>430</v>
      </c>
      <c r="D32" s="11">
        <v>20</v>
      </c>
      <c r="E32" s="11">
        <v>360</v>
      </c>
      <c r="F32" s="15">
        <v>0.53</v>
      </c>
      <c r="G32" s="15">
        <v>0.03</v>
      </c>
      <c r="H32" s="15">
        <v>0.44</v>
      </c>
    </row>
    <row r="33" spans="1:8" x14ac:dyDescent="0.45">
      <c r="A33" t="s">
        <v>178</v>
      </c>
      <c r="B33" s="11">
        <v>715</v>
      </c>
      <c r="C33" s="11">
        <v>410</v>
      </c>
      <c r="D33" s="11">
        <v>10</v>
      </c>
      <c r="E33" s="11">
        <v>290</v>
      </c>
      <c r="F33" s="15">
        <v>0.57999999999999996</v>
      </c>
      <c r="G33" s="15">
        <v>0.01</v>
      </c>
      <c r="H33" s="15">
        <v>0.41</v>
      </c>
    </row>
    <row r="34" spans="1:8" x14ac:dyDescent="0.45">
      <c r="A34" t="s">
        <v>179</v>
      </c>
      <c r="B34" s="11">
        <v>790</v>
      </c>
      <c r="C34" s="11">
        <v>445</v>
      </c>
      <c r="D34" s="11">
        <v>20</v>
      </c>
      <c r="E34" s="11">
        <v>330</v>
      </c>
      <c r="F34" s="15">
        <v>0.56000000000000005</v>
      </c>
      <c r="G34" s="15">
        <v>0.02</v>
      </c>
      <c r="H34" s="15">
        <v>0.42</v>
      </c>
    </row>
    <row r="35" spans="1:8" x14ac:dyDescent="0.45">
      <c r="A35" t="s">
        <v>180</v>
      </c>
      <c r="B35" s="11">
        <v>735</v>
      </c>
      <c r="C35" s="11">
        <v>430</v>
      </c>
      <c r="D35" s="11">
        <v>20</v>
      </c>
      <c r="E35" s="11">
        <v>285</v>
      </c>
      <c r="F35" s="15">
        <v>0.57999999999999996</v>
      </c>
      <c r="G35" s="15">
        <v>0.02</v>
      </c>
      <c r="H35" s="15">
        <v>0.39</v>
      </c>
    </row>
    <row r="36" spans="1:8" x14ac:dyDescent="0.45">
      <c r="A36" t="s">
        <v>181</v>
      </c>
      <c r="B36" s="11">
        <v>775</v>
      </c>
      <c r="C36" s="11">
        <v>440</v>
      </c>
      <c r="D36" s="11">
        <v>25</v>
      </c>
      <c r="E36" s="11">
        <v>315</v>
      </c>
      <c r="F36" s="15">
        <v>0.56000000000000005</v>
      </c>
      <c r="G36" s="15">
        <v>0.03</v>
      </c>
      <c r="H36" s="15">
        <v>0.4</v>
      </c>
    </row>
    <row r="37" spans="1:8" x14ac:dyDescent="0.45">
      <c r="A37" t="s">
        <v>182</v>
      </c>
      <c r="B37" s="11">
        <v>640</v>
      </c>
      <c r="C37" s="11">
        <v>370</v>
      </c>
      <c r="D37" s="11">
        <v>15</v>
      </c>
      <c r="E37" s="11">
        <v>255</v>
      </c>
      <c r="F37" s="15">
        <v>0.57999999999999996</v>
      </c>
      <c r="G37" s="15">
        <v>0.02</v>
      </c>
      <c r="H37" s="15">
        <v>0.4</v>
      </c>
    </row>
    <row r="38" spans="1:8" x14ac:dyDescent="0.45">
      <c r="A38" t="s">
        <v>183</v>
      </c>
      <c r="B38" s="11">
        <v>730</v>
      </c>
      <c r="C38" s="11">
        <v>425</v>
      </c>
      <c r="D38" s="11">
        <v>25</v>
      </c>
      <c r="E38" s="11">
        <v>280</v>
      </c>
      <c r="F38" s="15">
        <v>0.57999999999999996</v>
      </c>
      <c r="G38" s="15">
        <v>0.04</v>
      </c>
      <c r="H38" s="15">
        <v>0.38</v>
      </c>
    </row>
    <row r="39" spans="1:8" x14ac:dyDescent="0.45">
      <c r="A39" t="s">
        <v>184</v>
      </c>
      <c r="B39" s="11">
        <v>660</v>
      </c>
      <c r="C39" s="11">
        <v>390</v>
      </c>
      <c r="D39" s="11">
        <v>20</v>
      </c>
      <c r="E39" s="11">
        <v>250</v>
      </c>
      <c r="F39" s="15">
        <v>0.59</v>
      </c>
      <c r="G39" s="15">
        <v>0.03</v>
      </c>
      <c r="H39" s="15">
        <v>0.38</v>
      </c>
    </row>
    <row r="40" spans="1:8" x14ac:dyDescent="0.45">
      <c r="A40" t="s">
        <v>185</v>
      </c>
      <c r="B40" s="11">
        <v>665</v>
      </c>
      <c r="C40" s="11">
        <v>385</v>
      </c>
      <c r="D40" s="11">
        <v>20</v>
      </c>
      <c r="E40" s="11">
        <v>260</v>
      </c>
      <c r="F40" s="15">
        <v>0.57999999999999996</v>
      </c>
      <c r="G40" s="15">
        <v>0.03</v>
      </c>
      <c r="H40" s="15">
        <v>0.39</v>
      </c>
    </row>
    <row r="41" spans="1:8" x14ac:dyDescent="0.45">
      <c r="A41" t="s">
        <v>186</v>
      </c>
      <c r="B41" s="11">
        <v>680</v>
      </c>
      <c r="C41" s="11">
        <v>445</v>
      </c>
      <c r="D41" s="11">
        <v>20</v>
      </c>
      <c r="E41" s="11">
        <v>215</v>
      </c>
      <c r="F41" s="15">
        <v>0.66</v>
      </c>
      <c r="G41" s="15">
        <v>0.03</v>
      </c>
      <c r="H41" s="15">
        <v>0.32</v>
      </c>
    </row>
    <row r="42" spans="1:8" x14ac:dyDescent="0.45">
      <c r="A42" t="s">
        <v>187</v>
      </c>
      <c r="B42" s="11">
        <v>620</v>
      </c>
      <c r="C42" s="11">
        <v>385</v>
      </c>
      <c r="D42" s="11">
        <v>15</v>
      </c>
      <c r="E42" s="11">
        <v>215</v>
      </c>
      <c r="F42" s="15">
        <v>0.62</v>
      </c>
      <c r="G42" s="15">
        <v>0.03</v>
      </c>
      <c r="H42" s="15">
        <v>0.35</v>
      </c>
    </row>
    <row r="43" spans="1:8" x14ac:dyDescent="0.45">
      <c r="A43" t="s">
        <v>188</v>
      </c>
      <c r="B43" s="11">
        <v>775</v>
      </c>
      <c r="C43" s="11">
        <v>490</v>
      </c>
      <c r="D43" s="11">
        <v>25</v>
      </c>
      <c r="E43" s="11">
        <v>260</v>
      </c>
      <c r="F43" s="15">
        <v>0.63</v>
      </c>
      <c r="G43" s="15">
        <v>0.03</v>
      </c>
      <c r="H43" s="15">
        <v>0.34</v>
      </c>
    </row>
    <row r="44" spans="1:8" x14ac:dyDescent="0.45">
      <c r="A44" t="s">
        <v>189</v>
      </c>
      <c r="B44" s="11">
        <v>750</v>
      </c>
      <c r="C44" s="11">
        <v>450</v>
      </c>
      <c r="D44" s="11">
        <v>15</v>
      </c>
      <c r="E44" s="11">
        <v>285</v>
      </c>
      <c r="F44" s="15">
        <v>0.6</v>
      </c>
      <c r="G44" s="15">
        <v>0.02</v>
      </c>
      <c r="H44" s="15">
        <v>0.38</v>
      </c>
    </row>
    <row r="45" spans="1:8" x14ac:dyDescent="0.45">
      <c r="A45" t="s">
        <v>190</v>
      </c>
      <c r="B45" s="11">
        <v>660</v>
      </c>
      <c r="C45" s="11">
        <v>400</v>
      </c>
      <c r="D45" s="11">
        <v>15</v>
      </c>
      <c r="E45" s="11">
        <v>245</v>
      </c>
      <c r="F45" s="15">
        <v>0.61</v>
      </c>
      <c r="G45" s="15">
        <v>0.02</v>
      </c>
      <c r="H45" s="15">
        <v>0.37</v>
      </c>
    </row>
    <row r="46" spans="1:8" x14ac:dyDescent="0.45">
      <c r="A46" t="s">
        <v>191</v>
      </c>
      <c r="B46" s="11">
        <v>1010</v>
      </c>
      <c r="C46" s="11">
        <v>630</v>
      </c>
      <c r="D46" s="11">
        <v>15</v>
      </c>
      <c r="E46" s="11">
        <v>365</v>
      </c>
      <c r="F46" s="15">
        <v>0.62</v>
      </c>
      <c r="G46" s="15">
        <v>0.01</v>
      </c>
      <c r="H46" s="15">
        <v>0.36</v>
      </c>
    </row>
    <row r="47" spans="1:8" x14ac:dyDescent="0.45">
      <c r="A47" t="s">
        <v>192</v>
      </c>
      <c r="B47" s="11">
        <v>765</v>
      </c>
      <c r="C47" s="11">
        <v>500</v>
      </c>
      <c r="D47" s="11">
        <v>15</v>
      </c>
      <c r="E47" s="11">
        <v>250</v>
      </c>
      <c r="F47" s="15">
        <v>0.65</v>
      </c>
      <c r="G47" s="15">
        <v>0.02</v>
      </c>
      <c r="H47" s="15">
        <v>0.33</v>
      </c>
    </row>
    <row r="48" spans="1:8" x14ac:dyDescent="0.45">
      <c r="A48" t="s">
        <v>193</v>
      </c>
      <c r="B48" s="11">
        <v>930</v>
      </c>
      <c r="C48" s="11">
        <v>600</v>
      </c>
      <c r="D48" s="11">
        <v>15</v>
      </c>
      <c r="E48" s="11">
        <v>315</v>
      </c>
      <c r="F48" s="15">
        <v>0.64</v>
      </c>
      <c r="G48" s="15">
        <v>0.02</v>
      </c>
      <c r="H48" s="15">
        <v>0.34</v>
      </c>
    </row>
    <row r="49" spans="1:8" x14ac:dyDescent="0.45">
      <c r="A49" t="s">
        <v>194</v>
      </c>
      <c r="B49" s="11">
        <v>805</v>
      </c>
      <c r="C49" s="11">
        <v>485</v>
      </c>
      <c r="D49" s="11">
        <v>25</v>
      </c>
      <c r="E49" s="11">
        <v>295</v>
      </c>
      <c r="F49" s="15">
        <v>0.6</v>
      </c>
      <c r="G49" s="15">
        <v>0.03</v>
      </c>
      <c r="H49" s="15">
        <v>0.37</v>
      </c>
    </row>
    <row r="50" spans="1:8" x14ac:dyDescent="0.45">
      <c r="A50" t="s">
        <v>195</v>
      </c>
      <c r="B50" s="11">
        <v>855</v>
      </c>
      <c r="C50" s="11">
        <v>495</v>
      </c>
      <c r="D50" s="11">
        <v>20</v>
      </c>
      <c r="E50" s="11">
        <v>345</v>
      </c>
      <c r="F50" s="15">
        <v>0.57999999999999996</v>
      </c>
      <c r="G50" s="15">
        <v>0.02</v>
      </c>
      <c r="H50" s="15">
        <v>0.4</v>
      </c>
    </row>
    <row r="51" spans="1:8" x14ac:dyDescent="0.45">
      <c r="A51" t="s">
        <v>196</v>
      </c>
      <c r="B51" s="11">
        <v>785</v>
      </c>
      <c r="C51" s="11">
        <v>490</v>
      </c>
      <c r="D51" s="11">
        <v>10</v>
      </c>
      <c r="E51" s="11">
        <v>285</v>
      </c>
      <c r="F51" s="15">
        <v>0.62</v>
      </c>
      <c r="G51" s="15">
        <v>0.01</v>
      </c>
      <c r="H51" s="15">
        <v>0.36</v>
      </c>
    </row>
    <row r="52" spans="1:8" x14ac:dyDescent="0.45">
      <c r="A52" t="s">
        <v>197</v>
      </c>
      <c r="B52" s="11">
        <v>790</v>
      </c>
      <c r="C52" s="11">
        <v>475</v>
      </c>
      <c r="D52" s="11">
        <v>15</v>
      </c>
      <c r="E52" s="11">
        <v>305</v>
      </c>
      <c r="F52" s="15">
        <v>0.6</v>
      </c>
      <c r="G52" s="15">
        <v>0.02</v>
      </c>
      <c r="H52" s="15">
        <v>0.38</v>
      </c>
    </row>
    <row r="53" spans="1:8" x14ac:dyDescent="0.45">
      <c r="A53" t="s">
        <v>198</v>
      </c>
      <c r="B53" s="11">
        <v>810</v>
      </c>
      <c r="C53" s="11">
        <v>470</v>
      </c>
      <c r="D53" s="11">
        <v>20</v>
      </c>
      <c r="E53" s="11">
        <v>320</v>
      </c>
      <c r="F53" s="15">
        <v>0.57999999999999996</v>
      </c>
      <c r="G53" s="15">
        <v>0.02</v>
      </c>
      <c r="H53" s="15">
        <v>0.39</v>
      </c>
    </row>
    <row r="54" spans="1:8" x14ac:dyDescent="0.45">
      <c r="A54" t="s">
        <v>199</v>
      </c>
      <c r="B54" s="11">
        <v>685</v>
      </c>
      <c r="C54" s="11">
        <v>415</v>
      </c>
      <c r="D54" s="11">
        <v>25</v>
      </c>
      <c r="E54" s="11">
        <v>250</v>
      </c>
      <c r="F54" s="15">
        <v>0.6</v>
      </c>
      <c r="G54" s="15">
        <v>0.04</v>
      </c>
      <c r="H54" s="15">
        <v>0.36</v>
      </c>
    </row>
    <row r="55" spans="1:8" x14ac:dyDescent="0.45">
      <c r="A55" t="s">
        <v>200</v>
      </c>
      <c r="B55" s="11">
        <v>695</v>
      </c>
      <c r="C55" s="11">
        <v>405</v>
      </c>
      <c r="D55" s="11">
        <v>15</v>
      </c>
      <c r="E55" s="11">
        <v>275</v>
      </c>
      <c r="F55" s="15">
        <v>0.57999999999999996</v>
      </c>
      <c r="G55" s="15">
        <v>0.02</v>
      </c>
      <c r="H55" s="15">
        <v>0.4</v>
      </c>
    </row>
    <row r="56" spans="1:8" x14ac:dyDescent="0.45">
      <c r="A56" t="s">
        <v>201</v>
      </c>
      <c r="B56" s="11">
        <v>730</v>
      </c>
      <c r="C56" s="11">
        <v>430</v>
      </c>
      <c r="D56" s="11">
        <v>20</v>
      </c>
      <c r="E56" s="11">
        <v>285</v>
      </c>
      <c r="F56" s="15">
        <v>0.57999999999999996</v>
      </c>
      <c r="G56" s="15">
        <v>0.02</v>
      </c>
      <c r="H56" s="15">
        <v>0.39</v>
      </c>
    </row>
    <row r="57" spans="1:8" x14ac:dyDescent="0.45">
      <c r="A57" t="s">
        <v>202</v>
      </c>
      <c r="B57" s="11">
        <v>660</v>
      </c>
      <c r="C57" s="11">
        <v>390</v>
      </c>
      <c r="D57" s="11">
        <v>20</v>
      </c>
      <c r="E57" s="11">
        <v>250</v>
      </c>
      <c r="F57" s="15">
        <v>0.59</v>
      </c>
      <c r="G57" s="15">
        <v>0.03</v>
      </c>
      <c r="H57" s="15">
        <v>0.38</v>
      </c>
    </row>
    <row r="58" spans="1:8" x14ac:dyDescent="0.45">
      <c r="A58" t="s">
        <v>203</v>
      </c>
      <c r="B58" s="11">
        <v>1005</v>
      </c>
      <c r="C58" s="11">
        <v>560</v>
      </c>
      <c r="D58" s="11">
        <v>15</v>
      </c>
      <c r="E58" s="11">
        <v>430</v>
      </c>
      <c r="F58" s="15">
        <v>0.56000000000000005</v>
      </c>
      <c r="G58" s="15">
        <v>0.02</v>
      </c>
      <c r="H58" s="15">
        <v>0.43</v>
      </c>
    </row>
    <row r="59" spans="1:8" x14ac:dyDescent="0.45">
      <c r="A59" t="s">
        <v>204</v>
      </c>
      <c r="B59" s="11">
        <v>830</v>
      </c>
      <c r="C59" s="11">
        <v>490</v>
      </c>
      <c r="D59" s="11">
        <v>25</v>
      </c>
      <c r="E59" s="11">
        <v>315</v>
      </c>
      <c r="F59" s="15">
        <v>0.59</v>
      </c>
      <c r="G59" s="15">
        <v>0.03</v>
      </c>
      <c r="H59" s="15">
        <v>0.38</v>
      </c>
    </row>
    <row r="60" spans="1:8" x14ac:dyDescent="0.45">
      <c r="A60" t="s">
        <v>205</v>
      </c>
      <c r="B60" s="11">
        <v>815</v>
      </c>
      <c r="C60" s="11">
        <v>480</v>
      </c>
      <c r="D60" s="11">
        <v>15</v>
      </c>
      <c r="E60" s="11">
        <v>320</v>
      </c>
      <c r="F60" s="15">
        <v>0.59</v>
      </c>
      <c r="G60" s="15">
        <v>0.02</v>
      </c>
      <c r="H60" s="15">
        <v>0.39</v>
      </c>
    </row>
    <row r="61" spans="1:8" x14ac:dyDescent="0.45">
      <c r="A61" t="s">
        <v>206</v>
      </c>
      <c r="B61" s="11">
        <v>770</v>
      </c>
      <c r="C61" s="11">
        <v>445</v>
      </c>
      <c r="D61" s="11">
        <v>20</v>
      </c>
      <c r="E61" s="11">
        <v>305</v>
      </c>
      <c r="F61" s="15">
        <v>0.56999999999999995</v>
      </c>
      <c r="G61" s="15">
        <v>0.03</v>
      </c>
      <c r="H61" s="15">
        <v>0.4</v>
      </c>
    </row>
    <row r="62" spans="1:8" x14ac:dyDescent="0.45">
      <c r="A62" t="s">
        <v>207</v>
      </c>
      <c r="B62" s="11">
        <v>710</v>
      </c>
      <c r="C62" s="11">
        <v>420</v>
      </c>
      <c r="D62" s="11">
        <v>15</v>
      </c>
      <c r="E62" s="11">
        <v>275</v>
      </c>
      <c r="F62" s="15">
        <v>0.59</v>
      </c>
      <c r="G62" s="15">
        <v>0.02</v>
      </c>
      <c r="H62" s="15">
        <v>0.39</v>
      </c>
    </row>
    <row r="63" spans="1:8" x14ac:dyDescent="0.45">
      <c r="A63" t="s">
        <v>208</v>
      </c>
      <c r="B63" s="11">
        <v>685</v>
      </c>
      <c r="C63" s="11">
        <v>415</v>
      </c>
      <c r="D63" s="11">
        <v>10</v>
      </c>
      <c r="E63" s="11">
        <v>260</v>
      </c>
      <c r="F63" s="15">
        <v>0.61</v>
      </c>
      <c r="G63" s="15">
        <v>0.01</v>
      </c>
      <c r="H63" s="15">
        <v>0.38</v>
      </c>
    </row>
    <row r="64" spans="1:8" x14ac:dyDescent="0.45">
      <c r="A64" t="s">
        <v>209</v>
      </c>
      <c r="B64" s="11">
        <v>730</v>
      </c>
      <c r="C64" s="11">
        <v>460</v>
      </c>
      <c r="D64" s="11">
        <v>15</v>
      </c>
      <c r="E64" s="11">
        <v>255</v>
      </c>
      <c r="F64" s="15">
        <v>0.63</v>
      </c>
      <c r="G64" s="15">
        <v>0.02</v>
      </c>
      <c r="H64" s="15">
        <v>0.35</v>
      </c>
    </row>
    <row r="65" spans="1:8" x14ac:dyDescent="0.45">
      <c r="A65" t="s">
        <v>210</v>
      </c>
      <c r="B65" s="11">
        <v>700</v>
      </c>
      <c r="C65" s="11">
        <v>425</v>
      </c>
      <c r="D65" s="11">
        <v>20</v>
      </c>
      <c r="E65" s="11">
        <v>255</v>
      </c>
      <c r="F65" s="15">
        <v>0.61</v>
      </c>
      <c r="G65" s="15">
        <v>0.03</v>
      </c>
      <c r="H65" s="15">
        <v>0.37</v>
      </c>
    </row>
    <row r="66" spans="1:8" x14ac:dyDescent="0.45">
      <c r="A66" t="s">
        <v>211</v>
      </c>
      <c r="B66" s="11">
        <v>600</v>
      </c>
      <c r="C66" s="11">
        <v>360</v>
      </c>
      <c r="D66" s="11">
        <v>10</v>
      </c>
      <c r="E66" s="11">
        <v>230</v>
      </c>
      <c r="F66" s="15">
        <v>0.6</v>
      </c>
      <c r="G66" s="15">
        <v>0.02</v>
      </c>
      <c r="H66" s="15">
        <v>0.38</v>
      </c>
    </row>
    <row r="67" spans="1:8" x14ac:dyDescent="0.45">
      <c r="A67" t="s">
        <v>212</v>
      </c>
      <c r="B67" s="11">
        <v>680</v>
      </c>
      <c r="C67" s="11">
        <v>385</v>
      </c>
      <c r="D67" s="11">
        <v>10</v>
      </c>
      <c r="E67" s="11">
        <v>285</v>
      </c>
      <c r="F67" s="15">
        <v>0.56999999999999995</v>
      </c>
      <c r="G67" s="15">
        <v>0.01</v>
      </c>
      <c r="H67" s="15">
        <v>0.42</v>
      </c>
    </row>
    <row r="68" spans="1:8" x14ac:dyDescent="0.45">
      <c r="A68" t="s">
        <v>213</v>
      </c>
      <c r="B68" s="11">
        <v>625</v>
      </c>
      <c r="C68" s="11">
        <v>380</v>
      </c>
      <c r="D68" s="11">
        <v>10</v>
      </c>
      <c r="E68" s="11">
        <v>235</v>
      </c>
      <c r="F68" s="15">
        <v>0.61</v>
      </c>
      <c r="G68" s="15">
        <v>0.02</v>
      </c>
      <c r="H68" s="15">
        <v>0.37</v>
      </c>
    </row>
    <row r="69" spans="1:8" x14ac:dyDescent="0.45">
      <c r="A69" t="s">
        <v>214</v>
      </c>
      <c r="B69" s="11">
        <v>640</v>
      </c>
      <c r="C69" s="11">
        <v>385</v>
      </c>
      <c r="D69" s="11">
        <v>10</v>
      </c>
      <c r="E69" s="11">
        <v>240</v>
      </c>
      <c r="F69" s="15">
        <v>0.6</v>
      </c>
      <c r="G69" s="15">
        <v>0.02</v>
      </c>
      <c r="H69" s="15">
        <v>0.38</v>
      </c>
    </row>
    <row r="70" spans="1:8" x14ac:dyDescent="0.45">
      <c r="A70" t="s">
        <v>215</v>
      </c>
      <c r="B70" s="11">
        <v>925</v>
      </c>
      <c r="C70" s="11">
        <v>605</v>
      </c>
      <c r="D70" s="11">
        <v>20</v>
      </c>
      <c r="E70" s="11">
        <v>305</v>
      </c>
      <c r="F70" s="15">
        <v>0.65</v>
      </c>
      <c r="G70" s="15">
        <v>0.02</v>
      </c>
      <c r="H70" s="15">
        <v>0.33</v>
      </c>
    </row>
    <row r="71" spans="1:8" x14ac:dyDescent="0.45">
      <c r="A71" t="s">
        <v>216</v>
      </c>
      <c r="B71" s="11">
        <v>730</v>
      </c>
      <c r="C71" s="11">
        <v>460</v>
      </c>
      <c r="D71" s="11">
        <v>10</v>
      </c>
      <c r="E71" s="11">
        <v>260</v>
      </c>
      <c r="F71" s="15">
        <v>0.63</v>
      </c>
      <c r="G71" s="15">
        <v>0.01</v>
      </c>
      <c r="H71" s="15">
        <v>0.36</v>
      </c>
    </row>
    <row r="72" spans="1:8" x14ac:dyDescent="0.45">
      <c r="A72" t="s">
        <v>217</v>
      </c>
      <c r="B72" s="11">
        <v>745</v>
      </c>
      <c r="C72" s="11">
        <v>495</v>
      </c>
      <c r="D72" s="11">
        <v>25</v>
      </c>
      <c r="E72" s="11">
        <v>225</v>
      </c>
      <c r="F72" s="15">
        <v>0.67</v>
      </c>
      <c r="G72" s="15">
        <v>0.03</v>
      </c>
      <c r="H72" s="15">
        <v>0.3</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workbookViewId="0"/>
  </sheetViews>
  <sheetFormatPr defaultColWidth="10.85546875" defaultRowHeight="15.9" x14ac:dyDescent="0.45"/>
  <cols>
    <col min="1" max="1" width="35.7109375" customWidth="1"/>
    <col min="2" max="10" width="16.7109375" customWidth="1"/>
  </cols>
  <sheetData>
    <row r="1" spans="1:10" ht="20.6" x14ac:dyDescent="0.55000000000000004">
      <c r="A1" s="1" t="s">
        <v>5</v>
      </c>
    </row>
    <row r="2" spans="1:10" ht="111" x14ac:dyDescent="0.45">
      <c r="A2" s="6" t="s">
        <v>37</v>
      </c>
    </row>
    <row r="3" spans="1:10" x14ac:dyDescent="0.45">
      <c r="A3" t="s">
        <v>38</v>
      </c>
    </row>
    <row r="4" spans="1:10" x14ac:dyDescent="0.45">
      <c r="A4" t="s">
        <v>352</v>
      </c>
    </row>
    <row r="5" spans="1:10" x14ac:dyDescent="0.45">
      <c r="A5" s="2" t="s">
        <v>361</v>
      </c>
      <c r="B5" s="22" t="s">
        <v>283</v>
      </c>
    </row>
    <row r="6" spans="1:10" ht="65.05" customHeight="1" x14ac:dyDescent="0.45">
      <c r="A6" s="2" t="s">
        <v>224</v>
      </c>
      <c r="B6" s="2" t="s">
        <v>141</v>
      </c>
      <c r="C6" s="2" t="s">
        <v>225</v>
      </c>
      <c r="D6" s="2" t="s">
        <v>143</v>
      </c>
      <c r="E6" s="2" t="s">
        <v>144</v>
      </c>
      <c r="F6" s="2" t="s">
        <v>226</v>
      </c>
      <c r="G6" s="2" t="s">
        <v>227</v>
      </c>
      <c r="H6" s="2" t="s">
        <v>147</v>
      </c>
      <c r="I6" s="2" t="s">
        <v>148</v>
      </c>
      <c r="J6" s="2" t="s">
        <v>228</v>
      </c>
    </row>
    <row r="7" spans="1:10" x14ac:dyDescent="0.45">
      <c r="A7" s="7" t="s">
        <v>150</v>
      </c>
      <c r="B7" s="10">
        <f>_xlfn.XLOOKUP(1, ('Table 3 - Full data'!$A$2:'Table 3 - Full data'!$A$253 = $A7)*('Table 3 - Full data'!$B$2:'Table 3 - Full data'!$B$253 = $B$5),'Table 3 - Full data'!C$2:'Table 3 - Full data'!C$253)</f>
        <v>48265</v>
      </c>
      <c r="C7" s="14">
        <f>_xlfn.XLOOKUP(1, ('Table 3 - Full data'!$A$2:'Table 3 - Full data'!$A$253 = $A7)*('Table 3 - Full data'!$B$2:'Table 3 - Full data'!$B$253 = $B$5),'Table 3 - Full data'!D$2:'Table 3 - Full data'!D$253)</f>
        <v>1</v>
      </c>
      <c r="D7" s="10">
        <f>_xlfn.XLOOKUP(1, ('Table 3 - Full data'!$A$2:'Table 3 - Full data'!$A$253 = $A7)*('Table 3 - Full data'!$B$2:'Table 3 - Full data'!$B$253 = $B$5),'Table 3 - Full data'!E$2:'Table 3 - Full data'!E$253)</f>
        <v>47535</v>
      </c>
      <c r="E7" s="10">
        <f>_xlfn.XLOOKUP(1, ('Table 3 - Full data'!$A$2:'Table 3 - Full data'!$A$253 = $A7)*('Table 3 - Full data'!$B$2:'Table 3 - Full data'!$B$253 = $B$5),'Table 3 - Full data'!F$2:'Table 3 - Full data'!F$253)</f>
        <v>34605</v>
      </c>
      <c r="F7" s="10">
        <f>_xlfn.XLOOKUP(1, ('Table 3 - Full data'!$A$2:'Table 3 - Full data'!$A$253 = $A7)*('Table 3 - Full data'!$B$2:'Table 3 - Full data'!$B$253 = $B$5),'Table 3 - Full data'!G$2:'Table 3 - Full data'!G$253)</f>
        <v>7485</v>
      </c>
      <c r="G7" s="10">
        <f>_xlfn.XLOOKUP(1, ('Table 3 - Full data'!$A$2:'Table 3 - Full data'!$A$253 = $A7)*('Table 3 - Full data'!$B$2:'Table 3 - Full data'!$B$253 = $B$5),'Table 3 - Full data'!H$2:'Table 3 - Full data'!H$253)</f>
        <v>5445</v>
      </c>
      <c r="H7" s="14">
        <f>_xlfn.XLOOKUP(1, ('Table 3 - Full data'!$A$2:'Table 3 - Full data'!$A$253 = $A7)*('Table 3 - Full data'!$B$2:'Table 3 - Full data'!$B$253 = $B$5),'Table 3 - Full data'!I$2:'Table 3 - Full data'!I$253)</f>
        <v>0.73</v>
      </c>
      <c r="I7" s="14">
        <f>_xlfn.XLOOKUP(1, ('Table 3 - Full data'!$A$2:'Table 3 - Full data'!$A$253 = $A7)*('Table 3 - Full data'!$B$2:'Table 3 - Full data'!$B$253 = $B$5),'Table 3 - Full data'!J$2:'Table 3 - Full data'!J$253)</f>
        <v>0.16</v>
      </c>
      <c r="J7" s="14">
        <f>_xlfn.XLOOKUP(1, ('Table 3 - Full data'!$A$2:'Table 3 - Full data'!$A$253 = $A7)*('Table 3 - Full data'!$B$2:'Table 3 - Full data'!$B$253 = $B$5),'Table 3 - Full data'!K$2:'Table 3 - Full data'!K$253)</f>
        <v>0.11</v>
      </c>
    </row>
    <row r="8" spans="1:10" x14ac:dyDescent="0.45">
      <c r="A8" t="s">
        <v>229</v>
      </c>
      <c r="B8" s="11">
        <f>_xlfn.XLOOKUP(1, ('Table 3 - Full data'!$A$2:'Table 3 - Full data'!$A$253 = $A8)*('Table 3 - Full data'!$B$2:'Table 3 - Full data'!$B$253 = $B$5),'Table 3 - Full data'!C$2:'Table 3 - Full data'!C$253)</f>
        <v>1145</v>
      </c>
      <c r="C8" s="15">
        <f>_xlfn.XLOOKUP(1, ('Table 3 - Full data'!$A$2:'Table 3 - Full data'!$A$253 = $A8)*('Table 3 - Full data'!$B$2:'Table 3 - Full data'!$B$253 = $B$5),'Table 3 - Full data'!D$2:'Table 3 - Full data'!D$253)</f>
        <v>0.02</v>
      </c>
      <c r="D8" s="11">
        <f>_xlfn.XLOOKUP(1, ('Table 3 - Full data'!$A$2:'Table 3 - Full data'!$A$253 = $A8)*('Table 3 - Full data'!$B$2:'Table 3 - Full data'!$B$253 = $B$5),'Table 3 - Full data'!E$2:'Table 3 - Full data'!E$253)</f>
        <v>1130</v>
      </c>
      <c r="E8" s="11">
        <f>_xlfn.XLOOKUP(1, ('Table 3 - Full data'!$A$2:'Table 3 - Full data'!$A$253 = $A8)*('Table 3 - Full data'!$B$2:'Table 3 - Full data'!$B$253 = $B$5),'Table 3 - Full data'!F$2:'Table 3 - Full data'!F$253)</f>
        <v>810</v>
      </c>
      <c r="F8" s="11">
        <f>_xlfn.XLOOKUP(1, ('Table 3 - Full data'!$A$2:'Table 3 - Full data'!$A$253 = $A8)*('Table 3 - Full data'!$B$2:'Table 3 - Full data'!$B$253 = $B$5),'Table 3 - Full data'!G$2:'Table 3 - Full data'!G$253)</f>
        <v>190</v>
      </c>
      <c r="G8" s="11">
        <f>_xlfn.XLOOKUP(1, ('Table 3 - Full data'!$A$2:'Table 3 - Full data'!$A$253 = $A8)*('Table 3 - Full data'!$B$2:'Table 3 - Full data'!$B$253 = $B$5),'Table 3 - Full data'!H$2:'Table 3 - Full data'!H$253)</f>
        <v>130</v>
      </c>
      <c r="H8" s="15">
        <f>_xlfn.XLOOKUP(1, ('Table 3 - Full data'!$A$2:'Table 3 - Full data'!$A$253 = $A8)*('Table 3 - Full data'!$B$2:'Table 3 - Full data'!$B$253 = $B$5),'Table 3 - Full data'!I$2:'Table 3 - Full data'!I$253)</f>
        <v>0.72</v>
      </c>
      <c r="I8" s="15">
        <f>_xlfn.XLOOKUP(1, ('Table 3 - Full data'!$A$2:'Table 3 - Full data'!$A$253 = $A8)*('Table 3 - Full data'!$B$2:'Table 3 - Full data'!$B$253 = $B$5),'Table 3 - Full data'!J$2:'Table 3 - Full data'!J$253)</f>
        <v>0.17</v>
      </c>
      <c r="J8" s="15">
        <f>_xlfn.XLOOKUP(1, ('Table 3 - Full data'!$A$2:'Table 3 - Full data'!$A$253 = $A8)*('Table 3 - Full data'!$B$2:'Table 3 - Full data'!$B$253 = $B$5),'Table 3 - Full data'!K$2:'Table 3 - Full data'!K$253)</f>
        <v>0.11</v>
      </c>
    </row>
    <row r="9" spans="1:10" x14ac:dyDescent="0.45">
      <c r="A9" t="s">
        <v>230</v>
      </c>
      <c r="B9" s="11">
        <f>_xlfn.XLOOKUP(1, ('Table 3 - Full data'!$A$2:'Table 3 - Full data'!$A$253 = $A9)*('Table 3 - Full data'!$B$2:'Table 3 - Full data'!$B$253 = $B$5),'Table 3 - Full data'!C$2:'Table 3 - Full data'!C$253)</f>
        <v>1025</v>
      </c>
      <c r="C9" s="15">
        <f>_xlfn.XLOOKUP(1, ('Table 3 - Full data'!$A$2:'Table 3 - Full data'!$A$253 = $A9)*('Table 3 - Full data'!$B$2:'Table 3 - Full data'!$B$253 = $B$5),'Table 3 - Full data'!D$2:'Table 3 - Full data'!D$253)</f>
        <v>0.02</v>
      </c>
      <c r="D9" s="11">
        <f>_xlfn.XLOOKUP(1, ('Table 3 - Full data'!$A$2:'Table 3 - Full data'!$A$253 = $A9)*('Table 3 - Full data'!$B$2:'Table 3 - Full data'!$B$253 = $B$5),'Table 3 - Full data'!E$2:'Table 3 - Full data'!E$253)</f>
        <v>1005</v>
      </c>
      <c r="E9" s="11">
        <f>_xlfn.XLOOKUP(1, ('Table 3 - Full data'!$A$2:'Table 3 - Full data'!$A$253 = $A9)*('Table 3 - Full data'!$B$2:'Table 3 - Full data'!$B$253 = $B$5),'Table 3 - Full data'!F$2:'Table 3 - Full data'!F$253)</f>
        <v>705</v>
      </c>
      <c r="F9" s="11">
        <f>_xlfn.XLOOKUP(1, ('Table 3 - Full data'!$A$2:'Table 3 - Full data'!$A$253 = $A9)*('Table 3 - Full data'!$B$2:'Table 3 - Full data'!$B$253 = $B$5),'Table 3 - Full data'!G$2:'Table 3 - Full data'!G$253)</f>
        <v>175</v>
      </c>
      <c r="G9" s="11">
        <f>_xlfn.XLOOKUP(1, ('Table 3 - Full data'!$A$2:'Table 3 - Full data'!$A$253 = $A9)*('Table 3 - Full data'!$B$2:'Table 3 - Full data'!$B$253 = $B$5),'Table 3 - Full data'!H$2:'Table 3 - Full data'!H$253)</f>
        <v>125</v>
      </c>
      <c r="H9" s="15">
        <f>_xlfn.XLOOKUP(1, ('Table 3 - Full data'!$A$2:'Table 3 - Full data'!$A$253 = $A9)*('Table 3 - Full data'!$B$2:'Table 3 - Full data'!$B$253 = $B$5),'Table 3 - Full data'!I$2:'Table 3 - Full data'!I$253)</f>
        <v>0.7</v>
      </c>
      <c r="I9" s="15">
        <f>_xlfn.XLOOKUP(1, ('Table 3 - Full data'!$A$2:'Table 3 - Full data'!$A$253 = $A9)*('Table 3 - Full data'!$B$2:'Table 3 - Full data'!$B$253 = $B$5),'Table 3 - Full data'!J$2:'Table 3 - Full data'!J$253)</f>
        <v>0.17</v>
      </c>
      <c r="J9" s="15">
        <f>_xlfn.XLOOKUP(1, ('Table 3 - Full data'!$A$2:'Table 3 - Full data'!$A$253 = $A9)*('Table 3 - Full data'!$B$2:'Table 3 - Full data'!$B$253 = $B$5),'Table 3 - Full data'!K$2:'Table 3 - Full data'!K$253)</f>
        <v>0.13</v>
      </c>
    </row>
    <row r="10" spans="1:10" x14ac:dyDescent="0.45">
      <c r="A10" t="s">
        <v>231</v>
      </c>
      <c r="B10" s="11">
        <f>_xlfn.XLOOKUP(1, ('Table 3 - Full data'!$A$2:'Table 3 - Full data'!$A$253 = $A10)*('Table 3 - Full data'!$B$2:'Table 3 - Full data'!$B$253 = $B$5),'Table 3 - Full data'!C$2:'Table 3 - Full data'!C$253)</f>
        <v>755</v>
      </c>
      <c r="C10" s="15">
        <f>_xlfn.XLOOKUP(1, ('Table 3 - Full data'!$A$2:'Table 3 - Full data'!$A$253 = $A10)*('Table 3 - Full data'!$B$2:'Table 3 - Full data'!$B$253 = $B$5),'Table 3 - Full data'!D$2:'Table 3 - Full data'!D$253)</f>
        <v>0.02</v>
      </c>
      <c r="D10" s="11">
        <f>_xlfn.XLOOKUP(1, ('Table 3 - Full data'!$A$2:'Table 3 - Full data'!$A$253 = $A10)*('Table 3 - Full data'!$B$2:'Table 3 - Full data'!$B$253 = $B$5),'Table 3 - Full data'!E$2:'Table 3 - Full data'!E$253)</f>
        <v>740</v>
      </c>
      <c r="E10" s="11">
        <f>_xlfn.XLOOKUP(1, ('Table 3 - Full data'!$A$2:'Table 3 - Full data'!$A$253 = $A10)*('Table 3 - Full data'!$B$2:'Table 3 - Full data'!$B$253 = $B$5),'Table 3 - Full data'!F$2:'Table 3 - Full data'!F$253)</f>
        <v>510</v>
      </c>
      <c r="F10" s="11">
        <f>_xlfn.XLOOKUP(1, ('Table 3 - Full data'!$A$2:'Table 3 - Full data'!$A$253 = $A10)*('Table 3 - Full data'!$B$2:'Table 3 - Full data'!$B$253 = $B$5),'Table 3 - Full data'!G$2:'Table 3 - Full data'!G$253)</f>
        <v>110</v>
      </c>
      <c r="G10" s="11">
        <f>_xlfn.XLOOKUP(1, ('Table 3 - Full data'!$A$2:'Table 3 - Full data'!$A$253 = $A10)*('Table 3 - Full data'!$B$2:'Table 3 - Full data'!$B$253 = $B$5),'Table 3 - Full data'!H$2:'Table 3 - Full data'!H$253)</f>
        <v>125</v>
      </c>
      <c r="H10" s="15">
        <f>_xlfn.XLOOKUP(1, ('Table 3 - Full data'!$A$2:'Table 3 - Full data'!$A$253 = $A10)*('Table 3 - Full data'!$B$2:'Table 3 - Full data'!$B$253 = $B$5),'Table 3 - Full data'!I$2:'Table 3 - Full data'!I$253)</f>
        <v>0.68</v>
      </c>
      <c r="I10" s="15">
        <f>_xlfn.XLOOKUP(1, ('Table 3 - Full data'!$A$2:'Table 3 - Full data'!$A$253 = $A10)*('Table 3 - Full data'!$B$2:'Table 3 - Full data'!$B$253 = $B$5),'Table 3 - Full data'!J$2:'Table 3 - Full data'!J$253)</f>
        <v>0.15</v>
      </c>
      <c r="J10" s="15">
        <f>_xlfn.XLOOKUP(1, ('Table 3 - Full data'!$A$2:'Table 3 - Full data'!$A$253 = $A10)*('Table 3 - Full data'!$B$2:'Table 3 - Full data'!$B$253 = $B$5),'Table 3 - Full data'!K$2:'Table 3 - Full data'!K$253)</f>
        <v>0.17</v>
      </c>
    </row>
    <row r="11" spans="1:10" x14ac:dyDescent="0.45">
      <c r="A11" t="s">
        <v>232</v>
      </c>
      <c r="B11" s="11">
        <f>_xlfn.XLOOKUP(1, ('Table 3 - Full data'!$A$2:'Table 3 - Full data'!$A$253 = $A11)*('Table 3 - Full data'!$B$2:'Table 3 - Full data'!$B$253 = $B$5),'Table 3 - Full data'!C$2:'Table 3 - Full data'!C$253)</f>
        <v>575</v>
      </c>
      <c r="C11" s="15">
        <f>_xlfn.XLOOKUP(1, ('Table 3 - Full data'!$A$2:'Table 3 - Full data'!$A$253 = $A11)*('Table 3 - Full data'!$B$2:'Table 3 - Full data'!$B$253 = $B$5),'Table 3 - Full data'!D$2:'Table 3 - Full data'!D$253)</f>
        <v>0.01</v>
      </c>
      <c r="D11" s="11">
        <f>_xlfn.XLOOKUP(1, ('Table 3 - Full data'!$A$2:'Table 3 - Full data'!$A$253 = $A11)*('Table 3 - Full data'!$B$2:'Table 3 - Full data'!$B$253 = $B$5),'Table 3 - Full data'!E$2:'Table 3 - Full data'!E$253)</f>
        <v>570</v>
      </c>
      <c r="E11" s="11">
        <f>_xlfn.XLOOKUP(1, ('Table 3 - Full data'!$A$2:'Table 3 - Full data'!$A$253 = $A11)*('Table 3 - Full data'!$B$2:'Table 3 - Full data'!$B$253 = $B$5),'Table 3 - Full data'!F$2:'Table 3 - Full data'!F$253)</f>
        <v>430</v>
      </c>
      <c r="F11" s="11">
        <f>_xlfn.XLOOKUP(1, ('Table 3 - Full data'!$A$2:'Table 3 - Full data'!$A$253 = $A11)*('Table 3 - Full data'!$B$2:'Table 3 - Full data'!$B$253 = $B$5),'Table 3 - Full data'!G$2:'Table 3 - Full data'!G$253)</f>
        <v>80</v>
      </c>
      <c r="G11" s="11">
        <f>_xlfn.XLOOKUP(1, ('Table 3 - Full data'!$A$2:'Table 3 - Full data'!$A$253 = $A11)*('Table 3 - Full data'!$B$2:'Table 3 - Full data'!$B$253 = $B$5),'Table 3 - Full data'!H$2:'Table 3 - Full data'!H$253)</f>
        <v>60</v>
      </c>
      <c r="H11" s="15">
        <f>_xlfn.XLOOKUP(1, ('Table 3 - Full data'!$A$2:'Table 3 - Full data'!$A$253 = $A11)*('Table 3 - Full data'!$B$2:'Table 3 - Full data'!$B$253 = $B$5),'Table 3 - Full data'!I$2:'Table 3 - Full data'!I$253)</f>
        <v>0.75</v>
      </c>
      <c r="I11" s="15">
        <f>_xlfn.XLOOKUP(1, ('Table 3 - Full data'!$A$2:'Table 3 - Full data'!$A$253 = $A11)*('Table 3 - Full data'!$B$2:'Table 3 - Full data'!$B$253 = $B$5),'Table 3 - Full data'!J$2:'Table 3 - Full data'!J$253)</f>
        <v>0.14000000000000001</v>
      </c>
      <c r="J11" s="15">
        <f>_xlfn.XLOOKUP(1, ('Table 3 - Full data'!$A$2:'Table 3 - Full data'!$A$253 = $A11)*('Table 3 - Full data'!$B$2:'Table 3 - Full data'!$B$253 = $B$5),'Table 3 - Full data'!K$2:'Table 3 - Full data'!K$253)</f>
        <v>0.11</v>
      </c>
    </row>
    <row r="12" spans="1:10" x14ac:dyDescent="0.45">
      <c r="A12" t="s">
        <v>233</v>
      </c>
      <c r="B12" s="11">
        <f>_xlfn.XLOOKUP(1, ('Table 3 - Full data'!$A$2:'Table 3 - Full data'!$A$253 = $A12)*('Table 3 - Full data'!$B$2:'Table 3 - Full data'!$B$253 = $B$5),'Table 3 - Full data'!C$2:'Table 3 - Full data'!C$253)</f>
        <v>2540</v>
      </c>
      <c r="C12" s="15">
        <f>_xlfn.XLOOKUP(1, ('Table 3 - Full data'!$A$2:'Table 3 - Full data'!$A$253 = $A12)*('Table 3 - Full data'!$B$2:'Table 3 - Full data'!$B$253 = $B$5),'Table 3 - Full data'!D$2:'Table 3 - Full data'!D$253)</f>
        <v>0.05</v>
      </c>
      <c r="D12" s="11">
        <f>_xlfn.XLOOKUP(1, ('Table 3 - Full data'!$A$2:'Table 3 - Full data'!$A$253 = $A12)*('Table 3 - Full data'!$B$2:'Table 3 - Full data'!$B$253 = $B$5),'Table 3 - Full data'!E$2:'Table 3 - Full data'!E$253)</f>
        <v>2495</v>
      </c>
      <c r="E12" s="11">
        <f>_xlfn.XLOOKUP(1, ('Table 3 - Full data'!$A$2:'Table 3 - Full data'!$A$253 = $A12)*('Table 3 - Full data'!$B$2:'Table 3 - Full data'!$B$253 = $B$5),'Table 3 - Full data'!F$2:'Table 3 - Full data'!F$253)</f>
        <v>1810</v>
      </c>
      <c r="F12" s="11">
        <f>_xlfn.XLOOKUP(1, ('Table 3 - Full data'!$A$2:'Table 3 - Full data'!$A$253 = $A12)*('Table 3 - Full data'!$B$2:'Table 3 - Full data'!$B$253 = $B$5),'Table 3 - Full data'!G$2:'Table 3 - Full data'!G$253)</f>
        <v>395</v>
      </c>
      <c r="G12" s="11">
        <f>_xlfn.XLOOKUP(1, ('Table 3 - Full data'!$A$2:'Table 3 - Full data'!$A$253 = $A12)*('Table 3 - Full data'!$B$2:'Table 3 - Full data'!$B$253 = $B$5),'Table 3 - Full data'!H$2:'Table 3 - Full data'!H$253)</f>
        <v>290</v>
      </c>
      <c r="H12" s="15">
        <f>_xlfn.XLOOKUP(1, ('Table 3 - Full data'!$A$2:'Table 3 - Full data'!$A$253 = $A12)*('Table 3 - Full data'!$B$2:'Table 3 - Full data'!$B$253 = $B$5),'Table 3 - Full data'!I$2:'Table 3 - Full data'!I$253)</f>
        <v>0.72</v>
      </c>
      <c r="I12" s="15">
        <f>_xlfn.XLOOKUP(1, ('Table 3 - Full data'!$A$2:'Table 3 - Full data'!$A$253 = $A12)*('Table 3 - Full data'!$B$2:'Table 3 - Full data'!$B$253 = $B$5),'Table 3 - Full data'!J$2:'Table 3 - Full data'!J$253)</f>
        <v>0.16</v>
      </c>
      <c r="J12" s="15">
        <f>_xlfn.XLOOKUP(1, ('Table 3 - Full data'!$A$2:'Table 3 - Full data'!$A$253 = $A12)*('Table 3 - Full data'!$B$2:'Table 3 - Full data'!$B$253 = $B$5),'Table 3 - Full data'!K$2:'Table 3 - Full data'!K$253)</f>
        <v>0.12</v>
      </c>
    </row>
    <row r="13" spans="1:10" x14ac:dyDescent="0.45">
      <c r="A13" t="s">
        <v>234</v>
      </c>
      <c r="B13" s="11">
        <f>_xlfn.XLOOKUP(1, ('Table 3 - Full data'!$A$2:'Table 3 - Full data'!$A$253 = $A13)*('Table 3 - Full data'!$B$2:'Table 3 - Full data'!$B$253 = $B$5),'Table 3 - Full data'!C$2:'Table 3 - Full data'!C$253)</f>
        <v>555</v>
      </c>
      <c r="C13" s="15">
        <f>_xlfn.XLOOKUP(1, ('Table 3 - Full data'!$A$2:'Table 3 - Full data'!$A$253 = $A13)*('Table 3 - Full data'!$B$2:'Table 3 - Full data'!$B$253 = $B$5),'Table 3 - Full data'!D$2:'Table 3 - Full data'!D$253)</f>
        <v>0.01</v>
      </c>
      <c r="D13" s="11">
        <f>_xlfn.XLOOKUP(1, ('Table 3 - Full data'!$A$2:'Table 3 - Full data'!$A$253 = $A13)*('Table 3 - Full data'!$B$2:'Table 3 - Full data'!$B$253 = $B$5),'Table 3 - Full data'!E$2:'Table 3 - Full data'!E$253)</f>
        <v>550</v>
      </c>
      <c r="E13" s="11">
        <f>_xlfn.XLOOKUP(1, ('Table 3 - Full data'!$A$2:'Table 3 - Full data'!$A$253 = $A13)*('Table 3 - Full data'!$B$2:'Table 3 - Full data'!$B$253 = $B$5),'Table 3 - Full data'!F$2:'Table 3 - Full data'!F$253)</f>
        <v>405</v>
      </c>
      <c r="F13" s="11">
        <f>_xlfn.XLOOKUP(1, ('Table 3 - Full data'!$A$2:'Table 3 - Full data'!$A$253 = $A13)*('Table 3 - Full data'!$B$2:'Table 3 - Full data'!$B$253 = $B$5),'Table 3 - Full data'!G$2:'Table 3 - Full data'!G$253)</f>
        <v>85</v>
      </c>
      <c r="G13" s="11">
        <f>_xlfn.XLOOKUP(1, ('Table 3 - Full data'!$A$2:'Table 3 - Full data'!$A$253 = $A13)*('Table 3 - Full data'!$B$2:'Table 3 - Full data'!$B$253 = $B$5),'Table 3 - Full data'!H$2:'Table 3 - Full data'!H$253)</f>
        <v>65</v>
      </c>
      <c r="H13" s="15">
        <f>_xlfn.XLOOKUP(1, ('Table 3 - Full data'!$A$2:'Table 3 - Full data'!$A$253 = $A13)*('Table 3 - Full data'!$B$2:'Table 3 - Full data'!$B$253 = $B$5),'Table 3 - Full data'!I$2:'Table 3 - Full data'!I$253)</f>
        <v>0.73</v>
      </c>
      <c r="I13" s="15">
        <f>_xlfn.XLOOKUP(1, ('Table 3 - Full data'!$A$2:'Table 3 - Full data'!$A$253 = $A13)*('Table 3 - Full data'!$B$2:'Table 3 - Full data'!$B$253 = $B$5),'Table 3 - Full data'!J$2:'Table 3 - Full data'!J$253)</f>
        <v>0.15</v>
      </c>
      <c r="J13" s="15">
        <f>_xlfn.XLOOKUP(1, ('Table 3 - Full data'!$A$2:'Table 3 - Full data'!$A$253 = $A13)*('Table 3 - Full data'!$B$2:'Table 3 - Full data'!$B$253 = $B$5),'Table 3 - Full data'!K$2:'Table 3 - Full data'!K$253)</f>
        <v>0.11</v>
      </c>
    </row>
    <row r="14" spans="1:10" x14ac:dyDescent="0.45">
      <c r="A14" t="s">
        <v>235</v>
      </c>
      <c r="B14" s="11">
        <f>_xlfn.XLOOKUP(1, ('Table 3 - Full data'!$A$2:'Table 3 - Full data'!$A$253 = $A14)*('Table 3 - Full data'!$B$2:'Table 3 - Full data'!$B$253 = $B$5),'Table 3 - Full data'!C$2:'Table 3 - Full data'!C$253)</f>
        <v>1105</v>
      </c>
      <c r="C14" s="15">
        <f>_xlfn.XLOOKUP(1, ('Table 3 - Full data'!$A$2:'Table 3 - Full data'!$A$253 = $A14)*('Table 3 - Full data'!$B$2:'Table 3 - Full data'!$B$253 = $B$5),'Table 3 - Full data'!D$2:'Table 3 - Full data'!D$253)</f>
        <v>0.02</v>
      </c>
      <c r="D14" s="11">
        <f>_xlfn.XLOOKUP(1, ('Table 3 - Full data'!$A$2:'Table 3 - Full data'!$A$253 = $A14)*('Table 3 - Full data'!$B$2:'Table 3 - Full data'!$B$253 = $B$5),'Table 3 - Full data'!E$2:'Table 3 - Full data'!E$253)</f>
        <v>1095</v>
      </c>
      <c r="E14" s="11">
        <f>_xlfn.XLOOKUP(1, ('Table 3 - Full data'!$A$2:'Table 3 - Full data'!$A$253 = $A14)*('Table 3 - Full data'!$B$2:'Table 3 - Full data'!$B$253 = $B$5),'Table 3 - Full data'!F$2:'Table 3 - Full data'!F$253)</f>
        <v>790</v>
      </c>
      <c r="F14" s="11">
        <f>_xlfn.XLOOKUP(1, ('Table 3 - Full data'!$A$2:'Table 3 - Full data'!$A$253 = $A14)*('Table 3 - Full data'!$B$2:'Table 3 - Full data'!$B$253 = $B$5),'Table 3 - Full data'!G$2:'Table 3 - Full data'!G$253)</f>
        <v>185</v>
      </c>
      <c r="G14" s="11">
        <f>_xlfn.XLOOKUP(1, ('Table 3 - Full data'!$A$2:'Table 3 - Full data'!$A$253 = $A14)*('Table 3 - Full data'!$B$2:'Table 3 - Full data'!$B$253 = $B$5),'Table 3 - Full data'!H$2:'Table 3 - Full data'!H$253)</f>
        <v>120</v>
      </c>
      <c r="H14" s="15">
        <f>_xlfn.XLOOKUP(1, ('Table 3 - Full data'!$A$2:'Table 3 - Full data'!$A$253 = $A14)*('Table 3 - Full data'!$B$2:'Table 3 - Full data'!$B$253 = $B$5),'Table 3 - Full data'!I$2:'Table 3 - Full data'!I$253)</f>
        <v>0.72</v>
      </c>
      <c r="I14" s="15">
        <f>_xlfn.XLOOKUP(1, ('Table 3 - Full data'!$A$2:'Table 3 - Full data'!$A$253 = $A14)*('Table 3 - Full data'!$B$2:'Table 3 - Full data'!$B$253 = $B$5),'Table 3 - Full data'!J$2:'Table 3 - Full data'!J$253)</f>
        <v>0.17</v>
      </c>
      <c r="J14" s="15">
        <f>_xlfn.XLOOKUP(1, ('Table 3 - Full data'!$A$2:'Table 3 - Full data'!$A$253 = $A14)*('Table 3 - Full data'!$B$2:'Table 3 - Full data'!$B$253 = $B$5),'Table 3 - Full data'!K$2:'Table 3 - Full data'!K$253)</f>
        <v>0.11</v>
      </c>
    </row>
    <row r="15" spans="1:10" x14ac:dyDescent="0.45">
      <c r="A15" t="s">
        <v>236</v>
      </c>
      <c r="B15" s="11">
        <f>_xlfn.XLOOKUP(1, ('Table 3 - Full data'!$A$2:'Table 3 - Full data'!$A$253 = $A15)*('Table 3 - Full data'!$B$2:'Table 3 - Full data'!$B$253 = $B$5),'Table 3 - Full data'!C$2:'Table 3 - Full data'!C$253)</f>
        <v>1790</v>
      </c>
      <c r="C15" s="15">
        <f>_xlfn.XLOOKUP(1, ('Table 3 - Full data'!$A$2:'Table 3 - Full data'!$A$253 = $A15)*('Table 3 - Full data'!$B$2:'Table 3 - Full data'!$B$253 = $B$5),'Table 3 - Full data'!D$2:'Table 3 - Full data'!D$253)</f>
        <v>0.04</v>
      </c>
      <c r="D15" s="11">
        <f>_xlfn.XLOOKUP(1, ('Table 3 - Full data'!$A$2:'Table 3 - Full data'!$A$253 = $A15)*('Table 3 - Full data'!$B$2:'Table 3 - Full data'!$B$253 = $B$5),'Table 3 - Full data'!E$2:'Table 3 - Full data'!E$253)</f>
        <v>1760</v>
      </c>
      <c r="E15" s="11">
        <f>_xlfn.XLOOKUP(1, ('Table 3 - Full data'!$A$2:'Table 3 - Full data'!$A$253 = $A15)*('Table 3 - Full data'!$B$2:'Table 3 - Full data'!$B$253 = $B$5),'Table 3 - Full data'!F$2:'Table 3 - Full data'!F$253)</f>
        <v>1365</v>
      </c>
      <c r="F15" s="11">
        <f>_xlfn.XLOOKUP(1, ('Table 3 - Full data'!$A$2:'Table 3 - Full data'!$A$253 = $A15)*('Table 3 - Full data'!$B$2:'Table 3 - Full data'!$B$253 = $B$5),'Table 3 - Full data'!G$2:'Table 3 - Full data'!G$253)</f>
        <v>225</v>
      </c>
      <c r="G15" s="11">
        <f>_xlfn.XLOOKUP(1, ('Table 3 - Full data'!$A$2:'Table 3 - Full data'!$A$253 = $A15)*('Table 3 - Full data'!$B$2:'Table 3 - Full data'!$B$253 = $B$5),'Table 3 - Full data'!H$2:'Table 3 - Full data'!H$253)</f>
        <v>170</v>
      </c>
      <c r="H15" s="15">
        <f>_xlfn.XLOOKUP(1, ('Table 3 - Full data'!$A$2:'Table 3 - Full data'!$A$253 = $A15)*('Table 3 - Full data'!$B$2:'Table 3 - Full data'!$B$253 = $B$5),'Table 3 - Full data'!I$2:'Table 3 - Full data'!I$253)</f>
        <v>0.78</v>
      </c>
      <c r="I15" s="15">
        <f>_xlfn.XLOOKUP(1, ('Table 3 - Full data'!$A$2:'Table 3 - Full data'!$A$253 = $A15)*('Table 3 - Full data'!$B$2:'Table 3 - Full data'!$B$253 = $B$5),'Table 3 - Full data'!J$2:'Table 3 - Full data'!J$253)</f>
        <v>0.13</v>
      </c>
      <c r="J15" s="15">
        <f>_xlfn.XLOOKUP(1, ('Table 3 - Full data'!$A$2:'Table 3 - Full data'!$A$253 = $A15)*('Table 3 - Full data'!$B$2:'Table 3 - Full data'!$B$253 = $B$5),'Table 3 - Full data'!K$2:'Table 3 - Full data'!K$253)</f>
        <v>0.1</v>
      </c>
    </row>
    <row r="16" spans="1:10" x14ac:dyDescent="0.45">
      <c r="A16" t="s">
        <v>237</v>
      </c>
      <c r="B16" s="11">
        <f>_xlfn.XLOOKUP(1, ('Table 3 - Full data'!$A$2:'Table 3 - Full data'!$A$253 = $A16)*('Table 3 - Full data'!$B$2:'Table 3 - Full data'!$B$253 = $B$5),'Table 3 - Full data'!C$2:'Table 3 - Full data'!C$253)</f>
        <v>1535</v>
      </c>
      <c r="C16" s="15">
        <f>_xlfn.XLOOKUP(1, ('Table 3 - Full data'!$A$2:'Table 3 - Full data'!$A$253 = $A16)*('Table 3 - Full data'!$B$2:'Table 3 - Full data'!$B$253 = $B$5),'Table 3 - Full data'!D$2:'Table 3 - Full data'!D$253)</f>
        <v>0.03</v>
      </c>
      <c r="D16" s="11">
        <f>_xlfn.XLOOKUP(1, ('Table 3 - Full data'!$A$2:'Table 3 - Full data'!$A$253 = $A16)*('Table 3 - Full data'!$B$2:'Table 3 - Full data'!$B$253 = $B$5),'Table 3 - Full data'!E$2:'Table 3 - Full data'!E$253)</f>
        <v>1510</v>
      </c>
      <c r="E16" s="11">
        <f>_xlfn.XLOOKUP(1, ('Table 3 - Full data'!$A$2:'Table 3 - Full data'!$A$253 = $A16)*('Table 3 - Full data'!$B$2:'Table 3 - Full data'!$B$253 = $B$5),'Table 3 - Full data'!F$2:'Table 3 - Full data'!F$253)</f>
        <v>1075</v>
      </c>
      <c r="F16" s="11">
        <f>_xlfn.XLOOKUP(1, ('Table 3 - Full data'!$A$2:'Table 3 - Full data'!$A$253 = $A16)*('Table 3 - Full data'!$B$2:'Table 3 - Full data'!$B$253 = $B$5),'Table 3 - Full data'!G$2:'Table 3 - Full data'!G$253)</f>
        <v>260</v>
      </c>
      <c r="G16" s="11">
        <f>_xlfn.XLOOKUP(1, ('Table 3 - Full data'!$A$2:'Table 3 - Full data'!$A$253 = $A16)*('Table 3 - Full data'!$B$2:'Table 3 - Full data'!$B$253 = $B$5),'Table 3 - Full data'!H$2:'Table 3 - Full data'!H$253)</f>
        <v>175</v>
      </c>
      <c r="H16" s="15">
        <f>_xlfn.XLOOKUP(1, ('Table 3 - Full data'!$A$2:'Table 3 - Full data'!$A$253 = $A16)*('Table 3 - Full data'!$B$2:'Table 3 - Full data'!$B$253 = $B$5),'Table 3 - Full data'!I$2:'Table 3 - Full data'!I$253)</f>
        <v>0.71</v>
      </c>
      <c r="I16" s="15">
        <f>_xlfn.XLOOKUP(1, ('Table 3 - Full data'!$A$2:'Table 3 - Full data'!$A$253 = $A16)*('Table 3 - Full data'!$B$2:'Table 3 - Full data'!$B$253 = $B$5),'Table 3 - Full data'!J$2:'Table 3 - Full data'!J$253)</f>
        <v>0.17</v>
      </c>
      <c r="J16" s="15">
        <f>_xlfn.XLOOKUP(1, ('Table 3 - Full data'!$A$2:'Table 3 - Full data'!$A$253 = $A16)*('Table 3 - Full data'!$B$2:'Table 3 - Full data'!$B$253 = $B$5),'Table 3 - Full data'!K$2:'Table 3 - Full data'!K$253)</f>
        <v>0.12</v>
      </c>
    </row>
    <row r="17" spans="1:10" x14ac:dyDescent="0.45">
      <c r="A17" t="s">
        <v>238</v>
      </c>
      <c r="B17" s="11">
        <f>_xlfn.XLOOKUP(1, ('Table 3 - Full data'!$A$2:'Table 3 - Full data'!$A$253 = $A17)*('Table 3 - Full data'!$B$2:'Table 3 - Full data'!$B$253 = $B$5),'Table 3 - Full data'!C$2:'Table 3 - Full data'!C$253)</f>
        <v>510</v>
      </c>
      <c r="C17" s="15">
        <f>_xlfn.XLOOKUP(1, ('Table 3 - Full data'!$A$2:'Table 3 - Full data'!$A$253 = $A17)*('Table 3 - Full data'!$B$2:'Table 3 - Full data'!$B$253 = $B$5),'Table 3 - Full data'!D$2:'Table 3 - Full data'!D$253)</f>
        <v>0.01</v>
      </c>
      <c r="D17" s="11">
        <f>_xlfn.XLOOKUP(1, ('Table 3 - Full data'!$A$2:'Table 3 - Full data'!$A$253 = $A17)*('Table 3 - Full data'!$B$2:'Table 3 - Full data'!$B$253 = $B$5),'Table 3 - Full data'!E$2:'Table 3 - Full data'!E$253)</f>
        <v>505</v>
      </c>
      <c r="E17" s="11">
        <f>_xlfn.XLOOKUP(1, ('Table 3 - Full data'!$A$2:'Table 3 - Full data'!$A$253 = $A17)*('Table 3 - Full data'!$B$2:'Table 3 - Full data'!$B$253 = $B$5),'Table 3 - Full data'!F$2:'Table 3 - Full data'!F$253)</f>
        <v>350</v>
      </c>
      <c r="F17" s="11">
        <f>_xlfn.XLOOKUP(1, ('Table 3 - Full data'!$A$2:'Table 3 - Full data'!$A$253 = $A17)*('Table 3 - Full data'!$B$2:'Table 3 - Full data'!$B$253 = $B$5),'Table 3 - Full data'!G$2:'Table 3 - Full data'!G$253)</f>
        <v>95</v>
      </c>
      <c r="G17" s="11">
        <f>_xlfn.XLOOKUP(1, ('Table 3 - Full data'!$A$2:'Table 3 - Full data'!$A$253 = $A17)*('Table 3 - Full data'!$B$2:'Table 3 - Full data'!$B$253 = $B$5),'Table 3 - Full data'!H$2:'Table 3 - Full data'!H$253)</f>
        <v>60</v>
      </c>
      <c r="H17" s="15">
        <f>_xlfn.XLOOKUP(1, ('Table 3 - Full data'!$A$2:'Table 3 - Full data'!$A$253 = $A17)*('Table 3 - Full data'!$B$2:'Table 3 - Full data'!$B$253 = $B$5),'Table 3 - Full data'!I$2:'Table 3 - Full data'!I$253)</f>
        <v>0.7</v>
      </c>
      <c r="I17" s="15">
        <f>_xlfn.XLOOKUP(1, ('Table 3 - Full data'!$A$2:'Table 3 - Full data'!$A$253 = $A17)*('Table 3 - Full data'!$B$2:'Table 3 - Full data'!$B$253 = $B$5),'Table 3 - Full data'!J$2:'Table 3 - Full data'!J$253)</f>
        <v>0.19</v>
      </c>
      <c r="J17" s="15">
        <f>_xlfn.XLOOKUP(1, ('Table 3 - Full data'!$A$2:'Table 3 - Full data'!$A$253 = $A17)*('Table 3 - Full data'!$B$2:'Table 3 - Full data'!$B$253 = $B$5),'Table 3 - Full data'!K$2:'Table 3 - Full data'!K$253)</f>
        <v>0.12</v>
      </c>
    </row>
    <row r="18" spans="1:10" x14ac:dyDescent="0.45">
      <c r="A18" t="s">
        <v>239</v>
      </c>
      <c r="B18" s="11">
        <f>_xlfn.XLOOKUP(1, ('Table 3 - Full data'!$A$2:'Table 3 - Full data'!$A$253 = $A18)*('Table 3 - Full data'!$B$2:'Table 3 - Full data'!$B$253 = $B$5),'Table 3 - Full data'!C$2:'Table 3 - Full data'!C$253)</f>
        <v>665</v>
      </c>
      <c r="C18" s="15">
        <f>_xlfn.XLOOKUP(1, ('Table 3 - Full data'!$A$2:'Table 3 - Full data'!$A$253 = $A18)*('Table 3 - Full data'!$B$2:'Table 3 - Full data'!$B$253 = $B$5),'Table 3 - Full data'!D$2:'Table 3 - Full data'!D$253)</f>
        <v>0.01</v>
      </c>
      <c r="D18" s="11">
        <f>_xlfn.XLOOKUP(1, ('Table 3 - Full data'!$A$2:'Table 3 - Full data'!$A$253 = $A18)*('Table 3 - Full data'!$B$2:'Table 3 - Full data'!$B$253 = $B$5),'Table 3 - Full data'!E$2:'Table 3 - Full data'!E$253)</f>
        <v>655</v>
      </c>
      <c r="E18" s="11">
        <f>_xlfn.XLOOKUP(1, ('Table 3 - Full data'!$A$2:'Table 3 - Full data'!$A$253 = $A18)*('Table 3 - Full data'!$B$2:'Table 3 - Full data'!$B$253 = $B$5),'Table 3 - Full data'!F$2:'Table 3 - Full data'!F$253)</f>
        <v>445</v>
      </c>
      <c r="F18" s="11">
        <f>_xlfn.XLOOKUP(1, ('Table 3 - Full data'!$A$2:'Table 3 - Full data'!$A$253 = $A18)*('Table 3 - Full data'!$B$2:'Table 3 - Full data'!$B$253 = $B$5),'Table 3 - Full data'!G$2:'Table 3 - Full data'!G$253)</f>
        <v>125</v>
      </c>
      <c r="G18" s="11">
        <f>_xlfn.XLOOKUP(1, ('Table 3 - Full data'!$A$2:'Table 3 - Full data'!$A$253 = $A18)*('Table 3 - Full data'!$B$2:'Table 3 - Full data'!$B$253 = $B$5),'Table 3 - Full data'!H$2:'Table 3 - Full data'!H$253)</f>
        <v>85</v>
      </c>
      <c r="H18" s="15">
        <f>_xlfn.XLOOKUP(1, ('Table 3 - Full data'!$A$2:'Table 3 - Full data'!$A$253 = $A18)*('Table 3 - Full data'!$B$2:'Table 3 - Full data'!$B$253 = $B$5),'Table 3 - Full data'!I$2:'Table 3 - Full data'!I$253)</f>
        <v>0.68</v>
      </c>
      <c r="I18" s="15">
        <f>_xlfn.XLOOKUP(1, ('Table 3 - Full data'!$A$2:'Table 3 - Full data'!$A$253 = $A18)*('Table 3 - Full data'!$B$2:'Table 3 - Full data'!$B$253 = $B$5),'Table 3 - Full data'!J$2:'Table 3 - Full data'!J$253)</f>
        <v>0.19</v>
      </c>
      <c r="J18" s="15">
        <f>_xlfn.XLOOKUP(1, ('Table 3 - Full data'!$A$2:'Table 3 - Full data'!$A$253 = $A18)*('Table 3 - Full data'!$B$2:'Table 3 - Full data'!$B$253 = $B$5),'Table 3 - Full data'!K$2:'Table 3 - Full data'!K$253)</f>
        <v>0.13</v>
      </c>
    </row>
    <row r="19" spans="1:10" x14ac:dyDescent="0.45">
      <c r="A19" t="s">
        <v>240</v>
      </c>
      <c r="B19" s="11">
        <f>_xlfn.XLOOKUP(1, ('Table 3 - Full data'!$A$2:'Table 3 - Full data'!$A$253 = $A19)*('Table 3 - Full data'!$B$2:'Table 3 - Full data'!$B$253 = $B$5),'Table 3 - Full data'!C$2:'Table 3 - Full data'!C$253)</f>
        <v>465</v>
      </c>
      <c r="C19" s="15">
        <f>_xlfn.XLOOKUP(1, ('Table 3 - Full data'!$A$2:'Table 3 - Full data'!$A$253 = $A19)*('Table 3 - Full data'!$B$2:'Table 3 - Full data'!$B$253 = $B$5),'Table 3 - Full data'!D$2:'Table 3 - Full data'!D$253)</f>
        <v>0.01</v>
      </c>
      <c r="D19" s="11">
        <f>_xlfn.XLOOKUP(1, ('Table 3 - Full data'!$A$2:'Table 3 - Full data'!$A$253 = $A19)*('Table 3 - Full data'!$B$2:'Table 3 - Full data'!$B$253 = $B$5),'Table 3 - Full data'!E$2:'Table 3 - Full data'!E$253)</f>
        <v>460</v>
      </c>
      <c r="E19" s="11">
        <f>_xlfn.XLOOKUP(1, ('Table 3 - Full data'!$A$2:'Table 3 - Full data'!$A$253 = $A19)*('Table 3 - Full data'!$B$2:'Table 3 - Full data'!$B$253 = $B$5),'Table 3 - Full data'!F$2:'Table 3 - Full data'!F$253)</f>
        <v>330</v>
      </c>
      <c r="F19" s="11">
        <f>_xlfn.XLOOKUP(1, ('Table 3 - Full data'!$A$2:'Table 3 - Full data'!$A$253 = $A19)*('Table 3 - Full data'!$B$2:'Table 3 - Full data'!$B$253 = $B$5),'Table 3 - Full data'!G$2:'Table 3 - Full data'!G$253)</f>
        <v>60</v>
      </c>
      <c r="G19" s="11">
        <f>_xlfn.XLOOKUP(1, ('Table 3 - Full data'!$A$2:'Table 3 - Full data'!$A$253 = $A19)*('Table 3 - Full data'!$B$2:'Table 3 - Full data'!$B$253 = $B$5),'Table 3 - Full data'!H$2:'Table 3 - Full data'!H$253)</f>
        <v>75</v>
      </c>
      <c r="H19" s="15">
        <f>_xlfn.XLOOKUP(1, ('Table 3 - Full data'!$A$2:'Table 3 - Full data'!$A$253 = $A19)*('Table 3 - Full data'!$B$2:'Table 3 - Full data'!$B$253 = $B$5),'Table 3 - Full data'!I$2:'Table 3 - Full data'!I$253)</f>
        <v>0.71</v>
      </c>
      <c r="I19" s="15">
        <f>_xlfn.XLOOKUP(1, ('Table 3 - Full data'!$A$2:'Table 3 - Full data'!$A$253 = $A19)*('Table 3 - Full data'!$B$2:'Table 3 - Full data'!$B$253 = $B$5),'Table 3 - Full data'!J$2:'Table 3 - Full data'!J$253)</f>
        <v>0.13</v>
      </c>
      <c r="J19" s="15">
        <f>_xlfn.XLOOKUP(1, ('Table 3 - Full data'!$A$2:'Table 3 - Full data'!$A$253 = $A19)*('Table 3 - Full data'!$B$2:'Table 3 - Full data'!$B$253 = $B$5),'Table 3 - Full data'!K$2:'Table 3 - Full data'!K$253)</f>
        <v>0.16</v>
      </c>
    </row>
    <row r="20" spans="1:10" x14ac:dyDescent="0.45">
      <c r="A20" t="s">
        <v>241</v>
      </c>
      <c r="B20" s="11">
        <f>_xlfn.XLOOKUP(1, ('Table 3 - Full data'!$A$2:'Table 3 - Full data'!$A$253 = $A20)*('Table 3 - Full data'!$B$2:'Table 3 - Full data'!$B$253 = $B$5),'Table 3 - Full data'!C$2:'Table 3 - Full data'!C$253)</f>
        <v>1410</v>
      </c>
      <c r="C20" s="15">
        <f>_xlfn.XLOOKUP(1, ('Table 3 - Full data'!$A$2:'Table 3 - Full data'!$A$253 = $A20)*('Table 3 - Full data'!$B$2:'Table 3 - Full data'!$B$253 = $B$5),'Table 3 - Full data'!D$2:'Table 3 - Full data'!D$253)</f>
        <v>0.03</v>
      </c>
      <c r="D20" s="11">
        <f>_xlfn.XLOOKUP(1, ('Table 3 - Full data'!$A$2:'Table 3 - Full data'!$A$253 = $A20)*('Table 3 - Full data'!$B$2:'Table 3 - Full data'!$B$253 = $B$5),'Table 3 - Full data'!E$2:'Table 3 - Full data'!E$253)</f>
        <v>1385</v>
      </c>
      <c r="E20" s="11">
        <f>_xlfn.XLOOKUP(1, ('Table 3 - Full data'!$A$2:'Table 3 - Full data'!$A$253 = $A20)*('Table 3 - Full data'!$B$2:'Table 3 - Full data'!$B$253 = $B$5),'Table 3 - Full data'!F$2:'Table 3 - Full data'!F$253)</f>
        <v>1010</v>
      </c>
      <c r="F20" s="11">
        <f>_xlfn.XLOOKUP(1, ('Table 3 - Full data'!$A$2:'Table 3 - Full data'!$A$253 = $A20)*('Table 3 - Full data'!$B$2:'Table 3 - Full data'!$B$253 = $B$5),'Table 3 - Full data'!G$2:'Table 3 - Full data'!G$253)</f>
        <v>205</v>
      </c>
      <c r="G20" s="11">
        <f>_xlfn.XLOOKUP(1, ('Table 3 - Full data'!$A$2:'Table 3 - Full data'!$A$253 = $A20)*('Table 3 - Full data'!$B$2:'Table 3 - Full data'!$B$253 = $B$5),'Table 3 - Full data'!H$2:'Table 3 - Full data'!H$253)</f>
        <v>170</v>
      </c>
      <c r="H20" s="15">
        <f>_xlfn.XLOOKUP(1, ('Table 3 - Full data'!$A$2:'Table 3 - Full data'!$A$253 = $A20)*('Table 3 - Full data'!$B$2:'Table 3 - Full data'!$B$253 = $B$5),'Table 3 - Full data'!I$2:'Table 3 - Full data'!I$253)</f>
        <v>0.73</v>
      </c>
      <c r="I20" s="15">
        <f>_xlfn.XLOOKUP(1, ('Table 3 - Full data'!$A$2:'Table 3 - Full data'!$A$253 = $A20)*('Table 3 - Full data'!$B$2:'Table 3 - Full data'!$B$253 = $B$5),'Table 3 - Full data'!J$2:'Table 3 - Full data'!J$253)</f>
        <v>0.15</v>
      </c>
      <c r="J20" s="15">
        <f>_xlfn.XLOOKUP(1, ('Table 3 - Full data'!$A$2:'Table 3 - Full data'!$A$253 = $A20)*('Table 3 - Full data'!$B$2:'Table 3 - Full data'!$B$253 = $B$5),'Table 3 - Full data'!K$2:'Table 3 - Full data'!K$253)</f>
        <v>0.12</v>
      </c>
    </row>
    <row r="21" spans="1:10" x14ac:dyDescent="0.45">
      <c r="A21" t="s">
        <v>242</v>
      </c>
      <c r="B21" s="11">
        <f>_xlfn.XLOOKUP(1, ('Table 3 - Full data'!$A$2:'Table 3 - Full data'!$A$253 = $A21)*('Table 3 - Full data'!$B$2:'Table 3 - Full data'!$B$253 = $B$5),'Table 3 - Full data'!C$2:'Table 3 - Full data'!C$253)</f>
        <v>2560</v>
      </c>
      <c r="C21" s="15">
        <f>_xlfn.XLOOKUP(1, ('Table 3 - Full data'!$A$2:'Table 3 - Full data'!$A$253 = $A21)*('Table 3 - Full data'!$B$2:'Table 3 - Full data'!$B$253 = $B$5),'Table 3 - Full data'!D$2:'Table 3 - Full data'!D$253)</f>
        <v>0.05</v>
      </c>
      <c r="D21" s="11">
        <f>_xlfn.XLOOKUP(1, ('Table 3 - Full data'!$A$2:'Table 3 - Full data'!$A$253 = $A21)*('Table 3 - Full data'!$B$2:'Table 3 - Full data'!$B$253 = $B$5),'Table 3 - Full data'!E$2:'Table 3 - Full data'!E$253)</f>
        <v>2520</v>
      </c>
      <c r="E21" s="11">
        <f>_xlfn.XLOOKUP(1, ('Table 3 - Full data'!$A$2:'Table 3 - Full data'!$A$253 = $A21)*('Table 3 - Full data'!$B$2:'Table 3 - Full data'!$B$253 = $B$5),'Table 3 - Full data'!F$2:'Table 3 - Full data'!F$253)</f>
        <v>1810</v>
      </c>
      <c r="F21" s="11">
        <f>_xlfn.XLOOKUP(1, ('Table 3 - Full data'!$A$2:'Table 3 - Full data'!$A$253 = $A21)*('Table 3 - Full data'!$B$2:'Table 3 - Full data'!$B$253 = $B$5),'Table 3 - Full data'!G$2:'Table 3 - Full data'!G$253)</f>
        <v>405</v>
      </c>
      <c r="G21" s="11">
        <f>_xlfn.XLOOKUP(1, ('Table 3 - Full data'!$A$2:'Table 3 - Full data'!$A$253 = $A21)*('Table 3 - Full data'!$B$2:'Table 3 - Full data'!$B$253 = $B$5),'Table 3 - Full data'!H$2:'Table 3 - Full data'!H$253)</f>
        <v>305</v>
      </c>
      <c r="H21" s="15">
        <f>_xlfn.XLOOKUP(1, ('Table 3 - Full data'!$A$2:'Table 3 - Full data'!$A$253 = $A21)*('Table 3 - Full data'!$B$2:'Table 3 - Full data'!$B$253 = $B$5),'Table 3 - Full data'!I$2:'Table 3 - Full data'!I$253)</f>
        <v>0.72</v>
      </c>
      <c r="I21" s="15">
        <f>_xlfn.XLOOKUP(1, ('Table 3 - Full data'!$A$2:'Table 3 - Full data'!$A$253 = $A21)*('Table 3 - Full data'!$B$2:'Table 3 - Full data'!$B$253 = $B$5),'Table 3 - Full data'!J$2:'Table 3 - Full data'!J$253)</f>
        <v>0.16</v>
      </c>
      <c r="J21" s="15">
        <f>_xlfn.XLOOKUP(1, ('Table 3 - Full data'!$A$2:'Table 3 - Full data'!$A$253 = $A21)*('Table 3 - Full data'!$B$2:'Table 3 - Full data'!$B$253 = $B$5),'Table 3 - Full data'!K$2:'Table 3 - Full data'!K$253)</f>
        <v>0.12</v>
      </c>
    </row>
    <row r="22" spans="1:10" x14ac:dyDescent="0.45">
      <c r="A22" t="s">
        <v>243</v>
      </c>
      <c r="B22" s="11">
        <f>_xlfn.XLOOKUP(1, ('Table 3 - Full data'!$A$2:'Table 3 - Full data'!$A$253 = $A22)*('Table 3 - Full data'!$B$2:'Table 3 - Full data'!$B$253 = $B$5),'Table 3 - Full data'!C$2:'Table 3 - Full data'!C$253)</f>
        <v>9510</v>
      </c>
      <c r="C22" s="15">
        <f>_xlfn.XLOOKUP(1, ('Table 3 - Full data'!$A$2:'Table 3 - Full data'!$A$253 = $A22)*('Table 3 - Full data'!$B$2:'Table 3 - Full data'!$B$253 = $B$5),'Table 3 - Full data'!D$2:'Table 3 - Full data'!D$253)</f>
        <v>0.2</v>
      </c>
      <c r="D22" s="11">
        <f>_xlfn.XLOOKUP(1, ('Table 3 - Full data'!$A$2:'Table 3 - Full data'!$A$253 = $A22)*('Table 3 - Full data'!$B$2:'Table 3 - Full data'!$B$253 = $B$5),'Table 3 - Full data'!E$2:'Table 3 - Full data'!E$253)</f>
        <v>9360</v>
      </c>
      <c r="E22" s="11">
        <f>_xlfn.XLOOKUP(1, ('Table 3 - Full data'!$A$2:'Table 3 - Full data'!$A$253 = $A22)*('Table 3 - Full data'!$B$2:'Table 3 - Full data'!$B$253 = $B$5),'Table 3 - Full data'!F$2:'Table 3 - Full data'!F$253)</f>
        <v>7375</v>
      </c>
      <c r="F22" s="11">
        <f>_xlfn.XLOOKUP(1, ('Table 3 - Full data'!$A$2:'Table 3 - Full data'!$A$253 = $A22)*('Table 3 - Full data'!$B$2:'Table 3 - Full data'!$B$253 = $B$5),'Table 3 - Full data'!G$2:'Table 3 - Full data'!G$253)</f>
        <v>1130</v>
      </c>
      <c r="G22" s="11">
        <f>_xlfn.XLOOKUP(1, ('Table 3 - Full data'!$A$2:'Table 3 - Full data'!$A$253 = $A22)*('Table 3 - Full data'!$B$2:'Table 3 - Full data'!$B$253 = $B$5),'Table 3 - Full data'!H$2:'Table 3 - Full data'!H$253)</f>
        <v>860</v>
      </c>
      <c r="H22" s="15">
        <f>_xlfn.XLOOKUP(1, ('Table 3 - Full data'!$A$2:'Table 3 - Full data'!$A$253 = $A22)*('Table 3 - Full data'!$B$2:'Table 3 - Full data'!$B$253 = $B$5),'Table 3 - Full data'!I$2:'Table 3 - Full data'!I$253)</f>
        <v>0.79</v>
      </c>
      <c r="I22" s="15">
        <f>_xlfn.XLOOKUP(1, ('Table 3 - Full data'!$A$2:'Table 3 - Full data'!$A$253 = $A22)*('Table 3 - Full data'!$B$2:'Table 3 - Full data'!$B$253 = $B$5),'Table 3 - Full data'!J$2:'Table 3 - Full data'!J$253)</f>
        <v>0.12</v>
      </c>
      <c r="J22" s="15">
        <f>_xlfn.XLOOKUP(1, ('Table 3 - Full data'!$A$2:'Table 3 - Full data'!$A$253 = $A22)*('Table 3 - Full data'!$B$2:'Table 3 - Full data'!$B$253 = $B$5),'Table 3 - Full data'!K$2:'Table 3 - Full data'!K$253)</f>
        <v>0.09</v>
      </c>
    </row>
    <row r="23" spans="1:10" x14ac:dyDescent="0.45">
      <c r="A23" t="s">
        <v>244</v>
      </c>
      <c r="B23" s="11">
        <f>_xlfn.XLOOKUP(1, ('Table 3 - Full data'!$A$2:'Table 3 - Full data'!$A$253 = $A23)*('Table 3 - Full data'!$B$2:'Table 3 - Full data'!$B$253 = $B$5),'Table 3 - Full data'!C$2:'Table 3 - Full data'!C$253)</f>
        <v>1415</v>
      </c>
      <c r="C23" s="15">
        <f>_xlfn.XLOOKUP(1, ('Table 3 - Full data'!$A$2:'Table 3 - Full data'!$A$253 = $A23)*('Table 3 - Full data'!$B$2:'Table 3 - Full data'!$B$253 = $B$5),'Table 3 - Full data'!D$2:'Table 3 - Full data'!D$253)</f>
        <v>0.03</v>
      </c>
      <c r="D23" s="11">
        <f>_xlfn.XLOOKUP(1, ('Table 3 - Full data'!$A$2:'Table 3 - Full data'!$A$253 = $A23)*('Table 3 - Full data'!$B$2:'Table 3 - Full data'!$B$253 = $B$5),'Table 3 - Full data'!E$2:'Table 3 - Full data'!E$253)</f>
        <v>1395</v>
      </c>
      <c r="E23" s="11">
        <f>_xlfn.XLOOKUP(1, ('Table 3 - Full data'!$A$2:'Table 3 - Full data'!$A$253 = $A23)*('Table 3 - Full data'!$B$2:'Table 3 - Full data'!$B$253 = $B$5),'Table 3 - Full data'!F$2:'Table 3 - Full data'!F$253)</f>
        <v>985</v>
      </c>
      <c r="F23" s="11">
        <f>_xlfn.XLOOKUP(1, ('Table 3 - Full data'!$A$2:'Table 3 - Full data'!$A$253 = $A23)*('Table 3 - Full data'!$B$2:'Table 3 - Full data'!$B$253 = $B$5),'Table 3 - Full data'!G$2:'Table 3 - Full data'!G$253)</f>
        <v>210</v>
      </c>
      <c r="G23" s="11">
        <f>_xlfn.XLOOKUP(1, ('Table 3 - Full data'!$A$2:'Table 3 - Full data'!$A$253 = $A23)*('Table 3 - Full data'!$B$2:'Table 3 - Full data'!$B$253 = $B$5),'Table 3 - Full data'!H$2:'Table 3 - Full data'!H$253)</f>
        <v>195</v>
      </c>
      <c r="H23" s="15">
        <f>_xlfn.XLOOKUP(1, ('Table 3 - Full data'!$A$2:'Table 3 - Full data'!$A$253 = $A23)*('Table 3 - Full data'!$B$2:'Table 3 - Full data'!$B$253 = $B$5),'Table 3 - Full data'!I$2:'Table 3 - Full data'!I$253)</f>
        <v>0.71</v>
      </c>
      <c r="I23" s="15">
        <f>_xlfn.XLOOKUP(1, ('Table 3 - Full data'!$A$2:'Table 3 - Full data'!$A$253 = $A23)*('Table 3 - Full data'!$B$2:'Table 3 - Full data'!$B$253 = $B$5),'Table 3 - Full data'!J$2:'Table 3 - Full data'!J$253)</f>
        <v>0.15</v>
      </c>
      <c r="J23" s="15">
        <f>_xlfn.XLOOKUP(1, ('Table 3 - Full data'!$A$2:'Table 3 - Full data'!$A$253 = $A23)*('Table 3 - Full data'!$B$2:'Table 3 - Full data'!$B$253 = $B$5),'Table 3 - Full data'!K$2:'Table 3 - Full data'!K$253)</f>
        <v>0.14000000000000001</v>
      </c>
    </row>
    <row r="24" spans="1:10" x14ac:dyDescent="0.45">
      <c r="A24" t="s">
        <v>245</v>
      </c>
      <c r="B24" s="11">
        <f>_xlfn.XLOOKUP(1, ('Table 3 - Full data'!$A$2:'Table 3 - Full data'!$A$253 = $A24)*('Table 3 - Full data'!$B$2:'Table 3 - Full data'!$B$253 = $B$5),'Table 3 - Full data'!C$2:'Table 3 - Full data'!C$253)</f>
        <v>1100</v>
      </c>
      <c r="C24" s="15">
        <f>_xlfn.XLOOKUP(1, ('Table 3 - Full data'!$A$2:'Table 3 - Full data'!$A$253 = $A24)*('Table 3 - Full data'!$B$2:'Table 3 - Full data'!$B$253 = $B$5),'Table 3 - Full data'!D$2:'Table 3 - Full data'!D$253)</f>
        <v>0.02</v>
      </c>
      <c r="D24" s="11">
        <f>_xlfn.XLOOKUP(1, ('Table 3 - Full data'!$A$2:'Table 3 - Full data'!$A$253 = $A24)*('Table 3 - Full data'!$B$2:'Table 3 - Full data'!$B$253 = $B$5),'Table 3 - Full data'!E$2:'Table 3 - Full data'!E$253)</f>
        <v>1090</v>
      </c>
      <c r="E24" s="11">
        <f>_xlfn.XLOOKUP(1, ('Table 3 - Full data'!$A$2:'Table 3 - Full data'!$A$253 = $A24)*('Table 3 - Full data'!$B$2:'Table 3 - Full data'!$B$253 = $B$5),'Table 3 - Full data'!F$2:'Table 3 - Full data'!F$253)</f>
        <v>805</v>
      </c>
      <c r="F24" s="11">
        <f>_xlfn.XLOOKUP(1, ('Table 3 - Full data'!$A$2:'Table 3 - Full data'!$A$253 = $A24)*('Table 3 - Full data'!$B$2:'Table 3 - Full data'!$B$253 = $B$5),'Table 3 - Full data'!G$2:'Table 3 - Full data'!G$253)</f>
        <v>155</v>
      </c>
      <c r="G24" s="11">
        <f>_xlfn.XLOOKUP(1, ('Table 3 - Full data'!$A$2:'Table 3 - Full data'!$A$253 = $A24)*('Table 3 - Full data'!$B$2:'Table 3 - Full data'!$B$253 = $B$5),'Table 3 - Full data'!H$2:'Table 3 - Full data'!H$253)</f>
        <v>135</v>
      </c>
      <c r="H24" s="15">
        <f>_xlfn.XLOOKUP(1, ('Table 3 - Full data'!$A$2:'Table 3 - Full data'!$A$253 = $A24)*('Table 3 - Full data'!$B$2:'Table 3 - Full data'!$B$253 = $B$5),'Table 3 - Full data'!I$2:'Table 3 - Full data'!I$253)</f>
        <v>0.74</v>
      </c>
      <c r="I24" s="15">
        <f>_xlfn.XLOOKUP(1, ('Table 3 - Full data'!$A$2:'Table 3 - Full data'!$A$253 = $A24)*('Table 3 - Full data'!$B$2:'Table 3 - Full data'!$B$253 = $B$5),'Table 3 - Full data'!J$2:'Table 3 - Full data'!J$253)</f>
        <v>0.14000000000000001</v>
      </c>
      <c r="J24" s="15">
        <f>_xlfn.XLOOKUP(1, ('Table 3 - Full data'!$A$2:'Table 3 - Full data'!$A$253 = $A24)*('Table 3 - Full data'!$B$2:'Table 3 - Full data'!$B$253 = $B$5),'Table 3 - Full data'!K$2:'Table 3 - Full data'!K$253)</f>
        <v>0.12</v>
      </c>
    </row>
    <row r="25" spans="1:10" x14ac:dyDescent="0.45">
      <c r="A25" t="s">
        <v>246</v>
      </c>
      <c r="B25" s="11">
        <f>_xlfn.XLOOKUP(1, ('Table 3 - Full data'!$A$2:'Table 3 - Full data'!$A$253 = $A25)*('Table 3 - Full data'!$B$2:'Table 3 - Full data'!$B$253 = $B$5),'Table 3 - Full data'!C$2:'Table 3 - Full data'!C$253)</f>
        <v>630</v>
      </c>
      <c r="C25" s="15">
        <f>_xlfn.XLOOKUP(1, ('Table 3 - Full data'!$A$2:'Table 3 - Full data'!$A$253 = $A25)*('Table 3 - Full data'!$B$2:'Table 3 - Full data'!$B$253 = $B$5),'Table 3 - Full data'!D$2:'Table 3 - Full data'!D$253)</f>
        <v>0.01</v>
      </c>
      <c r="D25" s="11">
        <f>_xlfn.XLOOKUP(1, ('Table 3 - Full data'!$A$2:'Table 3 - Full data'!$A$253 = $A25)*('Table 3 - Full data'!$B$2:'Table 3 - Full data'!$B$253 = $B$5),'Table 3 - Full data'!E$2:'Table 3 - Full data'!E$253)</f>
        <v>620</v>
      </c>
      <c r="E25" s="11">
        <f>_xlfn.XLOOKUP(1, ('Table 3 - Full data'!$A$2:'Table 3 - Full data'!$A$253 = $A25)*('Table 3 - Full data'!$B$2:'Table 3 - Full data'!$B$253 = $B$5),'Table 3 - Full data'!F$2:'Table 3 - Full data'!F$253)</f>
        <v>420</v>
      </c>
      <c r="F25" s="11">
        <f>_xlfn.XLOOKUP(1, ('Table 3 - Full data'!$A$2:'Table 3 - Full data'!$A$253 = $A25)*('Table 3 - Full data'!$B$2:'Table 3 - Full data'!$B$253 = $B$5),'Table 3 - Full data'!G$2:'Table 3 - Full data'!G$253)</f>
        <v>105</v>
      </c>
      <c r="G25" s="11">
        <f>_xlfn.XLOOKUP(1, ('Table 3 - Full data'!$A$2:'Table 3 - Full data'!$A$253 = $A25)*('Table 3 - Full data'!$B$2:'Table 3 - Full data'!$B$253 = $B$5),'Table 3 - Full data'!H$2:'Table 3 - Full data'!H$253)</f>
        <v>95</v>
      </c>
      <c r="H25" s="15">
        <f>_xlfn.XLOOKUP(1, ('Table 3 - Full data'!$A$2:'Table 3 - Full data'!$A$253 = $A25)*('Table 3 - Full data'!$B$2:'Table 3 - Full data'!$B$253 = $B$5),'Table 3 - Full data'!I$2:'Table 3 - Full data'!I$253)</f>
        <v>0.68</v>
      </c>
      <c r="I25" s="15">
        <f>_xlfn.XLOOKUP(1, ('Table 3 - Full data'!$A$2:'Table 3 - Full data'!$A$253 = $A25)*('Table 3 - Full data'!$B$2:'Table 3 - Full data'!$B$253 = $B$5),'Table 3 - Full data'!J$2:'Table 3 - Full data'!J$253)</f>
        <v>0.17</v>
      </c>
      <c r="J25" s="15">
        <f>_xlfn.XLOOKUP(1, ('Table 3 - Full data'!$A$2:'Table 3 - Full data'!$A$253 = $A25)*('Table 3 - Full data'!$B$2:'Table 3 - Full data'!$B$253 = $B$5),'Table 3 - Full data'!K$2:'Table 3 - Full data'!K$253)</f>
        <v>0.15</v>
      </c>
    </row>
    <row r="26" spans="1:10" x14ac:dyDescent="0.45">
      <c r="A26" t="s">
        <v>247</v>
      </c>
      <c r="B26" s="11">
        <f>_xlfn.XLOOKUP(1, ('Table 3 - Full data'!$A$2:'Table 3 - Full data'!$A$253 = $A26)*('Table 3 - Full data'!$B$2:'Table 3 - Full data'!$B$253 = $B$5),'Table 3 - Full data'!C$2:'Table 3 - Full data'!C$253)</f>
        <v>500</v>
      </c>
      <c r="C26" s="15">
        <f>_xlfn.XLOOKUP(1, ('Table 3 - Full data'!$A$2:'Table 3 - Full data'!$A$253 = $A26)*('Table 3 - Full data'!$B$2:'Table 3 - Full data'!$B$253 = $B$5),'Table 3 - Full data'!D$2:'Table 3 - Full data'!D$253)</f>
        <v>0.01</v>
      </c>
      <c r="D26" s="11">
        <f>_xlfn.XLOOKUP(1, ('Table 3 - Full data'!$A$2:'Table 3 - Full data'!$A$253 = $A26)*('Table 3 - Full data'!$B$2:'Table 3 - Full data'!$B$253 = $B$5),'Table 3 - Full data'!E$2:'Table 3 - Full data'!E$253)</f>
        <v>490</v>
      </c>
      <c r="E26" s="11">
        <f>_xlfn.XLOOKUP(1, ('Table 3 - Full data'!$A$2:'Table 3 - Full data'!$A$253 = $A26)*('Table 3 - Full data'!$B$2:'Table 3 - Full data'!$B$253 = $B$5),'Table 3 - Full data'!F$2:'Table 3 - Full data'!F$253)</f>
        <v>335</v>
      </c>
      <c r="F26" s="11">
        <f>_xlfn.XLOOKUP(1, ('Table 3 - Full data'!$A$2:'Table 3 - Full data'!$A$253 = $A26)*('Table 3 - Full data'!$B$2:'Table 3 - Full data'!$B$253 = $B$5),'Table 3 - Full data'!G$2:'Table 3 - Full data'!G$253)</f>
        <v>85</v>
      </c>
      <c r="G26" s="11">
        <f>_xlfn.XLOOKUP(1, ('Table 3 - Full data'!$A$2:'Table 3 - Full data'!$A$253 = $A26)*('Table 3 - Full data'!$B$2:'Table 3 - Full data'!$B$253 = $B$5),'Table 3 - Full data'!H$2:'Table 3 - Full data'!H$253)</f>
        <v>70</v>
      </c>
      <c r="H26" s="15">
        <f>_xlfn.XLOOKUP(1, ('Table 3 - Full data'!$A$2:'Table 3 - Full data'!$A$253 = $A26)*('Table 3 - Full data'!$B$2:'Table 3 - Full data'!$B$253 = $B$5),'Table 3 - Full data'!I$2:'Table 3 - Full data'!I$253)</f>
        <v>0.68</v>
      </c>
      <c r="I26" s="15">
        <f>_xlfn.XLOOKUP(1, ('Table 3 - Full data'!$A$2:'Table 3 - Full data'!$A$253 = $A26)*('Table 3 - Full data'!$B$2:'Table 3 - Full data'!$B$253 = $B$5),'Table 3 - Full data'!J$2:'Table 3 - Full data'!J$253)</f>
        <v>0.17</v>
      </c>
      <c r="J26" s="15">
        <f>_xlfn.XLOOKUP(1, ('Table 3 - Full data'!$A$2:'Table 3 - Full data'!$A$253 = $A26)*('Table 3 - Full data'!$B$2:'Table 3 - Full data'!$B$253 = $B$5),'Table 3 - Full data'!K$2:'Table 3 - Full data'!K$253)</f>
        <v>0.15</v>
      </c>
    </row>
    <row r="27" spans="1:10" x14ac:dyDescent="0.45">
      <c r="A27" t="s">
        <v>248</v>
      </c>
      <c r="B27" s="11">
        <f>_xlfn.XLOOKUP(1, ('Table 3 - Full data'!$A$2:'Table 3 - Full data'!$A$253 = $A27)*('Table 3 - Full data'!$B$2:'Table 3 - Full data'!$B$253 = $B$5),'Table 3 - Full data'!C$2:'Table 3 - Full data'!C$253)</f>
        <v>140</v>
      </c>
      <c r="C27" s="15">
        <f>_xlfn.XLOOKUP(1, ('Table 3 - Full data'!$A$2:'Table 3 - Full data'!$A$253 = $A27)*('Table 3 - Full data'!$B$2:'Table 3 - Full data'!$B$253 = $B$5),'Table 3 - Full data'!D$2:'Table 3 - Full data'!D$253)</f>
        <v>0</v>
      </c>
      <c r="D27" s="11">
        <f>_xlfn.XLOOKUP(1, ('Table 3 - Full data'!$A$2:'Table 3 - Full data'!$A$253 = $A27)*('Table 3 - Full data'!$B$2:'Table 3 - Full data'!$B$253 = $B$5),'Table 3 - Full data'!E$2:'Table 3 - Full data'!E$253)</f>
        <v>140</v>
      </c>
      <c r="E27" s="11">
        <f>_xlfn.XLOOKUP(1, ('Table 3 - Full data'!$A$2:'Table 3 - Full data'!$A$253 = $A27)*('Table 3 - Full data'!$B$2:'Table 3 - Full data'!$B$253 = $B$5),'Table 3 - Full data'!F$2:'Table 3 - Full data'!F$253)</f>
        <v>90</v>
      </c>
      <c r="F27" s="11">
        <f>_xlfn.XLOOKUP(1, ('Table 3 - Full data'!$A$2:'Table 3 - Full data'!$A$253 = $A27)*('Table 3 - Full data'!$B$2:'Table 3 - Full data'!$B$253 = $B$5),'Table 3 - Full data'!G$2:'Table 3 - Full data'!G$253)</f>
        <v>25</v>
      </c>
      <c r="G27" s="11">
        <f>_xlfn.XLOOKUP(1, ('Table 3 - Full data'!$A$2:'Table 3 - Full data'!$A$253 = $A27)*('Table 3 - Full data'!$B$2:'Table 3 - Full data'!$B$253 = $B$5),'Table 3 - Full data'!H$2:'Table 3 - Full data'!H$253)</f>
        <v>25</v>
      </c>
      <c r="H27" s="15">
        <f>_xlfn.XLOOKUP(1, ('Table 3 - Full data'!$A$2:'Table 3 - Full data'!$A$253 = $A27)*('Table 3 - Full data'!$B$2:'Table 3 - Full data'!$B$253 = $B$5),'Table 3 - Full data'!I$2:'Table 3 - Full data'!I$253)</f>
        <v>0.66</v>
      </c>
      <c r="I27" s="15">
        <f>_xlfn.XLOOKUP(1, ('Table 3 - Full data'!$A$2:'Table 3 - Full data'!$A$253 = $A27)*('Table 3 - Full data'!$B$2:'Table 3 - Full data'!$B$253 = $B$5),'Table 3 - Full data'!J$2:'Table 3 - Full data'!J$253)</f>
        <v>0.17</v>
      </c>
      <c r="J27" s="15">
        <f>_xlfn.XLOOKUP(1, ('Table 3 - Full data'!$A$2:'Table 3 - Full data'!$A$253 = $A27)*('Table 3 - Full data'!$B$2:'Table 3 - Full data'!$B$253 = $B$5),'Table 3 - Full data'!K$2:'Table 3 - Full data'!K$253)</f>
        <v>0.17</v>
      </c>
    </row>
    <row r="28" spans="1:10" x14ac:dyDescent="0.45">
      <c r="A28" t="s">
        <v>249</v>
      </c>
      <c r="B28" s="11">
        <f>_xlfn.XLOOKUP(1, ('Table 3 - Full data'!$A$2:'Table 3 - Full data'!$A$253 = $A28)*('Table 3 - Full data'!$B$2:'Table 3 - Full data'!$B$253 = $B$5),'Table 3 - Full data'!C$2:'Table 3 - Full data'!C$253)</f>
        <v>1745</v>
      </c>
      <c r="C28" s="15">
        <f>_xlfn.XLOOKUP(1, ('Table 3 - Full data'!$A$2:'Table 3 - Full data'!$A$253 = $A28)*('Table 3 - Full data'!$B$2:'Table 3 - Full data'!$B$253 = $B$5),'Table 3 - Full data'!D$2:'Table 3 - Full data'!D$253)</f>
        <v>0.04</v>
      </c>
      <c r="D28" s="11">
        <f>_xlfn.XLOOKUP(1, ('Table 3 - Full data'!$A$2:'Table 3 - Full data'!$A$253 = $A28)*('Table 3 - Full data'!$B$2:'Table 3 - Full data'!$B$253 = $B$5),'Table 3 - Full data'!E$2:'Table 3 - Full data'!E$253)</f>
        <v>1700</v>
      </c>
      <c r="E28" s="11">
        <f>_xlfn.XLOOKUP(1, ('Table 3 - Full data'!$A$2:'Table 3 - Full data'!$A$253 = $A28)*('Table 3 - Full data'!$B$2:'Table 3 - Full data'!$B$253 = $B$5),'Table 3 - Full data'!F$2:'Table 3 - Full data'!F$253)</f>
        <v>1310</v>
      </c>
      <c r="F28" s="11">
        <f>_xlfn.XLOOKUP(1, ('Table 3 - Full data'!$A$2:'Table 3 - Full data'!$A$253 = $A28)*('Table 3 - Full data'!$B$2:'Table 3 - Full data'!$B$253 = $B$5),'Table 3 - Full data'!G$2:'Table 3 - Full data'!G$253)</f>
        <v>220</v>
      </c>
      <c r="G28" s="11">
        <f>_xlfn.XLOOKUP(1, ('Table 3 - Full data'!$A$2:'Table 3 - Full data'!$A$253 = $A28)*('Table 3 - Full data'!$B$2:'Table 3 - Full data'!$B$253 = $B$5),'Table 3 - Full data'!H$2:'Table 3 - Full data'!H$253)</f>
        <v>170</v>
      </c>
      <c r="H28" s="15">
        <f>_xlfn.XLOOKUP(1, ('Table 3 - Full data'!$A$2:'Table 3 - Full data'!$A$253 = $A28)*('Table 3 - Full data'!$B$2:'Table 3 - Full data'!$B$253 = $B$5),'Table 3 - Full data'!I$2:'Table 3 - Full data'!I$253)</f>
        <v>0.77</v>
      </c>
      <c r="I28" s="15">
        <f>_xlfn.XLOOKUP(1, ('Table 3 - Full data'!$A$2:'Table 3 - Full data'!$A$253 = $A28)*('Table 3 - Full data'!$B$2:'Table 3 - Full data'!$B$253 = $B$5),'Table 3 - Full data'!J$2:'Table 3 - Full data'!J$253)</f>
        <v>0.13</v>
      </c>
      <c r="J28" s="15">
        <f>_xlfn.XLOOKUP(1, ('Table 3 - Full data'!$A$2:'Table 3 - Full data'!$A$253 = $A28)*('Table 3 - Full data'!$B$2:'Table 3 - Full data'!$B$253 = $B$5),'Table 3 - Full data'!K$2:'Table 3 - Full data'!K$253)</f>
        <v>0.1</v>
      </c>
    </row>
    <row r="29" spans="1:10" x14ac:dyDescent="0.45">
      <c r="A29" t="s">
        <v>250</v>
      </c>
      <c r="B29" s="11">
        <f>_xlfn.XLOOKUP(1, ('Table 3 - Full data'!$A$2:'Table 3 - Full data'!$A$253 = $A29)*('Table 3 - Full data'!$B$2:'Table 3 - Full data'!$B$253 = $B$5),'Table 3 - Full data'!C$2:'Table 3 - Full data'!C$253)</f>
        <v>4580</v>
      </c>
      <c r="C29" s="15">
        <f>_xlfn.XLOOKUP(1, ('Table 3 - Full data'!$A$2:'Table 3 - Full data'!$A$253 = $A29)*('Table 3 - Full data'!$B$2:'Table 3 - Full data'!$B$253 = $B$5),'Table 3 - Full data'!D$2:'Table 3 - Full data'!D$253)</f>
        <v>0.09</v>
      </c>
      <c r="D29" s="11">
        <f>_xlfn.XLOOKUP(1, ('Table 3 - Full data'!$A$2:'Table 3 - Full data'!$A$253 = $A29)*('Table 3 - Full data'!$B$2:'Table 3 - Full data'!$B$253 = $B$5),'Table 3 - Full data'!E$2:'Table 3 - Full data'!E$253)</f>
        <v>4525</v>
      </c>
      <c r="E29" s="11">
        <f>_xlfn.XLOOKUP(1, ('Table 3 - Full data'!$A$2:'Table 3 - Full data'!$A$253 = $A29)*('Table 3 - Full data'!$B$2:'Table 3 - Full data'!$B$253 = $B$5),'Table 3 - Full data'!F$2:'Table 3 - Full data'!F$253)</f>
        <v>3430</v>
      </c>
      <c r="F29" s="11">
        <f>_xlfn.XLOOKUP(1, ('Table 3 - Full data'!$A$2:'Table 3 - Full data'!$A$253 = $A29)*('Table 3 - Full data'!$B$2:'Table 3 - Full data'!$B$253 = $B$5),'Table 3 - Full data'!G$2:'Table 3 - Full data'!G$253)</f>
        <v>680</v>
      </c>
      <c r="G29" s="11">
        <f>_xlfn.XLOOKUP(1, ('Table 3 - Full data'!$A$2:'Table 3 - Full data'!$A$253 = $A29)*('Table 3 - Full data'!$B$2:'Table 3 - Full data'!$B$253 = $B$5),'Table 3 - Full data'!H$2:'Table 3 - Full data'!H$253)</f>
        <v>415</v>
      </c>
      <c r="H29" s="15">
        <f>_xlfn.XLOOKUP(1, ('Table 3 - Full data'!$A$2:'Table 3 - Full data'!$A$253 = $A29)*('Table 3 - Full data'!$B$2:'Table 3 - Full data'!$B$253 = $B$5),'Table 3 - Full data'!I$2:'Table 3 - Full data'!I$253)</f>
        <v>0.76</v>
      </c>
      <c r="I29" s="15">
        <f>_xlfn.XLOOKUP(1, ('Table 3 - Full data'!$A$2:'Table 3 - Full data'!$A$253 = $A29)*('Table 3 - Full data'!$B$2:'Table 3 - Full data'!$B$253 = $B$5),'Table 3 - Full data'!J$2:'Table 3 - Full data'!J$253)</f>
        <v>0.15</v>
      </c>
      <c r="J29" s="15">
        <f>_xlfn.XLOOKUP(1, ('Table 3 - Full data'!$A$2:'Table 3 - Full data'!$A$253 = $A29)*('Table 3 - Full data'!$B$2:'Table 3 - Full data'!$B$253 = $B$5),'Table 3 - Full data'!K$2:'Table 3 - Full data'!K$253)</f>
        <v>0.09</v>
      </c>
    </row>
    <row r="30" spans="1:10" x14ac:dyDescent="0.45">
      <c r="A30" t="s">
        <v>251</v>
      </c>
      <c r="B30" s="11">
        <f>_xlfn.XLOOKUP(1, ('Table 3 - Full data'!$A$2:'Table 3 - Full data'!$A$253 = $A30)*('Table 3 - Full data'!$B$2:'Table 3 - Full data'!$B$253 = $B$5),'Table 3 - Full data'!C$2:'Table 3 - Full data'!C$253)</f>
        <v>70</v>
      </c>
      <c r="C30" s="15">
        <f>_xlfn.XLOOKUP(1, ('Table 3 - Full data'!$A$2:'Table 3 - Full data'!$A$253 = $A30)*('Table 3 - Full data'!$B$2:'Table 3 - Full data'!$B$253 = $B$5),'Table 3 - Full data'!D$2:'Table 3 - Full data'!D$253)</f>
        <v>0</v>
      </c>
      <c r="D30" s="11">
        <f>_xlfn.XLOOKUP(1, ('Table 3 - Full data'!$A$2:'Table 3 - Full data'!$A$253 = $A30)*('Table 3 - Full data'!$B$2:'Table 3 - Full data'!$B$253 = $B$5),'Table 3 - Full data'!E$2:'Table 3 - Full data'!E$253)</f>
        <v>70</v>
      </c>
      <c r="E30" s="11">
        <f>_xlfn.XLOOKUP(1, ('Table 3 - Full data'!$A$2:'Table 3 - Full data'!$A$253 = $A30)*('Table 3 - Full data'!$B$2:'Table 3 - Full data'!$B$253 = $B$5),'Table 3 - Full data'!F$2:'Table 3 - Full data'!F$253)</f>
        <v>45</v>
      </c>
      <c r="F30" s="11">
        <f>_xlfn.XLOOKUP(1, ('Table 3 - Full data'!$A$2:'Table 3 - Full data'!$A$253 = $A30)*('Table 3 - Full data'!$B$2:'Table 3 - Full data'!$B$253 = $B$5),'Table 3 - Full data'!G$2:'Table 3 - Full data'!G$253)</f>
        <v>15</v>
      </c>
      <c r="G30" s="11">
        <f>_xlfn.XLOOKUP(1, ('Table 3 - Full data'!$A$2:'Table 3 - Full data'!$A$253 = $A30)*('Table 3 - Full data'!$B$2:'Table 3 - Full data'!$B$253 = $B$5),'Table 3 - Full data'!H$2:'Table 3 - Full data'!H$253)</f>
        <v>10</v>
      </c>
      <c r="H30" s="15">
        <f>_xlfn.XLOOKUP(1, ('Table 3 - Full data'!$A$2:'Table 3 - Full data'!$A$253 = $A30)*('Table 3 - Full data'!$B$2:'Table 3 - Full data'!$B$253 = $B$5),'Table 3 - Full data'!I$2:'Table 3 - Full data'!I$253)</f>
        <v>0.62</v>
      </c>
      <c r="I30" s="15">
        <f>_xlfn.XLOOKUP(1, ('Table 3 - Full data'!$A$2:'Table 3 - Full data'!$A$253 = $A30)*('Table 3 - Full data'!$B$2:'Table 3 - Full data'!$B$253 = $B$5),'Table 3 - Full data'!J$2:'Table 3 - Full data'!J$253)</f>
        <v>0.25</v>
      </c>
      <c r="J30" s="15">
        <f>_xlfn.XLOOKUP(1, ('Table 3 - Full data'!$A$2:'Table 3 - Full data'!$A$253 = $A30)*('Table 3 - Full data'!$B$2:'Table 3 - Full data'!$B$253 = $B$5),'Table 3 - Full data'!K$2:'Table 3 - Full data'!K$253)</f>
        <v>0.13</v>
      </c>
    </row>
    <row r="31" spans="1:10" x14ac:dyDescent="0.45">
      <c r="A31" t="s">
        <v>252</v>
      </c>
      <c r="B31" s="11">
        <f>_xlfn.XLOOKUP(1, ('Table 3 - Full data'!$A$2:'Table 3 - Full data'!$A$253 = $A31)*('Table 3 - Full data'!$B$2:'Table 3 - Full data'!$B$253 = $B$5),'Table 3 - Full data'!C$2:'Table 3 - Full data'!C$253)</f>
        <v>745</v>
      </c>
      <c r="C31" s="15">
        <f>_xlfn.XLOOKUP(1, ('Table 3 - Full data'!$A$2:'Table 3 - Full data'!$A$253 = $A31)*('Table 3 - Full data'!$B$2:'Table 3 - Full data'!$B$253 = $B$5),'Table 3 - Full data'!D$2:'Table 3 - Full data'!D$253)</f>
        <v>0.02</v>
      </c>
      <c r="D31" s="11">
        <f>_xlfn.XLOOKUP(1, ('Table 3 - Full data'!$A$2:'Table 3 - Full data'!$A$253 = $A31)*('Table 3 - Full data'!$B$2:'Table 3 - Full data'!$B$253 = $B$5),'Table 3 - Full data'!E$2:'Table 3 - Full data'!E$253)</f>
        <v>735</v>
      </c>
      <c r="E31" s="11">
        <f>_xlfn.XLOOKUP(1, ('Table 3 - Full data'!$A$2:'Table 3 - Full data'!$A$253 = $A31)*('Table 3 - Full data'!$B$2:'Table 3 - Full data'!$B$253 = $B$5),'Table 3 - Full data'!F$2:'Table 3 - Full data'!F$253)</f>
        <v>520</v>
      </c>
      <c r="F31" s="11">
        <f>_xlfn.XLOOKUP(1, ('Table 3 - Full data'!$A$2:'Table 3 - Full data'!$A$253 = $A31)*('Table 3 - Full data'!$B$2:'Table 3 - Full data'!$B$253 = $B$5),'Table 3 - Full data'!G$2:'Table 3 - Full data'!G$253)</f>
        <v>130</v>
      </c>
      <c r="G31" s="11">
        <f>_xlfn.XLOOKUP(1, ('Table 3 - Full data'!$A$2:'Table 3 - Full data'!$A$253 = $A31)*('Table 3 - Full data'!$B$2:'Table 3 - Full data'!$B$253 = $B$5),'Table 3 - Full data'!H$2:'Table 3 - Full data'!H$253)</f>
        <v>85</v>
      </c>
      <c r="H31" s="15">
        <f>_xlfn.XLOOKUP(1, ('Table 3 - Full data'!$A$2:'Table 3 - Full data'!$A$253 = $A31)*('Table 3 - Full data'!$B$2:'Table 3 - Full data'!$B$253 = $B$5),'Table 3 - Full data'!I$2:'Table 3 - Full data'!I$253)</f>
        <v>0.71</v>
      </c>
      <c r="I31" s="15">
        <f>_xlfn.XLOOKUP(1, ('Table 3 - Full data'!$A$2:'Table 3 - Full data'!$A$253 = $A31)*('Table 3 - Full data'!$B$2:'Table 3 - Full data'!$B$253 = $B$5),'Table 3 - Full data'!J$2:'Table 3 - Full data'!J$253)</f>
        <v>0.17</v>
      </c>
      <c r="J31" s="15">
        <f>_xlfn.XLOOKUP(1, ('Table 3 - Full data'!$A$2:'Table 3 - Full data'!$A$253 = $A31)*('Table 3 - Full data'!$B$2:'Table 3 - Full data'!$B$253 = $B$5),'Table 3 - Full data'!K$2:'Table 3 - Full data'!K$253)</f>
        <v>0.12</v>
      </c>
    </row>
    <row r="32" spans="1:10" x14ac:dyDescent="0.45">
      <c r="A32" t="s">
        <v>253</v>
      </c>
      <c r="B32" s="11">
        <f>_xlfn.XLOOKUP(1, ('Table 3 - Full data'!$A$2:'Table 3 - Full data'!$A$253 = $A32)*('Table 3 - Full data'!$B$2:'Table 3 - Full data'!$B$253 = $B$5),'Table 3 - Full data'!C$2:'Table 3 - Full data'!C$253)</f>
        <v>1660</v>
      </c>
      <c r="C32" s="15">
        <f>_xlfn.XLOOKUP(1, ('Table 3 - Full data'!$A$2:'Table 3 - Full data'!$A$253 = $A32)*('Table 3 - Full data'!$B$2:'Table 3 - Full data'!$B$253 = $B$5),'Table 3 - Full data'!D$2:'Table 3 - Full data'!D$253)</f>
        <v>0.03</v>
      </c>
      <c r="D32" s="11">
        <f>_xlfn.XLOOKUP(1, ('Table 3 - Full data'!$A$2:'Table 3 - Full data'!$A$253 = $A32)*('Table 3 - Full data'!$B$2:'Table 3 - Full data'!$B$253 = $B$5),'Table 3 - Full data'!E$2:'Table 3 - Full data'!E$253)</f>
        <v>1635</v>
      </c>
      <c r="E32" s="11">
        <f>_xlfn.XLOOKUP(1, ('Table 3 - Full data'!$A$2:'Table 3 - Full data'!$A$253 = $A32)*('Table 3 - Full data'!$B$2:'Table 3 - Full data'!$B$253 = $B$5),'Table 3 - Full data'!F$2:'Table 3 - Full data'!F$253)</f>
        <v>1215</v>
      </c>
      <c r="F32" s="11">
        <f>_xlfn.XLOOKUP(1, ('Table 3 - Full data'!$A$2:'Table 3 - Full data'!$A$253 = $A32)*('Table 3 - Full data'!$B$2:'Table 3 - Full data'!$B$253 = $B$5),'Table 3 - Full data'!G$2:'Table 3 - Full data'!G$253)</f>
        <v>240</v>
      </c>
      <c r="G32" s="11">
        <f>_xlfn.XLOOKUP(1, ('Table 3 - Full data'!$A$2:'Table 3 - Full data'!$A$253 = $A32)*('Table 3 - Full data'!$B$2:'Table 3 - Full data'!$B$253 = $B$5),'Table 3 - Full data'!H$2:'Table 3 - Full data'!H$253)</f>
        <v>180</v>
      </c>
      <c r="H32" s="15">
        <f>_xlfn.XLOOKUP(1, ('Table 3 - Full data'!$A$2:'Table 3 - Full data'!$A$253 = $A32)*('Table 3 - Full data'!$B$2:'Table 3 - Full data'!$B$253 = $B$5),'Table 3 - Full data'!I$2:'Table 3 - Full data'!I$253)</f>
        <v>0.74</v>
      </c>
      <c r="I32" s="15">
        <f>_xlfn.XLOOKUP(1, ('Table 3 - Full data'!$A$2:'Table 3 - Full data'!$A$253 = $A32)*('Table 3 - Full data'!$B$2:'Table 3 - Full data'!$B$253 = $B$5),'Table 3 - Full data'!J$2:'Table 3 - Full data'!J$253)</f>
        <v>0.15</v>
      </c>
      <c r="J32" s="15">
        <f>_xlfn.XLOOKUP(1, ('Table 3 - Full data'!$A$2:'Table 3 - Full data'!$A$253 = $A32)*('Table 3 - Full data'!$B$2:'Table 3 - Full data'!$B$253 = $B$5),'Table 3 - Full data'!K$2:'Table 3 - Full data'!K$253)</f>
        <v>0.11</v>
      </c>
    </row>
    <row r="33" spans="1:10" x14ac:dyDescent="0.45">
      <c r="A33" t="s">
        <v>254</v>
      </c>
      <c r="B33" s="11">
        <f>_xlfn.XLOOKUP(1, ('Table 3 - Full data'!$A$2:'Table 3 - Full data'!$A$253 = $A33)*('Table 3 - Full data'!$B$2:'Table 3 - Full data'!$B$253 = $B$5),'Table 3 - Full data'!C$2:'Table 3 - Full data'!C$253)</f>
        <v>645</v>
      </c>
      <c r="C33" s="15">
        <f>_xlfn.XLOOKUP(1, ('Table 3 - Full data'!$A$2:'Table 3 - Full data'!$A$253 = $A33)*('Table 3 - Full data'!$B$2:'Table 3 - Full data'!$B$253 = $B$5),'Table 3 - Full data'!D$2:'Table 3 - Full data'!D$253)</f>
        <v>0.01</v>
      </c>
      <c r="D33" s="11">
        <f>_xlfn.XLOOKUP(1, ('Table 3 - Full data'!$A$2:'Table 3 - Full data'!$A$253 = $A33)*('Table 3 - Full data'!$B$2:'Table 3 - Full data'!$B$253 = $B$5),'Table 3 - Full data'!E$2:'Table 3 - Full data'!E$253)</f>
        <v>635</v>
      </c>
      <c r="E33" s="11">
        <f>_xlfn.XLOOKUP(1, ('Table 3 - Full data'!$A$2:'Table 3 - Full data'!$A$253 = $A33)*('Table 3 - Full data'!$B$2:'Table 3 - Full data'!$B$253 = $B$5),'Table 3 - Full data'!F$2:'Table 3 - Full data'!F$253)</f>
        <v>450</v>
      </c>
      <c r="F33" s="11">
        <f>_xlfn.XLOOKUP(1, ('Table 3 - Full data'!$A$2:'Table 3 - Full data'!$A$253 = $A33)*('Table 3 - Full data'!$B$2:'Table 3 - Full data'!$B$253 = $B$5),'Table 3 - Full data'!G$2:'Table 3 - Full data'!G$253)</f>
        <v>100</v>
      </c>
      <c r="G33" s="11">
        <f>_xlfn.XLOOKUP(1, ('Table 3 - Full data'!$A$2:'Table 3 - Full data'!$A$253 = $A33)*('Table 3 - Full data'!$B$2:'Table 3 - Full data'!$B$253 = $B$5),'Table 3 - Full data'!H$2:'Table 3 - Full data'!H$253)</f>
        <v>90</v>
      </c>
      <c r="H33" s="15">
        <f>_xlfn.XLOOKUP(1, ('Table 3 - Full data'!$A$2:'Table 3 - Full data'!$A$253 = $A33)*('Table 3 - Full data'!$B$2:'Table 3 - Full data'!$B$253 = $B$5),'Table 3 - Full data'!I$2:'Table 3 - Full data'!I$253)</f>
        <v>0.7</v>
      </c>
      <c r="I33" s="15">
        <f>_xlfn.XLOOKUP(1, ('Table 3 - Full data'!$A$2:'Table 3 - Full data'!$A$253 = $A33)*('Table 3 - Full data'!$B$2:'Table 3 - Full data'!$B$253 = $B$5),'Table 3 - Full data'!J$2:'Table 3 - Full data'!J$253)</f>
        <v>0.15</v>
      </c>
      <c r="J33" s="15">
        <f>_xlfn.XLOOKUP(1, ('Table 3 - Full data'!$A$2:'Table 3 - Full data'!$A$253 = $A33)*('Table 3 - Full data'!$B$2:'Table 3 - Full data'!$B$253 = $B$5),'Table 3 - Full data'!K$2:'Table 3 - Full data'!K$253)</f>
        <v>0.14000000000000001</v>
      </c>
    </row>
    <row r="34" spans="1:10" x14ac:dyDescent="0.45">
      <c r="A34" t="s">
        <v>255</v>
      </c>
      <c r="B34" s="11">
        <f>_xlfn.XLOOKUP(1, ('Table 3 - Full data'!$A$2:'Table 3 - Full data'!$A$253 = $A34)*('Table 3 - Full data'!$B$2:'Table 3 - Full data'!$B$253 = $B$5),'Table 3 - Full data'!C$2:'Table 3 - Full data'!C$253)</f>
        <v>55</v>
      </c>
      <c r="C34" s="15">
        <f>_xlfn.XLOOKUP(1, ('Table 3 - Full data'!$A$2:'Table 3 - Full data'!$A$253 = $A34)*('Table 3 - Full data'!$B$2:'Table 3 - Full data'!$B$253 = $B$5),'Table 3 - Full data'!D$2:'Table 3 - Full data'!D$253)</f>
        <v>0</v>
      </c>
      <c r="D34" s="11">
        <f>_xlfn.XLOOKUP(1, ('Table 3 - Full data'!$A$2:'Table 3 - Full data'!$A$253 = $A34)*('Table 3 - Full data'!$B$2:'Table 3 - Full data'!$B$253 = $B$5),'Table 3 - Full data'!E$2:'Table 3 - Full data'!E$253)</f>
        <v>55</v>
      </c>
      <c r="E34" s="11">
        <f>_xlfn.XLOOKUP(1, ('Table 3 - Full data'!$A$2:'Table 3 - Full data'!$A$253 = $A34)*('Table 3 - Full data'!$B$2:'Table 3 - Full data'!$B$253 = $B$5),'Table 3 - Full data'!F$2:'Table 3 - Full data'!F$253)</f>
        <v>40</v>
      </c>
      <c r="F34" s="11">
        <f>_xlfn.XLOOKUP(1, ('Table 3 - Full data'!$A$2:'Table 3 - Full data'!$A$253 = $A34)*('Table 3 - Full data'!$B$2:'Table 3 - Full data'!$B$253 = $B$5),'Table 3 - Full data'!G$2:'Table 3 - Full data'!G$253)</f>
        <v>10</v>
      </c>
      <c r="G34" s="11">
        <f>_xlfn.XLOOKUP(1, ('Table 3 - Full data'!$A$2:'Table 3 - Full data'!$A$253 = $A34)*('Table 3 - Full data'!$B$2:'Table 3 - Full data'!$B$253 = $B$5),'Table 3 - Full data'!H$2:'Table 3 - Full data'!H$253)</f>
        <v>10</v>
      </c>
      <c r="H34" s="15">
        <f>_xlfn.XLOOKUP(1, ('Table 3 - Full data'!$A$2:'Table 3 - Full data'!$A$253 = $A34)*('Table 3 - Full data'!$B$2:'Table 3 - Full data'!$B$253 = $B$5),'Table 3 - Full data'!I$2:'Table 3 - Full data'!I$253)</f>
        <v>0.7</v>
      </c>
      <c r="I34" s="15">
        <f>_xlfn.XLOOKUP(1, ('Table 3 - Full data'!$A$2:'Table 3 - Full data'!$A$253 = $A34)*('Table 3 - Full data'!$B$2:'Table 3 - Full data'!$B$253 = $B$5),'Table 3 - Full data'!J$2:'Table 3 - Full data'!J$253)</f>
        <v>0.14000000000000001</v>
      </c>
      <c r="J34" s="15">
        <f>_xlfn.XLOOKUP(1, ('Table 3 - Full data'!$A$2:'Table 3 - Full data'!$A$253 = $A34)*('Table 3 - Full data'!$B$2:'Table 3 - Full data'!$B$253 = $B$5),'Table 3 - Full data'!K$2:'Table 3 - Full data'!K$253)</f>
        <v>0.16</v>
      </c>
    </row>
    <row r="35" spans="1:10" x14ac:dyDescent="0.45">
      <c r="A35" t="s">
        <v>256</v>
      </c>
      <c r="B35" s="11">
        <f>_xlfn.XLOOKUP(1, ('Table 3 - Full data'!$A$2:'Table 3 - Full data'!$A$253 = $A35)*('Table 3 - Full data'!$B$2:'Table 3 - Full data'!$B$253 = $B$5),'Table 3 - Full data'!C$2:'Table 3 - Full data'!C$253)</f>
        <v>1030</v>
      </c>
      <c r="C35" s="15">
        <f>_xlfn.XLOOKUP(1, ('Table 3 - Full data'!$A$2:'Table 3 - Full data'!$A$253 = $A35)*('Table 3 - Full data'!$B$2:'Table 3 - Full data'!$B$253 = $B$5),'Table 3 - Full data'!D$2:'Table 3 - Full data'!D$253)</f>
        <v>0.02</v>
      </c>
      <c r="D35" s="11">
        <f>_xlfn.XLOOKUP(1, ('Table 3 - Full data'!$A$2:'Table 3 - Full data'!$A$253 = $A35)*('Table 3 - Full data'!$B$2:'Table 3 - Full data'!$B$253 = $B$5),'Table 3 - Full data'!E$2:'Table 3 - Full data'!E$253)</f>
        <v>1010</v>
      </c>
      <c r="E35" s="11">
        <f>_xlfn.XLOOKUP(1, ('Table 3 - Full data'!$A$2:'Table 3 - Full data'!$A$253 = $A35)*('Table 3 - Full data'!$B$2:'Table 3 - Full data'!$B$253 = $B$5),'Table 3 - Full data'!F$2:'Table 3 - Full data'!F$253)</f>
        <v>710</v>
      </c>
      <c r="F35" s="11">
        <f>_xlfn.XLOOKUP(1, ('Table 3 - Full data'!$A$2:'Table 3 - Full data'!$A$253 = $A35)*('Table 3 - Full data'!$B$2:'Table 3 - Full data'!$B$253 = $B$5),'Table 3 - Full data'!G$2:'Table 3 - Full data'!G$253)</f>
        <v>170</v>
      </c>
      <c r="G35" s="11">
        <f>_xlfn.XLOOKUP(1, ('Table 3 - Full data'!$A$2:'Table 3 - Full data'!$A$253 = $A35)*('Table 3 - Full data'!$B$2:'Table 3 - Full data'!$B$253 = $B$5),'Table 3 - Full data'!H$2:'Table 3 - Full data'!H$253)</f>
        <v>130</v>
      </c>
      <c r="H35" s="15">
        <f>_xlfn.XLOOKUP(1, ('Table 3 - Full data'!$A$2:'Table 3 - Full data'!$A$253 = $A35)*('Table 3 - Full data'!$B$2:'Table 3 - Full data'!$B$253 = $B$5),'Table 3 - Full data'!I$2:'Table 3 - Full data'!I$253)</f>
        <v>0.7</v>
      </c>
      <c r="I35" s="15">
        <f>_xlfn.XLOOKUP(1, ('Table 3 - Full data'!$A$2:'Table 3 - Full data'!$A$253 = $A35)*('Table 3 - Full data'!$B$2:'Table 3 - Full data'!$B$253 = $B$5),'Table 3 - Full data'!J$2:'Table 3 - Full data'!J$253)</f>
        <v>0.17</v>
      </c>
      <c r="J35" s="15">
        <f>_xlfn.XLOOKUP(1, ('Table 3 - Full data'!$A$2:'Table 3 - Full data'!$A$253 = $A35)*('Table 3 - Full data'!$B$2:'Table 3 - Full data'!$B$253 = $B$5),'Table 3 - Full data'!K$2:'Table 3 - Full data'!K$253)</f>
        <v>0.13</v>
      </c>
    </row>
    <row r="36" spans="1:10" x14ac:dyDescent="0.45">
      <c r="A36" t="s">
        <v>257</v>
      </c>
      <c r="B36" s="11">
        <f>_xlfn.XLOOKUP(1, ('Table 3 - Full data'!$A$2:'Table 3 - Full data'!$A$253 = $A36)*('Table 3 - Full data'!$B$2:'Table 3 - Full data'!$B$253 = $B$5),'Table 3 - Full data'!C$2:'Table 3 - Full data'!C$253)</f>
        <v>3580</v>
      </c>
      <c r="C36" s="15">
        <f>_xlfn.XLOOKUP(1, ('Table 3 - Full data'!$A$2:'Table 3 - Full data'!$A$253 = $A36)*('Table 3 - Full data'!$B$2:'Table 3 - Full data'!$B$253 = $B$5),'Table 3 - Full data'!D$2:'Table 3 - Full data'!D$253)</f>
        <v>7.0000000000000007E-2</v>
      </c>
      <c r="D36" s="11">
        <f>_xlfn.XLOOKUP(1, ('Table 3 - Full data'!$A$2:'Table 3 - Full data'!$A$253 = $A36)*('Table 3 - Full data'!$B$2:'Table 3 - Full data'!$B$253 = $B$5),'Table 3 - Full data'!E$2:'Table 3 - Full data'!E$253)</f>
        <v>3535</v>
      </c>
      <c r="E36" s="11">
        <f>_xlfn.XLOOKUP(1, ('Table 3 - Full data'!$A$2:'Table 3 - Full data'!$A$253 = $A36)*('Table 3 - Full data'!$B$2:'Table 3 - Full data'!$B$253 = $B$5),'Table 3 - Full data'!F$2:'Table 3 - Full data'!F$253)</f>
        <v>2615</v>
      </c>
      <c r="F36" s="11">
        <f>_xlfn.XLOOKUP(1, ('Table 3 - Full data'!$A$2:'Table 3 - Full data'!$A$253 = $A36)*('Table 3 - Full data'!$B$2:'Table 3 - Full data'!$B$253 = $B$5),'Table 3 - Full data'!G$2:'Table 3 - Full data'!G$253)</f>
        <v>535</v>
      </c>
      <c r="G36" s="11">
        <f>_xlfn.XLOOKUP(1, ('Table 3 - Full data'!$A$2:'Table 3 - Full data'!$A$253 = $A36)*('Table 3 - Full data'!$B$2:'Table 3 - Full data'!$B$253 = $B$5),'Table 3 - Full data'!H$2:'Table 3 - Full data'!H$253)</f>
        <v>385</v>
      </c>
      <c r="H36" s="15">
        <f>_xlfn.XLOOKUP(1, ('Table 3 - Full data'!$A$2:'Table 3 - Full data'!$A$253 = $A36)*('Table 3 - Full data'!$B$2:'Table 3 - Full data'!$B$253 = $B$5),'Table 3 - Full data'!I$2:'Table 3 - Full data'!I$253)</f>
        <v>0.74</v>
      </c>
      <c r="I36" s="15">
        <f>_xlfn.XLOOKUP(1, ('Table 3 - Full data'!$A$2:'Table 3 - Full data'!$A$253 = $A36)*('Table 3 - Full data'!$B$2:'Table 3 - Full data'!$B$253 = $B$5),'Table 3 - Full data'!J$2:'Table 3 - Full data'!J$253)</f>
        <v>0.15</v>
      </c>
      <c r="J36" s="15">
        <f>_xlfn.XLOOKUP(1, ('Table 3 - Full data'!$A$2:'Table 3 - Full data'!$A$253 = $A36)*('Table 3 - Full data'!$B$2:'Table 3 - Full data'!$B$253 = $B$5),'Table 3 - Full data'!K$2:'Table 3 - Full data'!K$253)</f>
        <v>0.11</v>
      </c>
    </row>
    <row r="37" spans="1:10" x14ac:dyDescent="0.45">
      <c r="A37" t="s">
        <v>258</v>
      </c>
      <c r="B37" s="11">
        <f>_xlfn.XLOOKUP(1, ('Table 3 - Full data'!$A$2:'Table 3 - Full data'!$A$253 = $A37)*('Table 3 - Full data'!$B$2:'Table 3 - Full data'!$B$253 = $B$5),'Table 3 - Full data'!C$2:'Table 3 - Full data'!C$253)</f>
        <v>590</v>
      </c>
      <c r="C37" s="15">
        <f>_xlfn.XLOOKUP(1, ('Table 3 - Full data'!$A$2:'Table 3 - Full data'!$A$253 = $A37)*('Table 3 - Full data'!$B$2:'Table 3 - Full data'!$B$253 = $B$5),'Table 3 - Full data'!D$2:'Table 3 - Full data'!D$253)</f>
        <v>0.01</v>
      </c>
      <c r="D37" s="11">
        <f>_xlfn.XLOOKUP(1, ('Table 3 - Full data'!$A$2:'Table 3 - Full data'!$A$253 = $A37)*('Table 3 - Full data'!$B$2:'Table 3 - Full data'!$B$253 = $B$5),'Table 3 - Full data'!E$2:'Table 3 - Full data'!E$253)</f>
        <v>575</v>
      </c>
      <c r="E37" s="11">
        <f>_xlfn.XLOOKUP(1, ('Table 3 - Full data'!$A$2:'Table 3 - Full data'!$A$253 = $A37)*('Table 3 - Full data'!$B$2:'Table 3 - Full data'!$B$253 = $B$5),'Table 3 - Full data'!F$2:'Table 3 - Full data'!F$253)</f>
        <v>435</v>
      </c>
      <c r="F37" s="11">
        <f>_xlfn.XLOOKUP(1, ('Table 3 - Full data'!$A$2:'Table 3 - Full data'!$A$253 = $A37)*('Table 3 - Full data'!$B$2:'Table 3 - Full data'!$B$253 = $B$5),'Table 3 - Full data'!G$2:'Table 3 - Full data'!G$253)</f>
        <v>80</v>
      </c>
      <c r="G37" s="11">
        <f>_xlfn.XLOOKUP(1, ('Table 3 - Full data'!$A$2:'Table 3 - Full data'!$A$253 = $A37)*('Table 3 - Full data'!$B$2:'Table 3 - Full data'!$B$253 = $B$5),'Table 3 - Full data'!H$2:'Table 3 - Full data'!H$253)</f>
        <v>65</v>
      </c>
      <c r="H37" s="15">
        <f>_xlfn.XLOOKUP(1, ('Table 3 - Full data'!$A$2:'Table 3 - Full data'!$A$253 = $A37)*('Table 3 - Full data'!$B$2:'Table 3 - Full data'!$B$253 = $B$5),'Table 3 - Full data'!I$2:'Table 3 - Full data'!I$253)</f>
        <v>0.75</v>
      </c>
      <c r="I37" s="15">
        <f>_xlfn.XLOOKUP(1, ('Table 3 - Full data'!$A$2:'Table 3 - Full data'!$A$253 = $A37)*('Table 3 - Full data'!$B$2:'Table 3 - Full data'!$B$253 = $B$5),'Table 3 - Full data'!J$2:'Table 3 - Full data'!J$253)</f>
        <v>0.14000000000000001</v>
      </c>
      <c r="J37" s="15">
        <f>_xlfn.XLOOKUP(1, ('Table 3 - Full data'!$A$2:'Table 3 - Full data'!$A$253 = $A37)*('Table 3 - Full data'!$B$2:'Table 3 - Full data'!$B$253 = $B$5),'Table 3 - Full data'!K$2:'Table 3 - Full data'!K$253)</f>
        <v>0.11</v>
      </c>
    </row>
    <row r="38" spans="1:10" x14ac:dyDescent="0.45">
      <c r="A38" t="s">
        <v>259</v>
      </c>
      <c r="B38" s="11">
        <f>_xlfn.XLOOKUP(1, ('Table 3 - Full data'!$A$2:'Table 3 - Full data'!$A$253 = $A38)*('Table 3 - Full data'!$B$2:'Table 3 - Full data'!$B$253 = $B$5),'Table 3 - Full data'!C$2:'Table 3 - Full data'!C$253)</f>
        <v>1170</v>
      </c>
      <c r="C38" s="15">
        <f>_xlfn.XLOOKUP(1, ('Table 3 - Full data'!$A$2:'Table 3 - Full data'!$A$253 = $A38)*('Table 3 - Full data'!$B$2:'Table 3 - Full data'!$B$253 = $B$5),'Table 3 - Full data'!D$2:'Table 3 - Full data'!D$253)</f>
        <v>0.02</v>
      </c>
      <c r="D38" s="11">
        <f>_xlfn.XLOOKUP(1, ('Table 3 - Full data'!$A$2:'Table 3 - Full data'!$A$253 = $A38)*('Table 3 - Full data'!$B$2:'Table 3 - Full data'!$B$253 = $B$5),'Table 3 - Full data'!E$2:'Table 3 - Full data'!E$253)</f>
        <v>1155</v>
      </c>
      <c r="E38" s="11">
        <f>_xlfn.XLOOKUP(1, ('Table 3 - Full data'!$A$2:'Table 3 - Full data'!$A$253 = $A38)*('Table 3 - Full data'!$B$2:'Table 3 - Full data'!$B$253 = $B$5),'Table 3 - Full data'!F$2:'Table 3 - Full data'!F$253)</f>
        <v>865</v>
      </c>
      <c r="F38" s="11">
        <f>_xlfn.XLOOKUP(1, ('Table 3 - Full data'!$A$2:'Table 3 - Full data'!$A$253 = $A38)*('Table 3 - Full data'!$B$2:'Table 3 - Full data'!$B$253 = $B$5),'Table 3 - Full data'!G$2:'Table 3 - Full data'!G$253)</f>
        <v>160</v>
      </c>
      <c r="G38" s="11">
        <f>_xlfn.XLOOKUP(1, ('Table 3 - Full data'!$A$2:'Table 3 - Full data'!$A$253 = $A38)*('Table 3 - Full data'!$B$2:'Table 3 - Full data'!$B$253 = $B$5),'Table 3 - Full data'!H$2:'Table 3 - Full data'!H$253)</f>
        <v>135</v>
      </c>
      <c r="H38" s="15">
        <f>_xlfn.XLOOKUP(1, ('Table 3 - Full data'!$A$2:'Table 3 - Full data'!$A$253 = $A38)*('Table 3 - Full data'!$B$2:'Table 3 - Full data'!$B$253 = $B$5),'Table 3 - Full data'!I$2:'Table 3 - Full data'!I$253)</f>
        <v>0.75</v>
      </c>
      <c r="I38" s="15">
        <f>_xlfn.XLOOKUP(1, ('Table 3 - Full data'!$A$2:'Table 3 - Full data'!$A$253 = $A38)*('Table 3 - Full data'!$B$2:'Table 3 - Full data'!$B$253 = $B$5),'Table 3 - Full data'!J$2:'Table 3 - Full data'!J$253)</f>
        <v>0.14000000000000001</v>
      </c>
      <c r="J38" s="15">
        <f>_xlfn.XLOOKUP(1, ('Table 3 - Full data'!$A$2:'Table 3 - Full data'!$A$253 = $A38)*('Table 3 - Full data'!$B$2:'Table 3 - Full data'!$B$253 = $B$5),'Table 3 - Full data'!K$2:'Table 3 - Full data'!K$253)</f>
        <v>0.12</v>
      </c>
    </row>
    <row r="39" spans="1:10" x14ac:dyDescent="0.45">
      <c r="A39" t="s">
        <v>260</v>
      </c>
      <c r="B39" s="11">
        <f>_xlfn.XLOOKUP(1, ('Table 3 - Full data'!$A$2:'Table 3 - Full data'!$A$253 = $A39)*('Table 3 - Full data'!$B$2:'Table 3 - Full data'!$B$253 = $B$5),'Table 3 - Full data'!C$2:'Table 3 - Full data'!C$253)</f>
        <v>1460</v>
      </c>
      <c r="C39" s="15">
        <f>_xlfn.XLOOKUP(1, ('Table 3 - Full data'!$A$2:'Table 3 - Full data'!$A$253 = $A39)*('Table 3 - Full data'!$B$2:'Table 3 - Full data'!$B$253 = $B$5),'Table 3 - Full data'!D$2:'Table 3 - Full data'!D$253)</f>
        <v>0.03</v>
      </c>
      <c r="D39" s="11">
        <f>_xlfn.XLOOKUP(1, ('Table 3 - Full data'!$A$2:'Table 3 - Full data'!$A$253 = $A39)*('Table 3 - Full data'!$B$2:'Table 3 - Full data'!$B$253 = $B$5),'Table 3 - Full data'!E$2:'Table 3 - Full data'!E$253)</f>
        <v>1435</v>
      </c>
      <c r="E39" s="11">
        <f>_xlfn.XLOOKUP(1, ('Table 3 - Full data'!$A$2:'Table 3 - Full data'!$A$253 = $A39)*('Table 3 - Full data'!$B$2:'Table 3 - Full data'!$B$253 = $B$5),'Table 3 - Full data'!F$2:'Table 3 - Full data'!F$253)</f>
        <v>1055</v>
      </c>
      <c r="F39" s="11">
        <f>_xlfn.XLOOKUP(1, ('Table 3 - Full data'!$A$2:'Table 3 - Full data'!$A$253 = $A39)*('Table 3 - Full data'!$B$2:'Table 3 - Full data'!$B$253 = $B$5),'Table 3 - Full data'!G$2:'Table 3 - Full data'!G$253)</f>
        <v>230</v>
      </c>
      <c r="G39" s="11">
        <f>_xlfn.XLOOKUP(1, ('Table 3 - Full data'!$A$2:'Table 3 - Full data'!$A$253 = $A39)*('Table 3 - Full data'!$B$2:'Table 3 - Full data'!$B$253 = $B$5),'Table 3 - Full data'!H$2:'Table 3 - Full data'!H$253)</f>
        <v>155</v>
      </c>
      <c r="H39" s="15">
        <f>_xlfn.XLOOKUP(1, ('Table 3 - Full data'!$A$2:'Table 3 - Full data'!$A$253 = $A39)*('Table 3 - Full data'!$B$2:'Table 3 - Full data'!$B$253 = $B$5),'Table 3 - Full data'!I$2:'Table 3 - Full data'!I$253)</f>
        <v>0.73</v>
      </c>
      <c r="I39" s="15">
        <f>_xlfn.XLOOKUP(1, ('Table 3 - Full data'!$A$2:'Table 3 - Full data'!$A$253 = $A39)*('Table 3 - Full data'!$B$2:'Table 3 - Full data'!$B$253 = $B$5),'Table 3 - Full data'!J$2:'Table 3 - Full data'!J$253)</f>
        <v>0.16</v>
      </c>
      <c r="J39" s="15">
        <f>_xlfn.XLOOKUP(1, ('Table 3 - Full data'!$A$2:'Table 3 - Full data'!$A$253 = $A39)*('Table 3 - Full data'!$B$2:'Table 3 - Full data'!$B$253 = $B$5),'Table 3 - Full data'!K$2:'Table 3 - Full data'!K$253)</f>
        <v>0.11</v>
      </c>
    </row>
    <row r="40" spans="1:10" x14ac:dyDescent="0.45">
      <c r="A40" t="s">
        <v>261</v>
      </c>
      <c r="B40" s="11">
        <f>_xlfn.XLOOKUP(1, ('Table 3 - Full data'!$A$2:'Table 3 - Full data'!$A$253 = $A40)*('Table 3 - Full data'!$B$2:'Table 3 - Full data'!$B$253 = $B$5),'Table 3 - Full data'!C$2:'Table 3 - Full data'!C$253)</f>
        <v>890</v>
      </c>
      <c r="C40" s="15">
        <f>_xlfn.XLOOKUP(1, ('Table 3 - Full data'!$A$2:'Table 3 - Full data'!$A$253 = $A40)*('Table 3 - Full data'!$B$2:'Table 3 - Full data'!$B$253 = $B$5),'Table 3 - Full data'!D$2:'Table 3 - Full data'!D$253)</f>
        <v>0.02</v>
      </c>
      <c r="D40" s="11">
        <f>_xlfn.XLOOKUP(1, ('Table 3 - Full data'!$A$2:'Table 3 - Full data'!$A$253 = $A40)*('Table 3 - Full data'!$B$2:'Table 3 - Full data'!$B$253 = $B$5),'Table 3 - Full data'!E$2:'Table 3 - Full data'!E$253)</f>
        <v>875</v>
      </c>
      <c r="E40" s="11">
        <f>_xlfn.XLOOKUP(1, ('Table 3 - Full data'!$A$2:'Table 3 - Full data'!$A$253 = $A40)*('Table 3 - Full data'!$B$2:'Table 3 - Full data'!$B$253 = $B$5),'Table 3 - Full data'!F$2:'Table 3 - Full data'!F$253)</f>
        <v>50</v>
      </c>
      <c r="F40" s="11">
        <f>_xlfn.XLOOKUP(1, ('Table 3 - Full data'!$A$2:'Table 3 - Full data'!$A$253 = $A40)*('Table 3 - Full data'!$B$2:'Table 3 - Full data'!$B$253 = $B$5),'Table 3 - Full data'!G$2:'Table 3 - Full data'!G$253)</f>
        <v>605</v>
      </c>
      <c r="G40" s="11">
        <f>_xlfn.XLOOKUP(1, ('Table 3 - Full data'!$A$2:'Table 3 - Full data'!$A$253 = $A40)*('Table 3 - Full data'!$B$2:'Table 3 - Full data'!$B$253 = $B$5),'Table 3 - Full data'!H$2:'Table 3 - Full data'!H$253)</f>
        <v>220</v>
      </c>
      <c r="H40" s="15">
        <f>_xlfn.XLOOKUP(1, ('Table 3 - Full data'!$A$2:'Table 3 - Full data'!$A$253 = $A40)*('Table 3 - Full data'!$B$2:'Table 3 - Full data'!$B$253 = $B$5),'Table 3 - Full data'!I$2:'Table 3 - Full data'!I$253)</f>
        <v>0.06</v>
      </c>
      <c r="I40" s="15">
        <f>_xlfn.XLOOKUP(1, ('Table 3 - Full data'!$A$2:'Table 3 - Full data'!$A$253 = $A40)*('Table 3 - Full data'!$B$2:'Table 3 - Full data'!$B$253 = $B$5),'Table 3 - Full data'!J$2:'Table 3 - Full data'!J$253)</f>
        <v>0.69</v>
      </c>
      <c r="J40" s="15">
        <f>_xlfn.XLOOKUP(1, ('Table 3 - Full data'!$A$2:'Table 3 - Full data'!$A$253 = $A40)*('Table 3 - Full data'!$B$2:'Table 3 - Full data'!$B$253 = $B$5),'Table 3 - Full data'!K$2:'Table 3 - Full data'!K$253)</f>
        <v>0.25</v>
      </c>
    </row>
    <row r="41" spans="1:10" x14ac:dyDescent="0.45">
      <c r="A41" t="s">
        <v>262</v>
      </c>
      <c r="B41" s="11">
        <f>_xlfn.XLOOKUP(1, ('Table 3 - Full data'!$A$2:'Table 3 - Full data'!$A$253 = $A41)*('Table 3 - Full data'!$B$2:'Table 3 - Full data'!$B$253 = $B$5),'Table 3 - Full data'!C$2:'Table 3 - Full data'!C$253)</f>
        <v>100</v>
      </c>
      <c r="C41" s="15">
        <f>_xlfn.XLOOKUP(1, ('Table 3 - Full data'!$A$2:'Table 3 - Full data'!$A$253 = $A41)*('Table 3 - Full data'!$B$2:'Table 3 - Full data'!$B$253 = $B$5),'Table 3 - Full data'!D$2:'Table 3 - Full data'!D$253)</f>
        <v>0</v>
      </c>
      <c r="D41" s="11">
        <f>_xlfn.XLOOKUP(1, ('Table 3 - Full data'!$A$2:'Table 3 - Full data'!$A$253 = $A41)*('Table 3 - Full data'!$B$2:'Table 3 - Full data'!$B$253 = $B$5),'Table 3 - Full data'!E$2:'Table 3 - Full data'!E$253)</f>
        <v>95</v>
      </c>
      <c r="E41" s="11">
        <f>_xlfn.XLOOKUP(1, ('Table 3 - Full data'!$A$2:'Table 3 - Full data'!$A$253 = $A41)*('Table 3 - Full data'!$B$2:'Table 3 - Full data'!$B$253 = $B$5),'Table 3 - Full data'!F$2:'Table 3 - Full data'!F$253)</f>
        <v>5</v>
      </c>
      <c r="F41" s="11">
        <f>_xlfn.XLOOKUP(1, ('Table 3 - Full data'!$A$2:'Table 3 - Full data'!$A$253 = $A41)*('Table 3 - Full data'!$B$2:'Table 3 - Full data'!$B$253 = $B$5),'Table 3 - Full data'!G$2:'Table 3 - Full data'!G$253)</f>
        <v>20</v>
      </c>
      <c r="G41" s="11">
        <f>_xlfn.XLOOKUP(1, ('Table 3 - Full data'!$A$2:'Table 3 - Full data'!$A$253 = $A41)*('Table 3 - Full data'!$B$2:'Table 3 - Full data'!$B$253 = $B$5),'Table 3 - Full data'!H$2:'Table 3 - Full data'!H$253)</f>
        <v>70</v>
      </c>
      <c r="H41" s="15">
        <f>_xlfn.XLOOKUP(1, ('Table 3 - Full data'!$A$2:'Table 3 - Full data'!$A$253 = $A41)*('Table 3 - Full data'!$B$2:'Table 3 - Full data'!$B$253 = $B$5),'Table 3 - Full data'!I$2:'Table 3 - Full data'!I$253)</f>
        <v>0.05</v>
      </c>
      <c r="I41" s="15">
        <f>_xlfn.XLOOKUP(1, ('Table 3 - Full data'!$A$2:'Table 3 - Full data'!$A$253 = $A41)*('Table 3 - Full data'!$B$2:'Table 3 - Full data'!$B$253 = $B$5),'Table 3 - Full data'!J$2:'Table 3 - Full data'!J$253)</f>
        <v>0.23</v>
      </c>
      <c r="J41" s="15">
        <f>_xlfn.XLOOKUP(1, ('Table 3 - Full data'!$A$2:'Table 3 - Full data'!$A$253 = $A41)*('Table 3 - Full data'!$B$2:'Table 3 - Full data'!$B$253 = $B$5),'Table 3 - Full data'!K$2:'Table 3 - Full data'!K$253)</f>
        <v>0.72</v>
      </c>
    </row>
    <row r="42" spans="1:10" x14ac:dyDescent="0.45">
      <c r="A42" t="s">
        <v>263</v>
      </c>
      <c r="B42" s="11">
        <f>_xlfn.XLOOKUP(1, ('Table 3 - Full data'!$A$2:'Table 3 - Full data'!$A$253 = $A42)*('Table 3 - Full data'!$B$2:'Table 3 - Full data'!$B$253 = $B$5),'Table 3 - Full data'!C$2:'Table 3 - Full data'!C$253)</f>
        <v>20</v>
      </c>
      <c r="C42" s="15">
        <f>_xlfn.XLOOKUP(1, ('Table 3 - Full data'!$A$2:'Table 3 - Full data'!$A$253 = $A42)*('Table 3 - Full data'!$B$2:'Table 3 - Full data'!$B$253 = $B$5),'Table 3 - Full data'!D$2:'Table 3 - Full data'!D$253)</f>
        <v>0</v>
      </c>
      <c r="D42" s="11">
        <f>_xlfn.XLOOKUP(1, ('Table 3 - Full data'!$A$2:'Table 3 - Full data'!$A$253 = $A42)*('Table 3 - Full data'!$B$2:'Table 3 - Full data'!$B$253 = $B$5),'Table 3 - Full data'!E$2:'Table 3 - Full data'!E$253)</f>
        <v>20</v>
      </c>
      <c r="E42" s="11">
        <f>_xlfn.XLOOKUP(1, ('Table 3 - Full data'!$A$2:'Table 3 - Full data'!$A$253 = $A42)*('Table 3 - Full data'!$B$2:'Table 3 - Full data'!$B$253 = $B$5),'Table 3 - Full data'!F$2:'Table 3 - Full data'!F$253)</f>
        <v>15</v>
      </c>
      <c r="F42" s="11">
        <f>_xlfn.XLOOKUP(1, ('Table 3 - Full data'!$A$2:'Table 3 - Full data'!$A$253 = $A42)*('Table 3 - Full data'!$B$2:'Table 3 - Full data'!$B$253 = $B$5),'Table 3 - Full data'!G$2:'Table 3 - Full data'!G$253)</f>
        <v>5</v>
      </c>
      <c r="G42" s="11" t="s">
        <v>309</v>
      </c>
      <c r="H42" s="15">
        <f>_xlfn.XLOOKUP(1, ('Table 3 - Full data'!$A$2:'Table 3 - Full data'!$A$253 = $A42)*('Table 3 - Full data'!$B$2:'Table 3 - Full data'!$B$253 = $B$5),'Table 3 - Full data'!I$2:'Table 3 - Full data'!I$253)</f>
        <v>0.74</v>
      </c>
      <c r="I42" s="15" t="str">
        <f>_xlfn.XLOOKUP(1, ('Table 3 - Full data'!$A$2:'Table 3 - Full data'!$A$253 = $A42)*('Table 3 - Full data'!$B$2:'Table 3 - Full data'!$B$253 = $B$5),'Table 3 - Full data'!J$2:'Table 3 - Full data'!J$253)</f>
        <v>[c]</v>
      </c>
      <c r="J42" s="15" t="s">
        <v>309</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lookup'!A3:A9</xm:f>
          </x14:formula1>
          <xm:sqref>B5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9"/>
  <sheetViews>
    <sheetView zoomScale="96" zoomScaleNormal="96" workbookViewId="0"/>
  </sheetViews>
  <sheetFormatPr defaultColWidth="10.85546875" defaultRowHeight="15.9" x14ac:dyDescent="0.45"/>
  <cols>
    <col min="1" max="1" width="38" customWidth="1"/>
    <col min="2" max="15" width="16.7109375" customWidth="1"/>
  </cols>
  <sheetData>
    <row r="1" spans="1:15" ht="20.6" x14ac:dyDescent="0.55000000000000004">
      <c r="A1" s="1" t="s">
        <v>346</v>
      </c>
    </row>
    <row r="2" spans="1:15" x14ac:dyDescent="0.45">
      <c r="A2" t="s">
        <v>39</v>
      </c>
    </row>
    <row r="3" spans="1:15" x14ac:dyDescent="0.45">
      <c r="A3" t="s">
        <v>352</v>
      </c>
    </row>
    <row r="4" spans="1:15" ht="65.05" customHeight="1" x14ac:dyDescent="0.45">
      <c r="A4" s="2" t="s">
        <v>264</v>
      </c>
      <c r="B4" s="2" t="s">
        <v>265</v>
      </c>
      <c r="C4" s="29" t="s">
        <v>334</v>
      </c>
      <c r="D4" s="29" t="s">
        <v>335</v>
      </c>
      <c r="E4" s="29" t="s">
        <v>336</v>
      </c>
      <c r="F4" s="29" t="s">
        <v>337</v>
      </c>
      <c r="G4" s="29" t="s">
        <v>338</v>
      </c>
      <c r="H4" s="29" t="s">
        <v>339</v>
      </c>
      <c r="I4" s="29" t="s">
        <v>340</v>
      </c>
      <c r="J4" s="29" t="s">
        <v>341</v>
      </c>
      <c r="K4" s="29" t="s">
        <v>342</v>
      </c>
      <c r="L4" s="29" t="s">
        <v>343</v>
      </c>
      <c r="M4" s="29" t="s">
        <v>344</v>
      </c>
      <c r="N4" s="29" t="s">
        <v>345</v>
      </c>
      <c r="O4" s="2" t="s">
        <v>266</v>
      </c>
    </row>
    <row r="5" spans="1:15" x14ac:dyDescent="0.45">
      <c r="A5" s="7" t="s">
        <v>150</v>
      </c>
      <c r="B5" s="10">
        <v>46270</v>
      </c>
      <c r="C5" s="10">
        <v>545</v>
      </c>
      <c r="D5" s="10">
        <v>4990</v>
      </c>
      <c r="E5" s="10">
        <v>10175</v>
      </c>
      <c r="F5" s="10">
        <v>8210</v>
      </c>
      <c r="G5" s="10">
        <v>5760</v>
      </c>
      <c r="H5" s="10">
        <v>4280</v>
      </c>
      <c r="I5" s="10">
        <v>3745</v>
      </c>
      <c r="J5" s="10">
        <v>2370</v>
      </c>
      <c r="K5" s="10">
        <v>1680</v>
      </c>
      <c r="L5" s="10">
        <v>4510</v>
      </c>
      <c r="M5" s="10">
        <v>15705</v>
      </c>
      <c r="N5" s="14">
        <v>0.34</v>
      </c>
      <c r="O5" s="10">
        <v>15</v>
      </c>
    </row>
    <row r="6" spans="1:15" x14ac:dyDescent="0.45">
      <c r="A6" t="s">
        <v>151</v>
      </c>
      <c r="B6" s="11">
        <v>135</v>
      </c>
      <c r="C6" s="11">
        <v>15</v>
      </c>
      <c r="D6" s="11">
        <v>105</v>
      </c>
      <c r="E6" s="11">
        <v>15</v>
      </c>
      <c r="F6" s="11">
        <v>0</v>
      </c>
      <c r="G6" s="11">
        <v>0</v>
      </c>
      <c r="H6" s="11">
        <v>0</v>
      </c>
      <c r="I6" s="11">
        <v>0</v>
      </c>
      <c r="J6" s="11">
        <v>0</v>
      </c>
      <c r="K6" s="11">
        <v>0</v>
      </c>
      <c r="L6" s="11">
        <v>0</v>
      </c>
      <c r="M6" s="11">
        <v>135</v>
      </c>
      <c r="N6" s="15">
        <v>1</v>
      </c>
      <c r="O6" s="11">
        <v>2</v>
      </c>
    </row>
    <row r="7" spans="1:15" x14ac:dyDescent="0.45">
      <c r="A7" t="s">
        <v>152</v>
      </c>
      <c r="B7" s="11">
        <v>470</v>
      </c>
      <c r="C7" s="11">
        <v>5</v>
      </c>
      <c r="D7" s="11">
        <v>110</v>
      </c>
      <c r="E7" s="11">
        <v>235</v>
      </c>
      <c r="F7" s="11">
        <v>70</v>
      </c>
      <c r="G7" s="11">
        <v>35</v>
      </c>
      <c r="H7" s="11">
        <v>10</v>
      </c>
      <c r="I7" s="11">
        <v>5</v>
      </c>
      <c r="J7" s="11" t="s">
        <v>309</v>
      </c>
      <c r="K7" s="11">
        <v>0</v>
      </c>
      <c r="L7" s="11">
        <v>0</v>
      </c>
      <c r="M7" s="11">
        <v>355</v>
      </c>
      <c r="N7" s="15">
        <v>0.75</v>
      </c>
      <c r="O7" s="11">
        <v>7</v>
      </c>
    </row>
    <row r="8" spans="1:15" x14ac:dyDescent="0.45">
      <c r="A8" t="s">
        <v>153</v>
      </c>
      <c r="B8" s="11">
        <v>480</v>
      </c>
      <c r="C8" s="11">
        <v>5</v>
      </c>
      <c r="D8" s="11">
        <v>15</v>
      </c>
      <c r="E8" s="11">
        <v>245</v>
      </c>
      <c r="F8" s="11">
        <v>110</v>
      </c>
      <c r="G8" s="11">
        <v>35</v>
      </c>
      <c r="H8" s="11">
        <v>30</v>
      </c>
      <c r="I8" s="11">
        <v>15</v>
      </c>
      <c r="J8" s="11">
        <v>10</v>
      </c>
      <c r="K8" s="11">
        <v>5</v>
      </c>
      <c r="L8" s="11" t="s">
        <v>309</v>
      </c>
      <c r="M8" s="11">
        <v>265</v>
      </c>
      <c r="N8" s="15">
        <v>0.56000000000000005</v>
      </c>
      <c r="O8" s="11">
        <v>9</v>
      </c>
    </row>
    <row r="9" spans="1:15" x14ac:dyDescent="0.45">
      <c r="A9" t="s">
        <v>154</v>
      </c>
      <c r="B9" s="11">
        <v>520</v>
      </c>
      <c r="C9" s="11">
        <v>5</v>
      </c>
      <c r="D9" s="11">
        <v>10</v>
      </c>
      <c r="E9" s="11">
        <v>265</v>
      </c>
      <c r="F9" s="11">
        <v>105</v>
      </c>
      <c r="G9" s="11">
        <v>50</v>
      </c>
      <c r="H9" s="11">
        <v>30</v>
      </c>
      <c r="I9" s="11">
        <v>25</v>
      </c>
      <c r="J9" s="11">
        <v>15</v>
      </c>
      <c r="K9" s="11">
        <v>15</v>
      </c>
      <c r="L9" s="11">
        <v>5</v>
      </c>
      <c r="M9" s="11">
        <v>275</v>
      </c>
      <c r="N9" s="15">
        <v>0.53</v>
      </c>
      <c r="O9" s="11">
        <v>10</v>
      </c>
    </row>
    <row r="10" spans="1:15" x14ac:dyDescent="0.45">
      <c r="A10" t="s">
        <v>155</v>
      </c>
      <c r="B10" s="11">
        <v>700</v>
      </c>
      <c r="C10" s="11" t="s">
        <v>309</v>
      </c>
      <c r="D10" s="11">
        <v>100</v>
      </c>
      <c r="E10" s="11">
        <v>320</v>
      </c>
      <c r="F10" s="11">
        <v>125</v>
      </c>
      <c r="G10" s="11">
        <v>65</v>
      </c>
      <c r="H10" s="11">
        <v>25</v>
      </c>
      <c r="I10" s="11">
        <v>20</v>
      </c>
      <c r="J10" s="11">
        <v>15</v>
      </c>
      <c r="K10" s="11">
        <v>10</v>
      </c>
      <c r="L10" s="11">
        <v>25</v>
      </c>
      <c r="M10" s="11">
        <v>420</v>
      </c>
      <c r="N10" s="15">
        <v>0.6</v>
      </c>
      <c r="O10" s="11">
        <v>9</v>
      </c>
    </row>
    <row r="11" spans="1:15" x14ac:dyDescent="0.45">
      <c r="A11" t="s">
        <v>156</v>
      </c>
      <c r="B11" s="11">
        <v>540</v>
      </c>
      <c r="C11" s="11" t="s">
        <v>309</v>
      </c>
      <c r="D11" s="11">
        <v>25</v>
      </c>
      <c r="E11" s="11">
        <v>285</v>
      </c>
      <c r="F11" s="11">
        <v>85</v>
      </c>
      <c r="G11" s="11">
        <v>50</v>
      </c>
      <c r="H11" s="11">
        <v>30</v>
      </c>
      <c r="I11" s="11">
        <v>20</v>
      </c>
      <c r="J11" s="11">
        <v>10</v>
      </c>
      <c r="K11" s="11">
        <v>10</v>
      </c>
      <c r="L11" s="11">
        <v>20</v>
      </c>
      <c r="M11" s="11">
        <v>315</v>
      </c>
      <c r="N11" s="15">
        <v>0.57999999999999996</v>
      </c>
      <c r="O11" s="11">
        <v>9</v>
      </c>
    </row>
    <row r="12" spans="1:15" x14ac:dyDescent="0.45">
      <c r="A12" t="s">
        <v>157</v>
      </c>
      <c r="B12" s="11">
        <v>555</v>
      </c>
      <c r="C12" s="11">
        <v>5</v>
      </c>
      <c r="D12" s="11">
        <v>15</v>
      </c>
      <c r="E12" s="11">
        <v>255</v>
      </c>
      <c r="F12" s="11">
        <v>140</v>
      </c>
      <c r="G12" s="11">
        <v>60</v>
      </c>
      <c r="H12" s="11">
        <v>25</v>
      </c>
      <c r="I12" s="11">
        <v>20</v>
      </c>
      <c r="J12" s="11">
        <v>15</v>
      </c>
      <c r="K12" s="11">
        <v>5</v>
      </c>
      <c r="L12" s="11">
        <v>20</v>
      </c>
      <c r="M12" s="11">
        <v>270</v>
      </c>
      <c r="N12" s="15">
        <v>0.49</v>
      </c>
      <c r="O12" s="11">
        <v>11</v>
      </c>
    </row>
    <row r="13" spans="1:15" x14ac:dyDescent="0.45">
      <c r="A13" t="s">
        <v>158</v>
      </c>
      <c r="B13" s="11">
        <v>600</v>
      </c>
      <c r="C13" s="11">
        <v>5</v>
      </c>
      <c r="D13" s="11">
        <v>10</v>
      </c>
      <c r="E13" s="11">
        <v>200</v>
      </c>
      <c r="F13" s="11">
        <v>205</v>
      </c>
      <c r="G13" s="11">
        <v>65</v>
      </c>
      <c r="H13" s="11">
        <v>50</v>
      </c>
      <c r="I13" s="11">
        <v>20</v>
      </c>
      <c r="J13" s="11">
        <v>20</v>
      </c>
      <c r="K13" s="11">
        <v>5</v>
      </c>
      <c r="L13" s="11">
        <v>15</v>
      </c>
      <c r="M13" s="11">
        <v>215</v>
      </c>
      <c r="N13" s="15">
        <v>0.36</v>
      </c>
      <c r="O13" s="11">
        <v>12</v>
      </c>
    </row>
    <row r="14" spans="1:15" x14ac:dyDescent="0.45">
      <c r="A14" t="s">
        <v>159</v>
      </c>
      <c r="B14" s="11">
        <v>645</v>
      </c>
      <c r="C14" s="11">
        <v>5</v>
      </c>
      <c r="D14" s="11">
        <v>15</v>
      </c>
      <c r="E14" s="11">
        <v>220</v>
      </c>
      <c r="F14" s="11">
        <v>245</v>
      </c>
      <c r="G14" s="11">
        <v>75</v>
      </c>
      <c r="H14" s="11">
        <v>35</v>
      </c>
      <c r="I14" s="11">
        <v>20</v>
      </c>
      <c r="J14" s="11">
        <v>10</v>
      </c>
      <c r="K14" s="11">
        <v>5</v>
      </c>
      <c r="L14" s="11">
        <v>20</v>
      </c>
      <c r="M14" s="11">
        <v>235</v>
      </c>
      <c r="N14" s="15">
        <v>0.36</v>
      </c>
      <c r="O14" s="11">
        <v>12</v>
      </c>
    </row>
    <row r="15" spans="1:15" x14ac:dyDescent="0.45">
      <c r="A15" t="s">
        <v>160</v>
      </c>
      <c r="B15" s="11">
        <v>935</v>
      </c>
      <c r="C15" s="11">
        <v>5</v>
      </c>
      <c r="D15" s="11">
        <v>200</v>
      </c>
      <c r="E15" s="11">
        <v>385</v>
      </c>
      <c r="F15" s="11">
        <v>135</v>
      </c>
      <c r="G15" s="11">
        <v>60</v>
      </c>
      <c r="H15" s="11">
        <v>30</v>
      </c>
      <c r="I15" s="11">
        <v>30</v>
      </c>
      <c r="J15" s="11">
        <v>20</v>
      </c>
      <c r="K15" s="11">
        <v>15</v>
      </c>
      <c r="L15" s="11">
        <v>55</v>
      </c>
      <c r="M15" s="11">
        <v>595</v>
      </c>
      <c r="N15" s="15">
        <v>0.63</v>
      </c>
      <c r="O15" s="11">
        <v>9</v>
      </c>
    </row>
    <row r="16" spans="1:15" x14ac:dyDescent="0.45">
      <c r="A16" t="s">
        <v>161</v>
      </c>
      <c r="B16" s="11">
        <v>720</v>
      </c>
      <c r="C16" s="11">
        <v>10</v>
      </c>
      <c r="D16" s="11">
        <v>95</v>
      </c>
      <c r="E16" s="11">
        <v>335</v>
      </c>
      <c r="F16" s="11">
        <v>100</v>
      </c>
      <c r="G16" s="11">
        <v>60</v>
      </c>
      <c r="H16" s="11">
        <v>40</v>
      </c>
      <c r="I16" s="11">
        <v>20</v>
      </c>
      <c r="J16" s="11">
        <v>15</v>
      </c>
      <c r="K16" s="11">
        <v>5</v>
      </c>
      <c r="L16" s="11">
        <v>30</v>
      </c>
      <c r="M16" s="11">
        <v>440</v>
      </c>
      <c r="N16" s="15">
        <v>0.61</v>
      </c>
      <c r="O16" s="11">
        <v>9</v>
      </c>
    </row>
    <row r="17" spans="1:15" x14ac:dyDescent="0.45">
      <c r="A17" t="s">
        <v>162</v>
      </c>
      <c r="B17" s="11">
        <v>660</v>
      </c>
      <c r="C17" s="11">
        <v>5</v>
      </c>
      <c r="D17" s="11">
        <v>115</v>
      </c>
      <c r="E17" s="11">
        <v>310</v>
      </c>
      <c r="F17" s="11">
        <v>95</v>
      </c>
      <c r="G17" s="11">
        <v>50</v>
      </c>
      <c r="H17" s="11">
        <v>25</v>
      </c>
      <c r="I17" s="11">
        <v>20</v>
      </c>
      <c r="J17" s="11">
        <v>5</v>
      </c>
      <c r="K17" s="11">
        <v>10</v>
      </c>
      <c r="L17" s="11">
        <v>25</v>
      </c>
      <c r="M17" s="11">
        <v>430</v>
      </c>
      <c r="N17" s="15">
        <v>0.65</v>
      </c>
      <c r="O17" s="11">
        <v>8</v>
      </c>
    </row>
    <row r="18" spans="1:15" x14ac:dyDescent="0.45">
      <c r="A18" t="s">
        <v>163</v>
      </c>
      <c r="B18" s="11">
        <v>615</v>
      </c>
      <c r="C18" s="11">
        <v>5</v>
      </c>
      <c r="D18" s="11">
        <v>100</v>
      </c>
      <c r="E18" s="11">
        <v>265</v>
      </c>
      <c r="F18" s="11">
        <v>90</v>
      </c>
      <c r="G18" s="11">
        <v>50</v>
      </c>
      <c r="H18" s="11">
        <v>35</v>
      </c>
      <c r="I18" s="11">
        <v>25</v>
      </c>
      <c r="J18" s="11">
        <v>10</v>
      </c>
      <c r="K18" s="11">
        <v>10</v>
      </c>
      <c r="L18" s="11">
        <v>20</v>
      </c>
      <c r="M18" s="11">
        <v>375</v>
      </c>
      <c r="N18" s="15">
        <v>0.61</v>
      </c>
      <c r="O18" s="11">
        <v>8</v>
      </c>
    </row>
    <row r="19" spans="1:15" x14ac:dyDescent="0.45">
      <c r="A19" t="s">
        <v>164</v>
      </c>
      <c r="B19" s="11">
        <v>615</v>
      </c>
      <c r="C19" s="11">
        <v>5</v>
      </c>
      <c r="D19" s="11">
        <v>85</v>
      </c>
      <c r="E19" s="11">
        <v>275</v>
      </c>
      <c r="F19" s="11">
        <v>90</v>
      </c>
      <c r="G19" s="11">
        <v>55</v>
      </c>
      <c r="H19" s="11">
        <v>35</v>
      </c>
      <c r="I19" s="11">
        <v>20</v>
      </c>
      <c r="J19" s="11">
        <v>15</v>
      </c>
      <c r="K19" s="11">
        <v>10</v>
      </c>
      <c r="L19" s="11">
        <v>25</v>
      </c>
      <c r="M19" s="11">
        <v>370</v>
      </c>
      <c r="N19" s="15">
        <v>0.6</v>
      </c>
      <c r="O19" s="11">
        <v>9</v>
      </c>
    </row>
    <row r="20" spans="1:15" x14ac:dyDescent="0.45">
      <c r="A20" t="s">
        <v>165</v>
      </c>
      <c r="B20" s="11">
        <v>655</v>
      </c>
      <c r="C20" s="11">
        <v>10</v>
      </c>
      <c r="D20" s="11">
        <v>85</v>
      </c>
      <c r="E20" s="11">
        <v>320</v>
      </c>
      <c r="F20" s="11">
        <v>105</v>
      </c>
      <c r="G20" s="11">
        <v>35</v>
      </c>
      <c r="H20" s="11">
        <v>30</v>
      </c>
      <c r="I20" s="11">
        <v>25</v>
      </c>
      <c r="J20" s="11">
        <v>15</v>
      </c>
      <c r="K20" s="11">
        <v>5</v>
      </c>
      <c r="L20" s="11">
        <v>25</v>
      </c>
      <c r="M20" s="11">
        <v>415</v>
      </c>
      <c r="N20" s="15">
        <v>0.64</v>
      </c>
      <c r="O20" s="11">
        <v>8</v>
      </c>
    </row>
    <row r="21" spans="1:15" x14ac:dyDescent="0.45">
      <c r="A21" t="s">
        <v>166</v>
      </c>
      <c r="B21" s="11">
        <v>610</v>
      </c>
      <c r="C21" s="11">
        <v>5</v>
      </c>
      <c r="D21" s="11">
        <v>20</v>
      </c>
      <c r="E21" s="11">
        <v>330</v>
      </c>
      <c r="F21" s="11">
        <v>120</v>
      </c>
      <c r="G21" s="11">
        <v>50</v>
      </c>
      <c r="H21" s="11">
        <v>30</v>
      </c>
      <c r="I21" s="11">
        <v>25</v>
      </c>
      <c r="J21" s="11">
        <v>10</v>
      </c>
      <c r="K21" s="11">
        <v>5</v>
      </c>
      <c r="L21" s="11">
        <v>15</v>
      </c>
      <c r="M21" s="11">
        <v>355</v>
      </c>
      <c r="N21" s="15">
        <v>0.57999999999999996</v>
      </c>
      <c r="O21" s="11">
        <v>10</v>
      </c>
    </row>
    <row r="22" spans="1:15" x14ac:dyDescent="0.45">
      <c r="A22" t="s">
        <v>167</v>
      </c>
      <c r="B22" s="11">
        <v>755</v>
      </c>
      <c r="C22" s="11">
        <v>5</v>
      </c>
      <c r="D22" s="11">
        <v>25</v>
      </c>
      <c r="E22" s="11">
        <v>350</v>
      </c>
      <c r="F22" s="11">
        <v>195</v>
      </c>
      <c r="G22" s="11">
        <v>70</v>
      </c>
      <c r="H22" s="11">
        <v>40</v>
      </c>
      <c r="I22" s="11">
        <v>20</v>
      </c>
      <c r="J22" s="11">
        <v>10</v>
      </c>
      <c r="K22" s="11">
        <v>15</v>
      </c>
      <c r="L22" s="11">
        <v>30</v>
      </c>
      <c r="M22" s="11">
        <v>380</v>
      </c>
      <c r="N22" s="15">
        <v>0.5</v>
      </c>
      <c r="O22" s="11">
        <v>10</v>
      </c>
    </row>
    <row r="23" spans="1:15" x14ac:dyDescent="0.45">
      <c r="A23" t="s">
        <v>168</v>
      </c>
      <c r="B23" s="11">
        <v>725</v>
      </c>
      <c r="C23" s="11">
        <v>10</v>
      </c>
      <c r="D23" s="11">
        <v>25</v>
      </c>
      <c r="E23" s="11">
        <v>195</v>
      </c>
      <c r="F23" s="11">
        <v>280</v>
      </c>
      <c r="G23" s="11">
        <v>80</v>
      </c>
      <c r="H23" s="11">
        <v>60</v>
      </c>
      <c r="I23" s="11">
        <v>20</v>
      </c>
      <c r="J23" s="11">
        <v>20</v>
      </c>
      <c r="K23" s="11">
        <v>10</v>
      </c>
      <c r="L23" s="11">
        <v>25</v>
      </c>
      <c r="M23" s="11">
        <v>230</v>
      </c>
      <c r="N23" s="15">
        <v>0.32</v>
      </c>
      <c r="O23" s="11">
        <v>12</v>
      </c>
    </row>
    <row r="24" spans="1:15" x14ac:dyDescent="0.45">
      <c r="A24" t="s">
        <v>169</v>
      </c>
      <c r="B24" s="11">
        <v>940</v>
      </c>
      <c r="C24" s="11">
        <v>10</v>
      </c>
      <c r="D24" s="11">
        <v>45</v>
      </c>
      <c r="E24" s="11">
        <v>335</v>
      </c>
      <c r="F24" s="11">
        <v>295</v>
      </c>
      <c r="G24" s="11">
        <v>105</v>
      </c>
      <c r="H24" s="11">
        <v>45</v>
      </c>
      <c r="I24" s="11">
        <v>25</v>
      </c>
      <c r="J24" s="11">
        <v>25</v>
      </c>
      <c r="K24" s="11">
        <v>15</v>
      </c>
      <c r="L24" s="11">
        <v>40</v>
      </c>
      <c r="M24" s="11">
        <v>390</v>
      </c>
      <c r="N24" s="15">
        <v>0.42</v>
      </c>
      <c r="O24" s="11">
        <v>11</v>
      </c>
    </row>
    <row r="25" spans="1:15" x14ac:dyDescent="0.45">
      <c r="A25" t="s">
        <v>170</v>
      </c>
      <c r="B25" s="11">
        <v>740</v>
      </c>
      <c r="C25" s="11">
        <v>15</v>
      </c>
      <c r="D25" s="11">
        <v>110</v>
      </c>
      <c r="E25" s="11">
        <v>300</v>
      </c>
      <c r="F25" s="11">
        <v>90</v>
      </c>
      <c r="G25" s="11">
        <v>65</v>
      </c>
      <c r="H25" s="11">
        <v>40</v>
      </c>
      <c r="I25" s="11">
        <v>35</v>
      </c>
      <c r="J25" s="11">
        <v>30</v>
      </c>
      <c r="K25" s="11">
        <v>15</v>
      </c>
      <c r="L25" s="11">
        <v>40</v>
      </c>
      <c r="M25" s="11">
        <v>425</v>
      </c>
      <c r="N25" s="15">
        <v>0.57999999999999996</v>
      </c>
      <c r="O25" s="11">
        <v>9</v>
      </c>
    </row>
    <row r="26" spans="1:15" x14ac:dyDescent="0.45">
      <c r="A26" t="s">
        <v>171</v>
      </c>
      <c r="B26" s="11">
        <v>510</v>
      </c>
      <c r="C26" s="11">
        <v>5</v>
      </c>
      <c r="D26" s="11">
        <v>20</v>
      </c>
      <c r="E26" s="11">
        <v>210</v>
      </c>
      <c r="F26" s="11">
        <v>115</v>
      </c>
      <c r="G26" s="11">
        <v>55</v>
      </c>
      <c r="H26" s="11">
        <v>30</v>
      </c>
      <c r="I26" s="11">
        <v>25</v>
      </c>
      <c r="J26" s="11">
        <v>10</v>
      </c>
      <c r="K26" s="11">
        <v>10</v>
      </c>
      <c r="L26" s="11">
        <v>25</v>
      </c>
      <c r="M26" s="11">
        <v>235</v>
      </c>
      <c r="N26" s="15">
        <v>0.46</v>
      </c>
      <c r="O26" s="11">
        <v>11</v>
      </c>
    </row>
    <row r="27" spans="1:15" x14ac:dyDescent="0.45">
      <c r="A27" t="s">
        <v>172</v>
      </c>
      <c r="B27" s="11">
        <v>665</v>
      </c>
      <c r="C27" s="11">
        <v>10</v>
      </c>
      <c r="D27" s="11">
        <v>20</v>
      </c>
      <c r="E27" s="11">
        <v>30</v>
      </c>
      <c r="F27" s="11">
        <v>375</v>
      </c>
      <c r="G27" s="11">
        <v>85</v>
      </c>
      <c r="H27" s="11">
        <v>45</v>
      </c>
      <c r="I27" s="11">
        <v>25</v>
      </c>
      <c r="J27" s="11">
        <v>15</v>
      </c>
      <c r="K27" s="11">
        <v>15</v>
      </c>
      <c r="L27" s="11">
        <v>50</v>
      </c>
      <c r="M27" s="11">
        <v>60</v>
      </c>
      <c r="N27" s="15">
        <v>0.09</v>
      </c>
      <c r="O27" s="11">
        <v>13</v>
      </c>
    </row>
    <row r="28" spans="1:15" x14ac:dyDescent="0.45">
      <c r="A28" t="s">
        <v>173</v>
      </c>
      <c r="B28" s="11">
        <v>785</v>
      </c>
      <c r="C28" s="11">
        <v>5</v>
      </c>
      <c r="D28" s="11">
        <v>20</v>
      </c>
      <c r="E28" s="11">
        <v>185</v>
      </c>
      <c r="F28" s="11">
        <v>275</v>
      </c>
      <c r="G28" s="11">
        <v>140</v>
      </c>
      <c r="H28" s="11">
        <v>55</v>
      </c>
      <c r="I28" s="11">
        <v>20</v>
      </c>
      <c r="J28" s="11">
        <v>25</v>
      </c>
      <c r="K28" s="11">
        <v>20</v>
      </c>
      <c r="L28" s="11">
        <v>40</v>
      </c>
      <c r="M28" s="11">
        <v>210</v>
      </c>
      <c r="N28" s="15">
        <v>0.27</v>
      </c>
      <c r="O28" s="11">
        <v>14</v>
      </c>
    </row>
    <row r="29" spans="1:15" x14ac:dyDescent="0.45">
      <c r="A29" t="s">
        <v>174</v>
      </c>
      <c r="B29" s="11">
        <v>735</v>
      </c>
      <c r="C29" s="11">
        <v>10</v>
      </c>
      <c r="D29" s="11">
        <v>75</v>
      </c>
      <c r="E29" s="11">
        <v>310</v>
      </c>
      <c r="F29" s="11">
        <v>140</v>
      </c>
      <c r="G29" s="11">
        <v>70</v>
      </c>
      <c r="H29" s="11">
        <v>35</v>
      </c>
      <c r="I29" s="11">
        <v>25</v>
      </c>
      <c r="J29" s="11">
        <v>25</v>
      </c>
      <c r="K29" s="11">
        <v>20</v>
      </c>
      <c r="L29" s="11">
        <v>25</v>
      </c>
      <c r="M29" s="11">
        <v>395</v>
      </c>
      <c r="N29" s="15">
        <v>0.54</v>
      </c>
      <c r="O29" s="11">
        <v>10</v>
      </c>
    </row>
    <row r="30" spans="1:15" x14ac:dyDescent="0.45">
      <c r="A30" t="s">
        <v>175</v>
      </c>
      <c r="B30" s="11">
        <v>720</v>
      </c>
      <c r="C30" s="11">
        <v>10</v>
      </c>
      <c r="D30" s="11">
        <v>225</v>
      </c>
      <c r="E30" s="11">
        <v>265</v>
      </c>
      <c r="F30" s="11">
        <v>75</v>
      </c>
      <c r="G30" s="11">
        <v>45</v>
      </c>
      <c r="H30" s="11">
        <v>35</v>
      </c>
      <c r="I30" s="11">
        <v>25</v>
      </c>
      <c r="J30" s="11">
        <v>20</v>
      </c>
      <c r="K30" s="11">
        <v>10</v>
      </c>
      <c r="L30" s="11">
        <v>15</v>
      </c>
      <c r="M30" s="11">
        <v>495</v>
      </c>
      <c r="N30" s="15">
        <v>0.69</v>
      </c>
      <c r="O30" s="11">
        <v>7</v>
      </c>
    </row>
    <row r="31" spans="1:15" x14ac:dyDescent="0.45">
      <c r="A31" t="s">
        <v>176</v>
      </c>
      <c r="B31" s="11">
        <v>530</v>
      </c>
      <c r="C31" s="11">
        <v>5</v>
      </c>
      <c r="D31" s="11">
        <v>30</v>
      </c>
      <c r="E31" s="11">
        <v>180</v>
      </c>
      <c r="F31" s="11">
        <v>165</v>
      </c>
      <c r="G31" s="11">
        <v>55</v>
      </c>
      <c r="H31" s="11">
        <v>35</v>
      </c>
      <c r="I31" s="11">
        <v>25</v>
      </c>
      <c r="J31" s="11">
        <v>10</v>
      </c>
      <c r="K31" s="11">
        <v>5</v>
      </c>
      <c r="L31" s="11">
        <v>20</v>
      </c>
      <c r="M31" s="11">
        <v>215</v>
      </c>
      <c r="N31" s="15">
        <v>0.41</v>
      </c>
      <c r="O31" s="11">
        <v>11</v>
      </c>
    </row>
    <row r="32" spans="1:15" x14ac:dyDescent="0.45">
      <c r="A32" t="s">
        <v>177</v>
      </c>
      <c r="B32" s="11">
        <v>600</v>
      </c>
      <c r="C32" s="11">
        <v>15</v>
      </c>
      <c r="D32" s="11">
        <v>20</v>
      </c>
      <c r="E32" s="11">
        <v>10</v>
      </c>
      <c r="F32" s="11">
        <v>240</v>
      </c>
      <c r="G32" s="11">
        <v>180</v>
      </c>
      <c r="H32" s="11">
        <v>65</v>
      </c>
      <c r="I32" s="11">
        <v>30</v>
      </c>
      <c r="J32" s="11">
        <v>20</v>
      </c>
      <c r="K32" s="11">
        <v>15</v>
      </c>
      <c r="L32" s="11">
        <v>15</v>
      </c>
      <c r="M32" s="11">
        <v>45</v>
      </c>
      <c r="N32" s="15">
        <v>7.0000000000000007E-2</v>
      </c>
      <c r="O32" s="11">
        <v>16</v>
      </c>
    </row>
    <row r="33" spans="1:15" x14ac:dyDescent="0.45">
      <c r="A33" t="s">
        <v>178</v>
      </c>
      <c r="B33" s="11">
        <v>650</v>
      </c>
      <c r="C33" s="11">
        <v>5</v>
      </c>
      <c r="D33" s="11">
        <v>20</v>
      </c>
      <c r="E33" s="11">
        <v>10</v>
      </c>
      <c r="F33" s="11">
        <v>85</v>
      </c>
      <c r="G33" s="11">
        <v>320</v>
      </c>
      <c r="H33" s="11">
        <v>80</v>
      </c>
      <c r="I33" s="11">
        <v>40</v>
      </c>
      <c r="J33" s="11">
        <v>35</v>
      </c>
      <c r="K33" s="11">
        <v>20</v>
      </c>
      <c r="L33" s="11">
        <v>35</v>
      </c>
      <c r="M33" s="11">
        <v>35</v>
      </c>
      <c r="N33" s="15">
        <v>0.05</v>
      </c>
      <c r="O33" s="11">
        <v>18</v>
      </c>
    </row>
    <row r="34" spans="1:15" x14ac:dyDescent="0.45">
      <c r="A34" t="s">
        <v>179</v>
      </c>
      <c r="B34" s="11">
        <v>795</v>
      </c>
      <c r="C34" s="11">
        <v>10</v>
      </c>
      <c r="D34" s="11">
        <v>20</v>
      </c>
      <c r="E34" s="11">
        <v>5</v>
      </c>
      <c r="F34" s="11">
        <v>100</v>
      </c>
      <c r="G34" s="11">
        <v>305</v>
      </c>
      <c r="H34" s="11">
        <v>165</v>
      </c>
      <c r="I34" s="11">
        <v>85</v>
      </c>
      <c r="J34" s="11">
        <v>35</v>
      </c>
      <c r="K34" s="11">
        <v>30</v>
      </c>
      <c r="L34" s="11">
        <v>40</v>
      </c>
      <c r="M34" s="11">
        <v>35</v>
      </c>
      <c r="N34" s="15">
        <v>0.04</v>
      </c>
      <c r="O34" s="11">
        <v>20</v>
      </c>
    </row>
    <row r="35" spans="1:15" x14ac:dyDescent="0.45">
      <c r="A35" t="s">
        <v>180</v>
      </c>
      <c r="B35" s="11">
        <v>790</v>
      </c>
      <c r="C35" s="11">
        <v>10</v>
      </c>
      <c r="D35" s="11">
        <v>20</v>
      </c>
      <c r="E35" s="11">
        <v>5</v>
      </c>
      <c r="F35" s="11">
        <v>345</v>
      </c>
      <c r="G35" s="11">
        <v>195</v>
      </c>
      <c r="H35" s="11">
        <v>85</v>
      </c>
      <c r="I35" s="11">
        <v>45</v>
      </c>
      <c r="J35" s="11">
        <v>30</v>
      </c>
      <c r="K35" s="11">
        <v>10</v>
      </c>
      <c r="L35" s="11">
        <v>45</v>
      </c>
      <c r="M35" s="11">
        <v>35</v>
      </c>
      <c r="N35" s="15">
        <v>0.05</v>
      </c>
      <c r="O35" s="11">
        <v>16</v>
      </c>
    </row>
    <row r="36" spans="1:15" x14ac:dyDescent="0.45">
      <c r="A36" t="s">
        <v>181</v>
      </c>
      <c r="B36" s="11">
        <v>840</v>
      </c>
      <c r="C36" s="11">
        <v>10</v>
      </c>
      <c r="D36" s="11">
        <v>15</v>
      </c>
      <c r="E36" s="11">
        <v>45</v>
      </c>
      <c r="F36" s="11">
        <v>375</v>
      </c>
      <c r="G36" s="11">
        <v>175</v>
      </c>
      <c r="H36" s="11">
        <v>75</v>
      </c>
      <c r="I36" s="11">
        <v>30</v>
      </c>
      <c r="J36" s="11">
        <v>25</v>
      </c>
      <c r="K36" s="11">
        <v>25</v>
      </c>
      <c r="L36" s="11">
        <v>70</v>
      </c>
      <c r="M36" s="11">
        <v>65</v>
      </c>
      <c r="N36" s="15">
        <v>0.08</v>
      </c>
      <c r="O36" s="11">
        <v>15</v>
      </c>
    </row>
    <row r="37" spans="1:15" x14ac:dyDescent="0.45">
      <c r="A37" t="s">
        <v>182</v>
      </c>
      <c r="B37" s="11">
        <v>585</v>
      </c>
      <c r="C37" s="11">
        <v>15</v>
      </c>
      <c r="D37" s="11">
        <v>15</v>
      </c>
      <c r="E37" s="11">
        <v>5</v>
      </c>
      <c r="F37" s="11">
        <v>235</v>
      </c>
      <c r="G37" s="11">
        <v>120</v>
      </c>
      <c r="H37" s="11">
        <v>55</v>
      </c>
      <c r="I37" s="11">
        <v>40</v>
      </c>
      <c r="J37" s="11">
        <v>40</v>
      </c>
      <c r="K37" s="11">
        <v>10</v>
      </c>
      <c r="L37" s="11">
        <v>45</v>
      </c>
      <c r="M37" s="11">
        <v>40</v>
      </c>
      <c r="N37" s="15">
        <v>7.0000000000000007E-2</v>
      </c>
      <c r="O37" s="11">
        <v>16</v>
      </c>
    </row>
    <row r="38" spans="1:15" x14ac:dyDescent="0.45">
      <c r="A38" t="s">
        <v>183</v>
      </c>
      <c r="B38" s="11">
        <v>565</v>
      </c>
      <c r="C38" s="11">
        <v>10</v>
      </c>
      <c r="D38" s="11">
        <v>10</v>
      </c>
      <c r="E38" s="11">
        <v>15</v>
      </c>
      <c r="F38" s="11">
        <v>25</v>
      </c>
      <c r="G38" s="11">
        <v>220</v>
      </c>
      <c r="H38" s="11">
        <v>170</v>
      </c>
      <c r="I38" s="11">
        <v>50</v>
      </c>
      <c r="J38" s="11">
        <v>15</v>
      </c>
      <c r="K38" s="11">
        <v>20</v>
      </c>
      <c r="L38" s="11">
        <v>30</v>
      </c>
      <c r="M38" s="11">
        <v>35</v>
      </c>
      <c r="N38" s="15">
        <v>0.06</v>
      </c>
      <c r="O38" s="11">
        <v>21</v>
      </c>
    </row>
    <row r="39" spans="1:15" x14ac:dyDescent="0.45">
      <c r="A39" t="s">
        <v>184</v>
      </c>
      <c r="B39" s="11">
        <v>505</v>
      </c>
      <c r="C39" s="11">
        <v>10</v>
      </c>
      <c r="D39" s="11">
        <v>20</v>
      </c>
      <c r="E39" s="11">
        <v>5</v>
      </c>
      <c r="F39" s="11">
        <v>5</v>
      </c>
      <c r="G39" s="11">
        <v>15</v>
      </c>
      <c r="H39" s="11">
        <v>235</v>
      </c>
      <c r="I39" s="11">
        <v>125</v>
      </c>
      <c r="J39" s="11">
        <v>40</v>
      </c>
      <c r="K39" s="11">
        <v>15</v>
      </c>
      <c r="L39" s="11">
        <v>45</v>
      </c>
      <c r="M39" s="11">
        <v>30</v>
      </c>
      <c r="N39" s="15">
        <v>0.06</v>
      </c>
      <c r="O39" s="11">
        <v>25</v>
      </c>
    </row>
    <row r="40" spans="1:15" x14ac:dyDescent="0.45">
      <c r="A40" t="s">
        <v>185</v>
      </c>
      <c r="B40" s="11">
        <v>570</v>
      </c>
      <c r="C40" s="11">
        <v>10</v>
      </c>
      <c r="D40" s="11">
        <v>15</v>
      </c>
      <c r="E40" s="11">
        <v>5</v>
      </c>
      <c r="F40" s="11">
        <v>10</v>
      </c>
      <c r="G40" s="11">
        <v>5</v>
      </c>
      <c r="H40" s="11">
        <v>10</v>
      </c>
      <c r="I40" s="11">
        <v>300</v>
      </c>
      <c r="J40" s="11">
        <v>110</v>
      </c>
      <c r="K40" s="11">
        <v>35</v>
      </c>
      <c r="L40" s="11">
        <v>65</v>
      </c>
      <c r="M40" s="11">
        <v>30</v>
      </c>
      <c r="N40" s="15">
        <v>0.05</v>
      </c>
      <c r="O40" s="11">
        <v>30</v>
      </c>
    </row>
    <row r="41" spans="1:15" x14ac:dyDescent="0.45">
      <c r="A41" t="s">
        <v>186</v>
      </c>
      <c r="B41" s="11">
        <v>660</v>
      </c>
      <c r="C41" s="11">
        <v>5</v>
      </c>
      <c r="D41" s="11">
        <v>15</v>
      </c>
      <c r="E41" s="11">
        <v>10</v>
      </c>
      <c r="F41" s="11">
        <v>10</v>
      </c>
      <c r="G41" s="11">
        <v>5</v>
      </c>
      <c r="H41" s="11">
        <v>10</v>
      </c>
      <c r="I41" s="11">
        <v>245</v>
      </c>
      <c r="J41" s="11">
        <v>165</v>
      </c>
      <c r="K41" s="11">
        <v>70</v>
      </c>
      <c r="L41" s="11">
        <v>120</v>
      </c>
      <c r="M41" s="11">
        <v>35</v>
      </c>
      <c r="N41" s="15">
        <v>0.05</v>
      </c>
      <c r="O41" s="11">
        <v>31</v>
      </c>
    </row>
    <row r="42" spans="1:15" x14ac:dyDescent="0.45">
      <c r="A42" t="s">
        <v>187</v>
      </c>
      <c r="B42" s="11">
        <v>745</v>
      </c>
      <c r="C42" s="11">
        <v>5</v>
      </c>
      <c r="D42" s="11">
        <v>15</v>
      </c>
      <c r="E42" s="11">
        <v>5</v>
      </c>
      <c r="F42" s="11">
        <v>5</v>
      </c>
      <c r="G42" s="11">
        <v>5</v>
      </c>
      <c r="H42" s="11">
        <v>100</v>
      </c>
      <c r="I42" s="11">
        <v>325</v>
      </c>
      <c r="J42" s="11">
        <v>115</v>
      </c>
      <c r="K42" s="11">
        <v>45</v>
      </c>
      <c r="L42" s="11">
        <v>125</v>
      </c>
      <c r="M42" s="11">
        <v>25</v>
      </c>
      <c r="N42" s="15">
        <v>0.03</v>
      </c>
      <c r="O42" s="11">
        <v>29</v>
      </c>
    </row>
    <row r="43" spans="1:15" x14ac:dyDescent="0.45">
      <c r="A43" t="s">
        <v>188</v>
      </c>
      <c r="B43" s="11">
        <v>805</v>
      </c>
      <c r="C43" s="11">
        <v>10</v>
      </c>
      <c r="D43" s="11">
        <v>25</v>
      </c>
      <c r="E43" s="11">
        <v>10</v>
      </c>
      <c r="F43" s="11">
        <v>10</v>
      </c>
      <c r="G43" s="11">
        <v>155</v>
      </c>
      <c r="H43" s="11">
        <v>260</v>
      </c>
      <c r="I43" s="11">
        <v>135</v>
      </c>
      <c r="J43" s="11">
        <v>50</v>
      </c>
      <c r="K43" s="11">
        <v>45</v>
      </c>
      <c r="L43" s="11">
        <v>105</v>
      </c>
      <c r="M43" s="11">
        <v>45</v>
      </c>
      <c r="N43" s="15">
        <v>0.06</v>
      </c>
      <c r="O43" s="11">
        <v>24</v>
      </c>
    </row>
    <row r="44" spans="1:15" x14ac:dyDescent="0.45">
      <c r="A44" t="s">
        <v>189</v>
      </c>
      <c r="B44" s="11">
        <v>690</v>
      </c>
      <c r="C44" s="11">
        <v>15</v>
      </c>
      <c r="D44" s="11">
        <v>30</v>
      </c>
      <c r="E44" s="11">
        <v>15</v>
      </c>
      <c r="F44" s="11">
        <v>20</v>
      </c>
      <c r="G44" s="11">
        <v>325</v>
      </c>
      <c r="H44" s="11">
        <v>110</v>
      </c>
      <c r="I44" s="11">
        <v>55</v>
      </c>
      <c r="J44" s="11">
        <v>25</v>
      </c>
      <c r="K44" s="11">
        <v>10</v>
      </c>
      <c r="L44" s="11">
        <v>80</v>
      </c>
      <c r="M44" s="11">
        <v>60</v>
      </c>
      <c r="N44" s="15">
        <v>0.09</v>
      </c>
      <c r="O44" s="11">
        <v>19</v>
      </c>
    </row>
    <row r="45" spans="1:15" x14ac:dyDescent="0.45">
      <c r="A45" t="s">
        <v>190</v>
      </c>
      <c r="B45" s="11">
        <v>420</v>
      </c>
      <c r="C45" s="11" t="s">
        <v>309</v>
      </c>
      <c r="D45" s="11">
        <v>20</v>
      </c>
      <c r="E45" s="11">
        <v>5</v>
      </c>
      <c r="F45" s="11">
        <v>5</v>
      </c>
      <c r="G45" s="11">
        <v>55</v>
      </c>
      <c r="H45" s="11">
        <v>110</v>
      </c>
      <c r="I45" s="11">
        <v>90</v>
      </c>
      <c r="J45" s="11">
        <v>35</v>
      </c>
      <c r="K45" s="11">
        <v>35</v>
      </c>
      <c r="L45" s="11">
        <v>65</v>
      </c>
      <c r="M45" s="11">
        <v>25</v>
      </c>
      <c r="N45" s="15">
        <v>0.06</v>
      </c>
      <c r="O45" s="11">
        <v>26</v>
      </c>
    </row>
    <row r="46" spans="1:15" x14ac:dyDescent="0.45">
      <c r="A46" t="s">
        <v>191</v>
      </c>
      <c r="B46" s="11">
        <v>635</v>
      </c>
      <c r="C46" s="11">
        <v>10</v>
      </c>
      <c r="D46" s="11">
        <v>30</v>
      </c>
      <c r="E46" s="11">
        <v>10</v>
      </c>
      <c r="F46" s="11">
        <v>10</v>
      </c>
      <c r="G46" s="11">
        <v>5</v>
      </c>
      <c r="H46" s="11">
        <v>35</v>
      </c>
      <c r="I46" s="11">
        <v>245</v>
      </c>
      <c r="J46" s="11">
        <v>105</v>
      </c>
      <c r="K46" s="11">
        <v>60</v>
      </c>
      <c r="L46" s="11">
        <v>120</v>
      </c>
      <c r="M46" s="11">
        <v>50</v>
      </c>
      <c r="N46" s="15">
        <v>0.08</v>
      </c>
      <c r="O46" s="11">
        <v>30</v>
      </c>
    </row>
    <row r="47" spans="1:15" x14ac:dyDescent="0.45">
      <c r="A47" t="s">
        <v>192</v>
      </c>
      <c r="B47" s="11">
        <v>685</v>
      </c>
      <c r="C47" s="11">
        <v>10</v>
      </c>
      <c r="D47" s="11">
        <v>30</v>
      </c>
      <c r="E47" s="11">
        <v>10</v>
      </c>
      <c r="F47" s="11">
        <v>10</v>
      </c>
      <c r="G47" s="11">
        <v>5</v>
      </c>
      <c r="H47" s="11">
        <v>45</v>
      </c>
      <c r="I47" s="11">
        <v>140</v>
      </c>
      <c r="J47" s="11">
        <v>190</v>
      </c>
      <c r="K47" s="11">
        <v>70</v>
      </c>
      <c r="L47" s="11">
        <v>165</v>
      </c>
      <c r="M47" s="11">
        <v>50</v>
      </c>
      <c r="N47" s="15">
        <v>7.0000000000000007E-2</v>
      </c>
      <c r="O47" s="11">
        <v>33</v>
      </c>
    </row>
    <row r="48" spans="1:15" x14ac:dyDescent="0.45">
      <c r="A48" t="s">
        <v>193</v>
      </c>
      <c r="B48" s="11">
        <v>755</v>
      </c>
      <c r="C48" s="11">
        <v>10</v>
      </c>
      <c r="D48" s="11">
        <v>40</v>
      </c>
      <c r="E48" s="11">
        <v>15</v>
      </c>
      <c r="F48" s="11">
        <v>10</v>
      </c>
      <c r="G48" s="11">
        <v>5</v>
      </c>
      <c r="H48" s="11">
        <v>5</v>
      </c>
      <c r="I48" s="11">
        <v>15</v>
      </c>
      <c r="J48" s="11">
        <v>110</v>
      </c>
      <c r="K48" s="11">
        <v>225</v>
      </c>
      <c r="L48" s="11">
        <v>315</v>
      </c>
      <c r="M48" s="11">
        <v>70</v>
      </c>
      <c r="N48" s="15">
        <v>0.09</v>
      </c>
      <c r="O48" s="11">
        <v>39</v>
      </c>
    </row>
    <row r="49" spans="1:15" x14ac:dyDescent="0.45">
      <c r="A49" t="s">
        <v>194</v>
      </c>
      <c r="B49" s="11">
        <v>595</v>
      </c>
      <c r="C49" s="11">
        <v>5</v>
      </c>
      <c r="D49" s="11">
        <v>50</v>
      </c>
      <c r="E49" s="11">
        <v>20</v>
      </c>
      <c r="F49" s="11">
        <v>15</v>
      </c>
      <c r="G49" s="11">
        <v>10</v>
      </c>
      <c r="H49" s="11">
        <v>10</v>
      </c>
      <c r="I49" s="11" t="s">
        <v>309</v>
      </c>
      <c r="J49" s="11">
        <v>5</v>
      </c>
      <c r="K49" s="11">
        <v>45</v>
      </c>
      <c r="L49" s="11">
        <v>440</v>
      </c>
      <c r="M49" s="11">
        <v>75</v>
      </c>
      <c r="N49" s="15">
        <v>0.12</v>
      </c>
      <c r="O49" s="11">
        <v>43</v>
      </c>
    </row>
    <row r="50" spans="1:15" x14ac:dyDescent="0.45">
      <c r="A50" t="s">
        <v>195</v>
      </c>
      <c r="B50" s="11">
        <v>995</v>
      </c>
      <c r="C50" s="11">
        <v>15</v>
      </c>
      <c r="D50" s="11">
        <v>55</v>
      </c>
      <c r="E50" s="11">
        <v>15</v>
      </c>
      <c r="F50" s="11">
        <v>20</v>
      </c>
      <c r="G50" s="11">
        <v>10</v>
      </c>
      <c r="H50" s="11">
        <v>15</v>
      </c>
      <c r="I50" s="11">
        <v>25</v>
      </c>
      <c r="J50" s="11">
        <v>155</v>
      </c>
      <c r="K50" s="11">
        <v>190</v>
      </c>
      <c r="L50" s="11">
        <v>490</v>
      </c>
      <c r="M50" s="11">
        <v>85</v>
      </c>
      <c r="N50" s="15">
        <v>0.09</v>
      </c>
      <c r="O50" s="11">
        <v>40</v>
      </c>
    </row>
    <row r="51" spans="1:15" x14ac:dyDescent="0.45">
      <c r="A51" t="s">
        <v>196</v>
      </c>
      <c r="B51" s="11">
        <v>1260</v>
      </c>
      <c r="C51" s="11">
        <v>15</v>
      </c>
      <c r="D51" s="11">
        <v>45</v>
      </c>
      <c r="E51" s="11">
        <v>10</v>
      </c>
      <c r="F51" s="11">
        <v>20</v>
      </c>
      <c r="G51" s="11">
        <v>85</v>
      </c>
      <c r="H51" s="11">
        <v>200</v>
      </c>
      <c r="I51" s="11">
        <v>260</v>
      </c>
      <c r="J51" s="11">
        <v>170</v>
      </c>
      <c r="K51" s="11">
        <v>95</v>
      </c>
      <c r="L51" s="11">
        <v>365</v>
      </c>
      <c r="M51" s="11">
        <v>65</v>
      </c>
      <c r="N51" s="15">
        <v>0.05</v>
      </c>
      <c r="O51" s="11">
        <v>31</v>
      </c>
    </row>
    <row r="52" spans="1:15" x14ac:dyDescent="0.45">
      <c r="A52" t="s">
        <v>197</v>
      </c>
      <c r="B52" s="11">
        <v>975</v>
      </c>
      <c r="C52" s="11">
        <v>10</v>
      </c>
      <c r="D52" s="11">
        <v>30</v>
      </c>
      <c r="E52" s="11">
        <v>15</v>
      </c>
      <c r="F52" s="11">
        <v>95</v>
      </c>
      <c r="G52" s="11">
        <v>240</v>
      </c>
      <c r="H52" s="11">
        <v>155</v>
      </c>
      <c r="I52" s="11">
        <v>100</v>
      </c>
      <c r="J52" s="11">
        <v>55</v>
      </c>
      <c r="K52" s="11">
        <v>40</v>
      </c>
      <c r="L52" s="11">
        <v>230</v>
      </c>
      <c r="M52" s="11">
        <v>55</v>
      </c>
      <c r="N52" s="15">
        <v>0.06</v>
      </c>
      <c r="O52" s="11">
        <v>23</v>
      </c>
    </row>
    <row r="53" spans="1:15" x14ac:dyDescent="0.45">
      <c r="A53" t="s">
        <v>198</v>
      </c>
      <c r="B53" s="11">
        <v>945</v>
      </c>
      <c r="C53" s="11">
        <v>10</v>
      </c>
      <c r="D53" s="11">
        <v>45</v>
      </c>
      <c r="E53" s="11">
        <v>35</v>
      </c>
      <c r="F53" s="11">
        <v>270</v>
      </c>
      <c r="G53" s="11">
        <v>195</v>
      </c>
      <c r="H53" s="11">
        <v>105</v>
      </c>
      <c r="I53" s="11">
        <v>50</v>
      </c>
      <c r="J53" s="11">
        <v>35</v>
      </c>
      <c r="K53" s="11">
        <v>35</v>
      </c>
      <c r="L53" s="11">
        <v>165</v>
      </c>
      <c r="M53" s="11">
        <v>90</v>
      </c>
      <c r="N53" s="15">
        <v>0.1</v>
      </c>
      <c r="O53" s="11">
        <v>18</v>
      </c>
    </row>
    <row r="54" spans="1:15" x14ac:dyDescent="0.45">
      <c r="A54" t="s">
        <v>199</v>
      </c>
      <c r="B54" s="11">
        <v>845</v>
      </c>
      <c r="C54" s="11">
        <v>10</v>
      </c>
      <c r="D54" s="11">
        <v>35</v>
      </c>
      <c r="E54" s="11">
        <v>160</v>
      </c>
      <c r="F54" s="11">
        <v>250</v>
      </c>
      <c r="G54" s="11">
        <v>100</v>
      </c>
      <c r="H54" s="11">
        <v>80</v>
      </c>
      <c r="I54" s="11">
        <v>55</v>
      </c>
      <c r="J54" s="11">
        <v>40</v>
      </c>
      <c r="K54" s="11">
        <v>40</v>
      </c>
      <c r="L54" s="11">
        <v>85</v>
      </c>
      <c r="M54" s="11">
        <v>205</v>
      </c>
      <c r="N54" s="15">
        <v>0.24</v>
      </c>
      <c r="O54" s="11">
        <v>15</v>
      </c>
    </row>
    <row r="55" spans="1:15" x14ac:dyDescent="0.45">
      <c r="A55" t="s">
        <v>200</v>
      </c>
      <c r="B55" s="11">
        <v>780</v>
      </c>
      <c r="C55" s="11">
        <v>10</v>
      </c>
      <c r="D55" s="11">
        <v>75</v>
      </c>
      <c r="E55" s="11">
        <v>250</v>
      </c>
      <c r="F55" s="11">
        <v>120</v>
      </c>
      <c r="G55" s="11">
        <v>85</v>
      </c>
      <c r="H55" s="11">
        <v>80</v>
      </c>
      <c r="I55" s="11">
        <v>40</v>
      </c>
      <c r="J55" s="11">
        <v>40</v>
      </c>
      <c r="K55" s="11">
        <v>20</v>
      </c>
      <c r="L55" s="11">
        <v>55</v>
      </c>
      <c r="M55" s="11">
        <v>335</v>
      </c>
      <c r="N55" s="15">
        <v>0.43</v>
      </c>
      <c r="O55" s="11">
        <v>12</v>
      </c>
    </row>
    <row r="56" spans="1:15" x14ac:dyDescent="0.45">
      <c r="A56" t="s">
        <v>201</v>
      </c>
      <c r="B56" s="11">
        <v>805</v>
      </c>
      <c r="C56" s="11">
        <v>25</v>
      </c>
      <c r="D56" s="11">
        <v>255</v>
      </c>
      <c r="E56" s="11">
        <v>145</v>
      </c>
      <c r="F56" s="11">
        <v>100</v>
      </c>
      <c r="G56" s="11">
        <v>60</v>
      </c>
      <c r="H56" s="11">
        <v>60</v>
      </c>
      <c r="I56" s="11">
        <v>45</v>
      </c>
      <c r="J56" s="11">
        <v>25</v>
      </c>
      <c r="K56" s="11">
        <v>10</v>
      </c>
      <c r="L56" s="11">
        <v>85</v>
      </c>
      <c r="M56" s="11">
        <v>420</v>
      </c>
      <c r="N56" s="15">
        <v>0.52</v>
      </c>
      <c r="O56" s="11">
        <v>9</v>
      </c>
    </row>
    <row r="57" spans="1:15" x14ac:dyDescent="0.45">
      <c r="A57" t="s">
        <v>202</v>
      </c>
      <c r="B57" s="11">
        <v>550</v>
      </c>
      <c r="C57" s="11">
        <v>15</v>
      </c>
      <c r="D57" s="11">
        <v>205</v>
      </c>
      <c r="E57" s="11">
        <v>105</v>
      </c>
      <c r="F57" s="11">
        <v>80</v>
      </c>
      <c r="G57" s="11">
        <v>40</v>
      </c>
      <c r="H57" s="11">
        <v>35</v>
      </c>
      <c r="I57" s="11">
        <v>20</v>
      </c>
      <c r="J57" s="11">
        <v>10</v>
      </c>
      <c r="K57" s="11">
        <v>10</v>
      </c>
      <c r="L57" s="11">
        <v>25</v>
      </c>
      <c r="M57" s="11">
        <v>325</v>
      </c>
      <c r="N57" s="15">
        <v>0.59</v>
      </c>
      <c r="O57" s="11">
        <v>8</v>
      </c>
    </row>
    <row r="58" spans="1:15" x14ac:dyDescent="0.45">
      <c r="A58" t="s">
        <v>203</v>
      </c>
      <c r="B58" s="11">
        <v>855</v>
      </c>
      <c r="C58" s="11">
        <v>15</v>
      </c>
      <c r="D58" s="11">
        <v>160</v>
      </c>
      <c r="E58" s="11">
        <v>295</v>
      </c>
      <c r="F58" s="11">
        <v>110</v>
      </c>
      <c r="G58" s="11">
        <v>80</v>
      </c>
      <c r="H58" s="11">
        <v>60</v>
      </c>
      <c r="I58" s="11">
        <v>45</v>
      </c>
      <c r="J58" s="11">
        <v>25</v>
      </c>
      <c r="K58" s="11">
        <v>15</v>
      </c>
      <c r="L58" s="11">
        <v>50</v>
      </c>
      <c r="M58" s="11">
        <v>470</v>
      </c>
      <c r="N58" s="15">
        <v>0.55000000000000004</v>
      </c>
      <c r="O58" s="11">
        <v>9</v>
      </c>
    </row>
    <row r="59" spans="1:15" x14ac:dyDescent="0.45">
      <c r="A59" t="s">
        <v>204</v>
      </c>
      <c r="B59" s="11">
        <v>900</v>
      </c>
      <c r="C59" s="11">
        <v>5</v>
      </c>
      <c r="D59" s="11">
        <v>230</v>
      </c>
      <c r="E59" s="11">
        <v>220</v>
      </c>
      <c r="F59" s="11">
        <v>150</v>
      </c>
      <c r="G59" s="11">
        <v>105</v>
      </c>
      <c r="H59" s="11">
        <v>70</v>
      </c>
      <c r="I59" s="11">
        <v>50</v>
      </c>
      <c r="J59" s="11">
        <v>20</v>
      </c>
      <c r="K59" s="11">
        <v>10</v>
      </c>
      <c r="L59" s="11">
        <v>40</v>
      </c>
      <c r="M59" s="11">
        <v>455</v>
      </c>
      <c r="N59" s="15">
        <v>0.51</v>
      </c>
      <c r="O59" s="11">
        <v>10</v>
      </c>
    </row>
    <row r="60" spans="1:15" x14ac:dyDescent="0.45">
      <c r="A60" t="s">
        <v>205</v>
      </c>
      <c r="B60" s="11">
        <v>775</v>
      </c>
      <c r="C60" s="11">
        <v>10</v>
      </c>
      <c r="D60" s="11">
        <v>250</v>
      </c>
      <c r="E60" s="11">
        <v>155</v>
      </c>
      <c r="F60" s="11">
        <v>110</v>
      </c>
      <c r="G60" s="11">
        <v>75</v>
      </c>
      <c r="H60" s="11">
        <v>60</v>
      </c>
      <c r="I60" s="11">
        <v>40</v>
      </c>
      <c r="J60" s="11">
        <v>20</v>
      </c>
      <c r="K60" s="11">
        <v>20</v>
      </c>
      <c r="L60" s="11">
        <v>40</v>
      </c>
      <c r="M60" s="11">
        <v>415</v>
      </c>
      <c r="N60" s="15">
        <v>0.53</v>
      </c>
      <c r="O60" s="11">
        <v>10</v>
      </c>
    </row>
    <row r="61" spans="1:15" x14ac:dyDescent="0.45">
      <c r="A61" t="s">
        <v>206</v>
      </c>
      <c r="B61" s="11">
        <v>710</v>
      </c>
      <c r="C61" s="11">
        <v>10</v>
      </c>
      <c r="D61" s="11">
        <v>135</v>
      </c>
      <c r="E61" s="11">
        <v>170</v>
      </c>
      <c r="F61" s="11">
        <v>135</v>
      </c>
      <c r="G61" s="11">
        <v>105</v>
      </c>
      <c r="H61" s="11">
        <v>80</v>
      </c>
      <c r="I61" s="11">
        <v>30</v>
      </c>
      <c r="J61" s="11">
        <v>15</v>
      </c>
      <c r="K61" s="11">
        <v>10</v>
      </c>
      <c r="L61" s="11">
        <v>25</v>
      </c>
      <c r="M61" s="11">
        <v>315</v>
      </c>
      <c r="N61" s="15">
        <v>0.44</v>
      </c>
      <c r="O61" s="11">
        <v>12</v>
      </c>
    </row>
    <row r="62" spans="1:15" x14ac:dyDescent="0.45">
      <c r="A62" t="s">
        <v>207</v>
      </c>
      <c r="B62" s="11">
        <v>735</v>
      </c>
      <c r="C62" s="11">
        <v>5</v>
      </c>
      <c r="D62" s="11">
        <v>140</v>
      </c>
      <c r="E62" s="11">
        <v>175</v>
      </c>
      <c r="F62" s="11">
        <v>115</v>
      </c>
      <c r="G62" s="11">
        <v>100</v>
      </c>
      <c r="H62" s="11">
        <v>85</v>
      </c>
      <c r="I62" s="11">
        <v>55</v>
      </c>
      <c r="J62" s="11">
        <v>20</v>
      </c>
      <c r="K62" s="11">
        <v>15</v>
      </c>
      <c r="L62" s="11">
        <v>25</v>
      </c>
      <c r="M62" s="11">
        <v>320</v>
      </c>
      <c r="N62" s="15">
        <v>0.43</v>
      </c>
      <c r="O62" s="11">
        <v>13</v>
      </c>
    </row>
    <row r="63" spans="1:15" x14ac:dyDescent="0.45">
      <c r="A63" t="s">
        <v>208</v>
      </c>
      <c r="B63" s="11">
        <v>725</v>
      </c>
      <c r="C63" s="11">
        <v>10</v>
      </c>
      <c r="D63" s="11">
        <v>220</v>
      </c>
      <c r="E63" s="11">
        <v>155</v>
      </c>
      <c r="F63" s="11">
        <v>110</v>
      </c>
      <c r="G63" s="11">
        <v>60</v>
      </c>
      <c r="H63" s="11">
        <v>55</v>
      </c>
      <c r="I63" s="11">
        <v>45</v>
      </c>
      <c r="J63" s="11">
        <v>25</v>
      </c>
      <c r="K63" s="11">
        <v>15</v>
      </c>
      <c r="L63" s="11">
        <v>35</v>
      </c>
      <c r="M63" s="11">
        <v>380</v>
      </c>
      <c r="N63" s="15">
        <v>0.53</v>
      </c>
      <c r="O63" s="11">
        <v>10</v>
      </c>
    </row>
    <row r="64" spans="1:15" x14ac:dyDescent="0.45">
      <c r="A64" t="s">
        <v>209</v>
      </c>
      <c r="B64" s="11">
        <v>750</v>
      </c>
      <c r="C64" s="11">
        <v>10</v>
      </c>
      <c r="D64" s="11">
        <v>215</v>
      </c>
      <c r="E64" s="11">
        <v>160</v>
      </c>
      <c r="F64" s="11">
        <v>95</v>
      </c>
      <c r="G64" s="11">
        <v>75</v>
      </c>
      <c r="H64" s="11">
        <v>70</v>
      </c>
      <c r="I64" s="11">
        <v>40</v>
      </c>
      <c r="J64" s="11">
        <v>20</v>
      </c>
      <c r="K64" s="11">
        <v>20</v>
      </c>
      <c r="L64" s="11">
        <v>50</v>
      </c>
      <c r="M64" s="11">
        <v>385</v>
      </c>
      <c r="N64" s="15">
        <v>0.51</v>
      </c>
      <c r="O64" s="11">
        <v>10</v>
      </c>
    </row>
    <row r="65" spans="1:15" x14ac:dyDescent="0.45">
      <c r="A65" t="s">
        <v>210</v>
      </c>
      <c r="B65" s="11">
        <v>650</v>
      </c>
      <c r="C65" s="11">
        <v>10</v>
      </c>
      <c r="D65" s="11">
        <v>190</v>
      </c>
      <c r="E65" s="11">
        <v>140</v>
      </c>
      <c r="F65" s="11">
        <v>105</v>
      </c>
      <c r="G65" s="11">
        <v>65</v>
      </c>
      <c r="H65" s="11">
        <v>70</v>
      </c>
      <c r="I65" s="11">
        <v>20</v>
      </c>
      <c r="J65" s="11">
        <v>15</v>
      </c>
      <c r="K65" s="11">
        <v>10</v>
      </c>
      <c r="L65" s="11">
        <v>30</v>
      </c>
      <c r="M65" s="11">
        <v>340</v>
      </c>
      <c r="N65" s="15">
        <v>0.52</v>
      </c>
      <c r="O65" s="11">
        <v>10</v>
      </c>
    </row>
    <row r="66" spans="1:15" x14ac:dyDescent="0.45">
      <c r="A66" t="s">
        <v>211</v>
      </c>
      <c r="B66" s="11">
        <v>590</v>
      </c>
      <c r="C66" s="11">
        <v>5</v>
      </c>
      <c r="D66" s="11">
        <v>135</v>
      </c>
      <c r="E66" s="11">
        <v>160</v>
      </c>
      <c r="F66" s="11">
        <v>95</v>
      </c>
      <c r="G66" s="11">
        <v>70</v>
      </c>
      <c r="H66" s="11">
        <v>55</v>
      </c>
      <c r="I66" s="11">
        <v>30</v>
      </c>
      <c r="J66" s="11">
        <v>15</v>
      </c>
      <c r="K66" s="11">
        <v>10</v>
      </c>
      <c r="L66" s="11">
        <v>15</v>
      </c>
      <c r="M66" s="11">
        <v>300</v>
      </c>
      <c r="N66" s="15">
        <v>0.51</v>
      </c>
      <c r="O66" s="11">
        <v>10</v>
      </c>
    </row>
    <row r="67" spans="1:15" x14ac:dyDescent="0.45">
      <c r="A67" t="s">
        <v>212</v>
      </c>
      <c r="B67" s="11">
        <v>650</v>
      </c>
      <c r="C67" s="11">
        <v>5</v>
      </c>
      <c r="D67" s="11">
        <v>190</v>
      </c>
      <c r="E67" s="11">
        <v>125</v>
      </c>
      <c r="F67" s="11">
        <v>85</v>
      </c>
      <c r="G67" s="11">
        <v>75</v>
      </c>
      <c r="H67" s="11">
        <v>60</v>
      </c>
      <c r="I67" s="11">
        <v>40</v>
      </c>
      <c r="J67" s="11">
        <v>25</v>
      </c>
      <c r="K67" s="11">
        <v>20</v>
      </c>
      <c r="L67" s="11">
        <v>20</v>
      </c>
      <c r="M67" s="11">
        <v>325</v>
      </c>
      <c r="N67" s="15">
        <v>0.5</v>
      </c>
      <c r="O67" s="11">
        <v>11</v>
      </c>
    </row>
    <row r="68" spans="1:15" x14ac:dyDescent="0.45">
      <c r="A68" t="s">
        <v>213</v>
      </c>
      <c r="B68" s="11">
        <v>580</v>
      </c>
      <c r="C68" s="11">
        <v>5</v>
      </c>
      <c r="D68" s="11">
        <v>155</v>
      </c>
      <c r="E68" s="11">
        <v>135</v>
      </c>
      <c r="F68" s="11">
        <v>95</v>
      </c>
      <c r="G68" s="11">
        <v>50</v>
      </c>
      <c r="H68" s="11">
        <v>60</v>
      </c>
      <c r="I68" s="11">
        <v>25</v>
      </c>
      <c r="J68" s="11">
        <v>15</v>
      </c>
      <c r="K68" s="11">
        <v>5</v>
      </c>
      <c r="L68" s="11">
        <v>30</v>
      </c>
      <c r="M68" s="11">
        <v>290</v>
      </c>
      <c r="N68" s="15">
        <v>0.5</v>
      </c>
      <c r="O68" s="11">
        <v>10</v>
      </c>
    </row>
    <row r="69" spans="1:15" x14ac:dyDescent="0.45">
      <c r="A69" t="s">
        <v>214</v>
      </c>
      <c r="B69" s="11">
        <v>575</v>
      </c>
      <c r="C69" s="11">
        <v>10</v>
      </c>
      <c r="D69" s="11">
        <v>70</v>
      </c>
      <c r="E69" s="11">
        <v>180</v>
      </c>
      <c r="F69" s="11">
        <v>110</v>
      </c>
      <c r="G69" s="11">
        <v>70</v>
      </c>
      <c r="H69" s="11">
        <v>50</v>
      </c>
      <c r="I69" s="11">
        <v>40</v>
      </c>
      <c r="J69" s="11">
        <v>15</v>
      </c>
      <c r="K69" s="11">
        <v>10</v>
      </c>
      <c r="L69" s="11">
        <v>20</v>
      </c>
      <c r="M69" s="11">
        <v>260</v>
      </c>
      <c r="N69" s="15">
        <v>0.45</v>
      </c>
      <c r="O69" s="11">
        <v>12</v>
      </c>
    </row>
    <row r="70" spans="1:15" x14ac:dyDescent="0.45">
      <c r="A70" t="s">
        <v>215</v>
      </c>
      <c r="B70" s="11">
        <v>685</v>
      </c>
      <c r="C70" s="11" t="s">
        <v>309</v>
      </c>
      <c r="D70" s="11">
        <v>15</v>
      </c>
      <c r="E70" s="11">
        <v>210</v>
      </c>
      <c r="F70" s="11">
        <v>210</v>
      </c>
      <c r="G70" s="11">
        <v>115</v>
      </c>
      <c r="H70" s="11">
        <v>60</v>
      </c>
      <c r="I70" s="11">
        <v>30</v>
      </c>
      <c r="J70" s="11">
        <v>10</v>
      </c>
      <c r="K70" s="11">
        <v>10</v>
      </c>
      <c r="L70" s="11">
        <v>20</v>
      </c>
      <c r="M70" s="11">
        <v>225</v>
      </c>
      <c r="N70" s="15">
        <v>0.33</v>
      </c>
      <c r="O70" s="11">
        <v>13</v>
      </c>
    </row>
    <row r="71" spans="1:15" x14ac:dyDescent="0.45">
      <c r="A71" t="s">
        <v>216</v>
      </c>
      <c r="B71" s="11">
        <v>700</v>
      </c>
      <c r="C71" s="11">
        <v>5</v>
      </c>
      <c r="D71" s="11">
        <v>10</v>
      </c>
      <c r="E71" s="11">
        <v>170</v>
      </c>
      <c r="F71" s="11">
        <v>195</v>
      </c>
      <c r="G71" s="11">
        <v>110</v>
      </c>
      <c r="H71" s="11">
        <v>95</v>
      </c>
      <c r="I71" s="11">
        <v>45</v>
      </c>
      <c r="J71" s="11">
        <v>30</v>
      </c>
      <c r="K71" s="11">
        <v>20</v>
      </c>
      <c r="L71" s="11">
        <v>20</v>
      </c>
      <c r="M71" s="11">
        <v>185</v>
      </c>
      <c r="N71" s="15">
        <v>0.26</v>
      </c>
      <c r="O71" s="11">
        <v>15</v>
      </c>
    </row>
    <row r="72" spans="1:15" x14ac:dyDescent="0.45">
      <c r="A72" t="s">
        <v>217</v>
      </c>
      <c r="B72" s="11">
        <v>785</v>
      </c>
      <c r="C72" s="11">
        <v>5</v>
      </c>
      <c r="D72" s="11">
        <v>20</v>
      </c>
      <c r="E72" s="11">
        <v>145</v>
      </c>
      <c r="F72" s="11">
        <v>215</v>
      </c>
      <c r="G72" s="11">
        <v>130</v>
      </c>
      <c r="H72" s="11">
        <v>100</v>
      </c>
      <c r="I72" s="11">
        <v>70</v>
      </c>
      <c r="J72" s="11">
        <v>45</v>
      </c>
      <c r="K72" s="11">
        <v>15</v>
      </c>
      <c r="L72" s="11">
        <v>45</v>
      </c>
      <c r="M72" s="11">
        <v>170</v>
      </c>
      <c r="N72" s="15">
        <v>0.21</v>
      </c>
      <c r="O72" s="11">
        <v>16</v>
      </c>
    </row>
    <row r="73" spans="1:15" x14ac:dyDescent="0.45">
      <c r="A73" s="8" t="s">
        <v>358</v>
      </c>
      <c r="B73" s="12">
        <v>3395</v>
      </c>
      <c r="C73" s="12">
        <v>35</v>
      </c>
      <c r="D73" s="12">
        <v>380</v>
      </c>
      <c r="E73" s="12">
        <v>1615</v>
      </c>
      <c r="F73" s="12">
        <v>635</v>
      </c>
      <c r="G73" s="12">
        <v>290</v>
      </c>
      <c r="H73" s="12">
        <v>150</v>
      </c>
      <c r="I73" s="12">
        <v>105</v>
      </c>
      <c r="J73" s="12">
        <v>65</v>
      </c>
      <c r="K73" s="12">
        <v>45</v>
      </c>
      <c r="L73" s="12">
        <v>70</v>
      </c>
      <c r="M73" s="12">
        <v>2035</v>
      </c>
      <c r="N73" s="16">
        <v>0.6</v>
      </c>
      <c r="O73" s="12">
        <v>9</v>
      </c>
    </row>
    <row r="74" spans="1:15" x14ac:dyDescent="0.45">
      <c r="A74" s="9" t="s">
        <v>357</v>
      </c>
      <c r="B74" s="13">
        <v>8470</v>
      </c>
      <c r="C74" s="13">
        <v>80</v>
      </c>
      <c r="D74" s="13">
        <v>820</v>
      </c>
      <c r="E74" s="13">
        <v>3530</v>
      </c>
      <c r="F74" s="13">
        <v>1950</v>
      </c>
      <c r="G74" s="13">
        <v>755</v>
      </c>
      <c r="H74" s="13">
        <v>455</v>
      </c>
      <c r="I74" s="13">
        <v>265</v>
      </c>
      <c r="J74" s="13">
        <v>175</v>
      </c>
      <c r="K74" s="13">
        <v>110</v>
      </c>
      <c r="L74" s="13">
        <v>330</v>
      </c>
      <c r="M74" s="13">
        <v>4430</v>
      </c>
      <c r="N74" s="17">
        <v>0.52</v>
      </c>
      <c r="O74" s="13">
        <v>10</v>
      </c>
    </row>
    <row r="75" spans="1:15" x14ac:dyDescent="0.45">
      <c r="A75" s="9" t="s">
        <v>356</v>
      </c>
      <c r="B75" s="13">
        <v>8360</v>
      </c>
      <c r="C75" s="13">
        <v>105</v>
      </c>
      <c r="D75" s="13">
        <v>590</v>
      </c>
      <c r="E75" s="13">
        <v>1555</v>
      </c>
      <c r="F75" s="13">
        <v>2375</v>
      </c>
      <c r="G75" s="13">
        <v>1685</v>
      </c>
      <c r="H75" s="13">
        <v>755</v>
      </c>
      <c r="I75" s="13">
        <v>410</v>
      </c>
      <c r="J75" s="13">
        <v>270</v>
      </c>
      <c r="K75" s="13">
        <v>190</v>
      </c>
      <c r="L75" s="13">
        <v>420</v>
      </c>
      <c r="M75" s="13">
        <v>2255</v>
      </c>
      <c r="N75" s="17">
        <v>0.27</v>
      </c>
      <c r="O75" s="13">
        <v>15</v>
      </c>
    </row>
    <row r="76" spans="1:15" x14ac:dyDescent="0.45">
      <c r="A76" s="9" t="s">
        <v>355</v>
      </c>
      <c r="B76" s="13">
        <v>7625</v>
      </c>
      <c r="C76" s="13">
        <v>110</v>
      </c>
      <c r="D76" s="13">
        <v>275</v>
      </c>
      <c r="E76" s="13">
        <v>115</v>
      </c>
      <c r="F76" s="13">
        <v>345</v>
      </c>
      <c r="G76" s="13">
        <v>925</v>
      </c>
      <c r="H76" s="13">
        <v>1155</v>
      </c>
      <c r="I76" s="13">
        <v>1765</v>
      </c>
      <c r="J76" s="13">
        <v>1010</v>
      </c>
      <c r="K76" s="13">
        <v>650</v>
      </c>
      <c r="L76" s="13">
        <v>1280</v>
      </c>
      <c r="M76" s="13">
        <v>500</v>
      </c>
      <c r="N76" s="17">
        <v>7.0000000000000007E-2</v>
      </c>
      <c r="O76" s="13">
        <v>28</v>
      </c>
    </row>
    <row r="77" spans="1:15" x14ac:dyDescent="0.45">
      <c r="A77" s="9" t="s">
        <v>354</v>
      </c>
      <c r="B77" s="13">
        <v>10280</v>
      </c>
      <c r="C77" s="13">
        <v>145</v>
      </c>
      <c r="D77" s="13">
        <v>1435</v>
      </c>
      <c r="E77" s="13">
        <v>1420</v>
      </c>
      <c r="F77" s="13">
        <v>1345</v>
      </c>
      <c r="G77" s="13">
        <v>1080</v>
      </c>
      <c r="H77" s="13">
        <v>925</v>
      </c>
      <c r="I77" s="13">
        <v>730</v>
      </c>
      <c r="J77" s="13">
        <v>600</v>
      </c>
      <c r="K77" s="13">
        <v>530</v>
      </c>
      <c r="L77" s="13">
        <v>2070</v>
      </c>
      <c r="M77" s="13">
        <v>3000</v>
      </c>
      <c r="N77" s="17">
        <v>0.28999999999999998</v>
      </c>
      <c r="O77" s="13">
        <v>19</v>
      </c>
    </row>
    <row r="78" spans="1:15" x14ac:dyDescent="0.45">
      <c r="A78" s="9" t="s">
        <v>353</v>
      </c>
      <c r="B78" s="13">
        <v>8135</v>
      </c>
      <c r="C78" s="13">
        <v>70</v>
      </c>
      <c r="D78" s="13">
        <v>1485</v>
      </c>
      <c r="E78" s="13">
        <v>1935</v>
      </c>
      <c r="F78" s="13">
        <v>1565</v>
      </c>
      <c r="G78" s="13">
        <v>1025</v>
      </c>
      <c r="H78" s="13">
        <v>845</v>
      </c>
      <c r="I78" s="13">
        <v>470</v>
      </c>
      <c r="J78" s="13">
        <v>255</v>
      </c>
      <c r="K78" s="13">
        <v>155</v>
      </c>
      <c r="L78" s="13">
        <v>335</v>
      </c>
      <c r="M78" s="13">
        <v>3490</v>
      </c>
      <c r="N78" s="17">
        <v>0.43</v>
      </c>
      <c r="O78" s="13">
        <v>12</v>
      </c>
    </row>
    <row r="79" spans="1:15" x14ac:dyDescent="0.45">
      <c r="A79" s="32" t="s">
        <v>349</v>
      </c>
      <c r="B79" s="14">
        <v>1</v>
      </c>
      <c r="C79" s="14">
        <v>0.01</v>
      </c>
      <c r="D79" s="14">
        <v>0.11</v>
      </c>
      <c r="E79" s="14">
        <v>0.22</v>
      </c>
      <c r="F79" s="14">
        <v>0.18</v>
      </c>
      <c r="G79" s="14">
        <v>0.12</v>
      </c>
      <c r="H79" s="14">
        <v>0.09</v>
      </c>
      <c r="I79" s="14">
        <v>0.08</v>
      </c>
      <c r="J79" s="14">
        <v>0.05</v>
      </c>
      <c r="K79" s="14">
        <v>0.04</v>
      </c>
      <c r="L79" s="14">
        <v>0.1</v>
      </c>
      <c r="M79" s="14">
        <v>0.34</v>
      </c>
      <c r="N79" s="14" t="s">
        <v>320</v>
      </c>
      <c r="O79" s="14" t="s">
        <v>320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7"/>
  <sheetViews>
    <sheetView workbookViewId="0"/>
  </sheetViews>
  <sheetFormatPr defaultColWidth="10.85546875" defaultRowHeight="15.9" x14ac:dyDescent="0.45"/>
  <cols>
    <col min="1" max="1" width="35.7109375" customWidth="1"/>
    <col min="2" max="3" width="16.7109375" customWidth="1"/>
  </cols>
  <sheetData>
    <row r="1" spans="1:3" ht="20.6" x14ac:dyDescent="0.55000000000000004">
      <c r="A1" s="1" t="s">
        <v>6</v>
      </c>
    </row>
    <row r="2" spans="1:3" x14ac:dyDescent="0.45">
      <c r="A2" t="s">
        <v>40</v>
      </c>
    </row>
    <row r="3" spans="1:3" x14ac:dyDescent="0.45">
      <c r="A3" t="s">
        <v>352</v>
      </c>
    </row>
    <row r="4" spans="1:3" ht="50.05" customHeight="1" x14ac:dyDescent="0.45">
      <c r="A4" s="2" t="s">
        <v>348</v>
      </c>
      <c r="B4" s="2" t="s">
        <v>267</v>
      </c>
      <c r="C4" s="2" t="s">
        <v>268</v>
      </c>
    </row>
    <row r="5" spans="1:3" x14ac:dyDescent="0.45">
      <c r="A5" s="7" t="s">
        <v>150</v>
      </c>
      <c r="B5" s="10">
        <v>32065</v>
      </c>
      <c r="C5" s="18">
        <v>60132296</v>
      </c>
    </row>
    <row r="6" spans="1:3" x14ac:dyDescent="0.45">
      <c r="A6" t="s">
        <v>269</v>
      </c>
      <c r="B6" s="11">
        <v>580</v>
      </c>
      <c r="C6" s="19">
        <v>667773</v>
      </c>
    </row>
    <row r="7" spans="1:3" x14ac:dyDescent="0.45">
      <c r="A7" t="s">
        <v>270</v>
      </c>
      <c r="B7" s="11">
        <v>31485</v>
      </c>
      <c r="C7" s="19">
        <v>59464523</v>
      </c>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9"/>
  <sheetViews>
    <sheetView workbookViewId="0"/>
  </sheetViews>
  <sheetFormatPr defaultColWidth="10.85546875" defaultRowHeight="15.9" x14ac:dyDescent="0.45"/>
  <cols>
    <col min="1" max="1" width="35.7109375" customWidth="1"/>
    <col min="2" max="2" width="30.7109375" customWidth="1"/>
    <col min="3" max="3" width="34" customWidth="1"/>
  </cols>
  <sheetData>
    <row r="1" spans="1:3" ht="20.6" x14ac:dyDescent="0.55000000000000004">
      <c r="A1" s="1" t="s">
        <v>7</v>
      </c>
    </row>
    <row r="2" spans="1:3" ht="111" x14ac:dyDescent="0.45">
      <c r="A2" s="6" t="s">
        <v>37</v>
      </c>
    </row>
    <row r="3" spans="1:3" x14ac:dyDescent="0.45">
      <c r="A3" t="s">
        <v>41</v>
      </c>
    </row>
    <row r="4" spans="1:3" x14ac:dyDescent="0.45">
      <c r="A4" t="s">
        <v>352</v>
      </c>
    </row>
    <row r="5" spans="1:3" x14ac:dyDescent="0.45">
      <c r="A5" s="2" t="s">
        <v>361</v>
      </c>
      <c r="B5" s="22" t="s">
        <v>289</v>
      </c>
    </row>
    <row r="6" spans="1:3" ht="64.5" customHeight="1" x14ac:dyDescent="0.45">
      <c r="A6" s="2" t="s">
        <v>348</v>
      </c>
      <c r="B6" s="2" t="s">
        <v>362</v>
      </c>
      <c r="C6" s="2" t="s">
        <v>363</v>
      </c>
    </row>
    <row r="7" spans="1:3" x14ac:dyDescent="0.45">
      <c r="A7" s="7" t="s">
        <v>150</v>
      </c>
      <c r="B7" s="18">
        <f>_xlfn.XLOOKUP(1, ('Table 6 - Full data'!$A$2:'Table 6 - Full data'!$A$19 = $A7)*('Table 6 - Full data'!$B$2:'Table 6 - Full data'!$B$19 = $B$5),'Table 6 - Full data'!C$2:'Table 6 - Full data'!C$19)</f>
        <v>2103</v>
      </c>
      <c r="C7" s="18">
        <f>_xlfn.XLOOKUP(1, ('Table 6 - Full data'!$A$2:'Table 6 - Full data'!$A$19 = $A7)*('Table 6 - Full data'!$B$2:'Table 6 - Full data'!$B$19 = $B$5),'Table 6 - Full data'!D$2:'Table 6 - Full data'!D$19)</f>
        <v>2111</v>
      </c>
    </row>
    <row r="8" spans="1:3" x14ac:dyDescent="0.45">
      <c r="A8" t="s">
        <v>269</v>
      </c>
      <c r="B8" s="19">
        <f>_xlfn.XLOOKUP(1, ('Table 6 - Full data'!$A$2:'Table 6 - Full data'!$A$19 = $A8)*('Table 6 - Full data'!$B$2:'Table 6 - Full data'!$B$19 = $B$5),'Table 6 - Full data'!C$2:'Table 6 - Full data'!C$19)</f>
        <v>1296</v>
      </c>
      <c r="C8" s="19">
        <f>_xlfn.XLOOKUP(1, ('Table 6 - Full data'!$A$2:'Table 6 - Full data'!$A$19 = $A8)*('Table 6 - Full data'!$B$2:'Table 6 - Full data'!$B$19 = $B$5),'Table 6 - Full data'!D$2:'Table 6 - Full data'!D$19)</f>
        <v>1303</v>
      </c>
    </row>
    <row r="9" spans="1:3" x14ac:dyDescent="0.45">
      <c r="A9" t="s">
        <v>270</v>
      </c>
      <c r="B9" s="19">
        <f>_xlfn.XLOOKUP(1, ('Table 6 - Full data'!$A$2:'Table 6 - Full data'!$A$19 = $A9)*('Table 6 - Full data'!$B$2:'Table 6 - Full data'!$B$19 = $B$5),'Table 6 - Full data'!C$2:'Table 6 - Full data'!C$19)</f>
        <v>2118</v>
      </c>
      <c r="C9" s="19">
        <f>_xlfn.XLOOKUP(1, ('Table 6 - Full data'!$A$2:'Table 6 - Full data'!$A$19 = $A9)*('Table 6 - Full data'!$B$2:'Table 6 - Full data'!$B$19 = $B$5),'Table 6 - Full data'!D$2:'Table 6 - Full data'!D$19)</f>
        <v>2126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lookup'!A3:A8</xm:f>
          </x14:formula1>
          <xm:sqref>B5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Cover Sheet</vt:lpstr>
      <vt:lpstr>Table of Contents</vt:lpstr>
      <vt:lpstr>Notes</vt:lpstr>
      <vt:lpstr>Table 1 Applications by month</vt:lpstr>
      <vt:lpstr>Table 2 Applications by channel</vt:lpstr>
      <vt:lpstr>Table 3 Applications by LA</vt:lpstr>
      <vt:lpstr>Table 4 Processing times</vt:lpstr>
      <vt:lpstr>Table 5 Payments by age</vt:lpstr>
      <vt:lpstr>Table 6 Mean value of payments</vt:lpstr>
      <vt:lpstr>Table 7 Payments by month</vt:lpstr>
      <vt:lpstr>Table 8 Payments by LA</vt:lpstr>
      <vt:lpstr>Table 9 Clients paid</vt:lpstr>
      <vt:lpstr>Table 10 Re-determinations</vt:lpstr>
      <vt:lpstr>Table 11 Appeals</vt:lpstr>
      <vt:lpstr>Chart 1 Applications by month</vt:lpstr>
      <vt:lpstr>Chart 2 Payments to recipients</vt:lpstr>
      <vt:lpstr>Chart 3 Processing times</vt:lpstr>
      <vt:lpstr>Table 3 - Full data</vt:lpstr>
      <vt:lpstr>Table 6 - Full data</vt:lpstr>
      <vt:lpstr>Table 8 -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Inmaculada Ruiz-Morales</cp:lastModifiedBy>
  <dcterms:created xsi:type="dcterms:W3CDTF">2025-05-12T08:10:28Z</dcterms:created>
  <dcterms:modified xsi:type="dcterms:W3CDTF">2025-06-02T08:49:46Z</dcterms:modified>
</cp:coreProperties>
</file>