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0177a\datashare\Social_Security_Scotland\Statistics\JSP\Official Statistical Publications\2025_03\Documents\Final versions\"/>
    </mc:Choice>
  </mc:AlternateContent>
  <xr:revisionPtr revIDLastSave="0" documentId="13_ncr:1_{211148A5-2A90-4900-B6E6-7A321AA93C8D}" xr6:coauthVersionLast="47" xr6:coauthVersionMax="47" xr10:uidLastSave="{00000000-0000-0000-0000-000000000000}"/>
  <bookViews>
    <workbookView xWindow="28680" yWindow="-3075" windowWidth="29040" windowHeight="15840" tabRatio="900" xr2:uid="{00000000-000D-0000-FFFF-FFFF00000000}"/>
  </bookViews>
  <sheets>
    <sheet name="Cover sheet" sheetId="1" r:id="rId1"/>
    <sheet name="Contents" sheetId="2" r:id="rId2"/>
    <sheet name="Notes" sheetId="3" r:id="rId3"/>
    <sheet name="Table 1 Applications by month" sheetId="4" r:id="rId4"/>
    <sheet name="Table 2 Applications by channel" sheetId="5" r:id="rId5"/>
    <sheet name="Table 3 Applications by age" sheetId="6" r:id="rId6"/>
    <sheet name="Table 4 Applications by LA" sheetId="7" r:id="rId7"/>
    <sheet name="Table 5 Care leaver status" sheetId="8" r:id="rId8"/>
    <sheet name="Table 6 Processing times" sheetId="9" r:id="rId9"/>
    <sheet name="Table 7 Payments by month" sheetId="10" r:id="rId10"/>
    <sheet name="Table 8 Payments by LA" sheetId="11" r:id="rId11"/>
    <sheet name="Table 9 Clients paid" sheetId="12" r:id="rId12"/>
    <sheet name="Table 10 Internal reviews" sheetId="13" r:id="rId13"/>
    <sheet name="Chart 1 Applications by month" sheetId="14" r:id="rId14"/>
    <sheet name="Chart 2 Processing times" sheetId="19" r:id="rId15"/>
    <sheet name="Chart 3 Payments by month" sheetId="20" r:id="rId16"/>
    <sheet name="Table 3 - Full data" sheetId="15" r:id="rId17"/>
    <sheet name="Table 4 - Full data" sheetId="16" r:id="rId18"/>
    <sheet name="Table 8 - Full data" sheetId="17" r:id="rId19"/>
    <sheet name="Financial year lookup" sheetId="18"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c r="A20" i="2"/>
  <c r="A19" i="2"/>
  <c r="A18" i="2"/>
  <c r="A17" i="2"/>
  <c r="A16" i="2"/>
  <c r="D41" i="11"/>
  <c r="C41" i="11"/>
  <c r="B41" i="11"/>
  <c r="D40" i="11"/>
  <c r="C40" i="11"/>
  <c r="B40" i="11"/>
  <c r="D39" i="11"/>
  <c r="C39" i="11"/>
  <c r="B39" i="11"/>
  <c r="D38" i="11"/>
  <c r="C38" i="11"/>
  <c r="B38" i="11"/>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D25" i="11"/>
  <c r="C25" i="11"/>
  <c r="B25" i="11"/>
  <c r="D24" i="11"/>
  <c r="C24" i="11"/>
  <c r="B24" i="11"/>
  <c r="D23" i="11"/>
  <c r="C23" i="11"/>
  <c r="B23" i="11"/>
  <c r="D22" i="11"/>
  <c r="C22" i="11"/>
  <c r="B22" i="11"/>
  <c r="D21" i="11"/>
  <c r="C21" i="11"/>
  <c r="B21" i="11"/>
  <c r="D20" i="11"/>
  <c r="C20" i="11"/>
  <c r="B20" i="11"/>
  <c r="D19" i="11"/>
  <c r="C19" i="11"/>
  <c r="B19" i="11"/>
  <c r="D18" i="11"/>
  <c r="C18" i="11"/>
  <c r="B18" i="11"/>
  <c r="D17" i="11"/>
  <c r="C17" i="11"/>
  <c r="B17" i="11"/>
  <c r="D16" i="11"/>
  <c r="C16" i="11"/>
  <c r="B16" i="11"/>
  <c r="D15" i="11"/>
  <c r="C15" i="11"/>
  <c r="B15" i="11"/>
  <c r="D14" i="11"/>
  <c r="C14" i="11"/>
  <c r="B14" i="11"/>
  <c r="D13" i="11"/>
  <c r="C13" i="11"/>
  <c r="B13" i="11"/>
  <c r="D12" i="11"/>
  <c r="C12" i="11"/>
  <c r="B12" i="11"/>
  <c r="D11" i="11"/>
  <c r="C11" i="11"/>
  <c r="B11" i="11"/>
  <c r="D10" i="11"/>
  <c r="C10" i="11"/>
  <c r="B10" i="11"/>
  <c r="D9" i="11"/>
  <c r="C9" i="11"/>
  <c r="B9" i="11"/>
  <c r="D8" i="11"/>
  <c r="C8" i="11"/>
  <c r="B8" i="11"/>
  <c r="D7" i="11"/>
  <c r="C7" i="11"/>
  <c r="B7" i="11"/>
  <c r="J42" i="7"/>
  <c r="I42" i="7"/>
  <c r="H42" i="7"/>
  <c r="G42" i="7"/>
  <c r="F42" i="7"/>
  <c r="E42" i="7"/>
  <c r="D42" i="7"/>
  <c r="C42" i="7"/>
  <c r="B42" i="7"/>
  <c r="J41" i="7"/>
  <c r="I41" i="7"/>
  <c r="H41" i="7"/>
  <c r="G41" i="7"/>
  <c r="F41" i="7"/>
  <c r="E41" i="7"/>
  <c r="D41" i="7"/>
  <c r="C41" i="7"/>
  <c r="B41" i="7"/>
  <c r="J40" i="7"/>
  <c r="I40" i="7"/>
  <c r="H40" i="7"/>
  <c r="G40" i="7"/>
  <c r="F40" i="7"/>
  <c r="E40" i="7"/>
  <c r="D40" i="7"/>
  <c r="C40" i="7"/>
  <c r="B40" i="7"/>
  <c r="J39" i="7"/>
  <c r="I39" i="7"/>
  <c r="H39" i="7"/>
  <c r="G39" i="7"/>
  <c r="F39" i="7"/>
  <c r="E39" i="7"/>
  <c r="D39" i="7"/>
  <c r="C39" i="7"/>
  <c r="B39" i="7"/>
  <c r="J38" i="7"/>
  <c r="I38" i="7"/>
  <c r="H38" i="7"/>
  <c r="G38" i="7"/>
  <c r="F38" i="7"/>
  <c r="E38" i="7"/>
  <c r="D38" i="7"/>
  <c r="C38" i="7"/>
  <c r="B38" i="7"/>
  <c r="J37" i="7"/>
  <c r="I37" i="7"/>
  <c r="H37" i="7"/>
  <c r="G37" i="7"/>
  <c r="F37" i="7"/>
  <c r="E37" i="7"/>
  <c r="D37" i="7"/>
  <c r="C37" i="7"/>
  <c r="B37" i="7"/>
  <c r="J36" i="7"/>
  <c r="I36" i="7"/>
  <c r="H36" i="7"/>
  <c r="G36" i="7"/>
  <c r="F36" i="7"/>
  <c r="E36" i="7"/>
  <c r="D36" i="7"/>
  <c r="C36" i="7"/>
  <c r="B36" i="7"/>
  <c r="J35" i="7"/>
  <c r="I35" i="7"/>
  <c r="H35" i="7"/>
  <c r="G35" i="7"/>
  <c r="F35" i="7"/>
  <c r="E35" i="7"/>
  <c r="D35" i="7"/>
  <c r="C35" i="7"/>
  <c r="B35" i="7"/>
  <c r="J34" i="7"/>
  <c r="I34" i="7"/>
  <c r="H34" i="7"/>
  <c r="G34" i="7"/>
  <c r="F34" i="7"/>
  <c r="E34" i="7"/>
  <c r="D34" i="7"/>
  <c r="C34" i="7"/>
  <c r="B34" i="7"/>
  <c r="J33" i="7"/>
  <c r="I33" i="7"/>
  <c r="H33" i="7"/>
  <c r="G33" i="7"/>
  <c r="F33" i="7"/>
  <c r="E33" i="7"/>
  <c r="D33" i="7"/>
  <c r="C33" i="7"/>
  <c r="B33" i="7"/>
  <c r="J32" i="7"/>
  <c r="I32" i="7"/>
  <c r="H32" i="7"/>
  <c r="G32" i="7"/>
  <c r="F32" i="7"/>
  <c r="E32" i="7"/>
  <c r="D32" i="7"/>
  <c r="C32" i="7"/>
  <c r="B32"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J23" i="7"/>
  <c r="I23" i="7"/>
  <c r="H23" i="7"/>
  <c r="G23" i="7"/>
  <c r="F23" i="7"/>
  <c r="E23" i="7"/>
  <c r="D23" i="7"/>
  <c r="C23" i="7"/>
  <c r="B23" i="7"/>
  <c r="J22" i="7"/>
  <c r="I22" i="7"/>
  <c r="H22" i="7"/>
  <c r="G22" i="7"/>
  <c r="F22" i="7"/>
  <c r="E22" i="7"/>
  <c r="D22" i="7"/>
  <c r="C22" i="7"/>
  <c r="B22" i="7"/>
  <c r="J21" i="7"/>
  <c r="I21" i="7"/>
  <c r="H21" i="7"/>
  <c r="G21" i="7"/>
  <c r="F21" i="7"/>
  <c r="E21" i="7"/>
  <c r="D21" i="7"/>
  <c r="C21" i="7"/>
  <c r="B21" i="7"/>
  <c r="J20" i="7"/>
  <c r="I20" i="7"/>
  <c r="H20" i="7"/>
  <c r="G20" i="7"/>
  <c r="F20" i="7"/>
  <c r="E20" i="7"/>
  <c r="D20" i="7"/>
  <c r="C20" i="7"/>
  <c r="B20" i="7"/>
  <c r="J19" i="7"/>
  <c r="I19" i="7"/>
  <c r="H19" i="7"/>
  <c r="G19" i="7"/>
  <c r="F19" i="7"/>
  <c r="E19" i="7"/>
  <c r="D19" i="7"/>
  <c r="C19" i="7"/>
  <c r="B19" i="7"/>
  <c r="J18" i="7"/>
  <c r="I18" i="7"/>
  <c r="H18" i="7"/>
  <c r="G18" i="7"/>
  <c r="F18" i="7"/>
  <c r="E18" i="7"/>
  <c r="D18" i="7"/>
  <c r="C18" i="7"/>
  <c r="B18" i="7"/>
  <c r="J17" i="7"/>
  <c r="I17" i="7"/>
  <c r="H17" i="7"/>
  <c r="G17" i="7"/>
  <c r="F17" i="7"/>
  <c r="E17" i="7"/>
  <c r="D17" i="7"/>
  <c r="C17" i="7"/>
  <c r="B17" i="7"/>
  <c r="J16" i="7"/>
  <c r="I16" i="7"/>
  <c r="H16" i="7"/>
  <c r="G16" i="7"/>
  <c r="F16" i="7"/>
  <c r="E16" i="7"/>
  <c r="D16" i="7"/>
  <c r="C16" i="7"/>
  <c r="B16" i="7"/>
  <c r="J15" i="7"/>
  <c r="I15" i="7"/>
  <c r="H15" i="7"/>
  <c r="G15" i="7"/>
  <c r="F15" i="7"/>
  <c r="E15" i="7"/>
  <c r="D15" i="7"/>
  <c r="C15" i="7"/>
  <c r="B15" i="7"/>
  <c r="J14" i="7"/>
  <c r="I14" i="7"/>
  <c r="H14" i="7"/>
  <c r="G14" i="7"/>
  <c r="F14" i="7"/>
  <c r="E14" i="7"/>
  <c r="D14" i="7"/>
  <c r="C14" i="7"/>
  <c r="B14" i="7"/>
  <c r="J13" i="7"/>
  <c r="I13" i="7"/>
  <c r="H13" i="7"/>
  <c r="G13" i="7"/>
  <c r="F13" i="7"/>
  <c r="E13" i="7"/>
  <c r="D13" i="7"/>
  <c r="C13" i="7"/>
  <c r="B13" i="7"/>
  <c r="J12" i="7"/>
  <c r="I12" i="7"/>
  <c r="H12" i="7"/>
  <c r="G12" i="7"/>
  <c r="F12" i="7"/>
  <c r="E12" i="7"/>
  <c r="D12" i="7"/>
  <c r="C12" i="7"/>
  <c r="B12" i="7"/>
  <c r="J11" i="7"/>
  <c r="I11" i="7"/>
  <c r="H11" i="7"/>
  <c r="G11" i="7"/>
  <c r="F11" i="7"/>
  <c r="E11" i="7"/>
  <c r="D11" i="7"/>
  <c r="C11" i="7"/>
  <c r="B11" i="7"/>
  <c r="J10" i="7"/>
  <c r="I10" i="7"/>
  <c r="H10" i="7"/>
  <c r="G10" i="7"/>
  <c r="F10" i="7"/>
  <c r="E10" i="7"/>
  <c r="D10" i="7"/>
  <c r="C10" i="7"/>
  <c r="B10" i="7"/>
  <c r="J9" i="7"/>
  <c r="I9" i="7"/>
  <c r="H9" i="7"/>
  <c r="G9" i="7"/>
  <c r="F9" i="7"/>
  <c r="E9" i="7"/>
  <c r="D9" i="7"/>
  <c r="C9" i="7"/>
  <c r="B9" i="7"/>
  <c r="J8" i="7"/>
  <c r="I8" i="7"/>
  <c r="H8" i="7"/>
  <c r="G8" i="7"/>
  <c r="F8" i="7"/>
  <c r="E8" i="7"/>
  <c r="D8" i="7"/>
  <c r="C8" i="7"/>
  <c r="B8" i="7"/>
  <c r="J7" i="7"/>
  <c r="I7" i="7"/>
  <c r="H7" i="7"/>
  <c r="G7" i="7"/>
  <c r="F7" i="7"/>
  <c r="E7" i="7"/>
  <c r="D7" i="7"/>
  <c r="C7" i="7"/>
  <c r="B7" i="7"/>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8" i="6"/>
  <c r="I8" i="6"/>
  <c r="H8" i="6"/>
  <c r="G8" i="6"/>
  <c r="F8" i="6"/>
  <c r="E8" i="6"/>
  <c r="D8" i="6"/>
  <c r="C8" i="6"/>
  <c r="B8" i="6"/>
  <c r="J7" i="6"/>
  <c r="I7" i="6"/>
  <c r="H7" i="6"/>
  <c r="G7" i="6"/>
  <c r="F7" i="6"/>
  <c r="E7" i="6"/>
  <c r="D7" i="6"/>
  <c r="C7" i="6"/>
  <c r="B7" i="6"/>
  <c r="A21" i="2"/>
  <c r="A15" i="2"/>
  <c r="A14" i="2"/>
  <c r="A13" i="2"/>
  <c r="A12" i="2"/>
  <c r="A11" i="2"/>
  <c r="A10" i="2"/>
  <c r="A9" i="2"/>
  <c r="A8" i="2"/>
  <c r="A7" i="2"/>
  <c r="A6" i="2"/>
</calcChain>
</file>

<file path=xl/sharedStrings.xml><?xml version="1.0" encoding="utf-8"?>
<sst xmlns="http://schemas.openxmlformats.org/spreadsheetml/2006/main" count="2112" uniqueCount="306">
  <si>
    <t>Job Start Payment from 17 August 2020 to 31 March 2025</t>
  </si>
  <si>
    <t>Notes related to the data in this spreadsheet</t>
  </si>
  <si>
    <t>Table 1: Applications and decisions for Job Start Payment by month [note 1, 2, 3, 4]</t>
  </si>
  <si>
    <t>Table 2: Applications for Job Start Payment by channel [note 2, 5, 6]</t>
  </si>
  <si>
    <t>Table 3: Applications and decisions for Job Start Payment by age group [note 1, 3, 7]</t>
  </si>
  <si>
    <t>Table 4: Applications and authorisations for Job Start Payment by local authority area [note 1, 3, 4, 8, 9, 10]</t>
  </si>
  <si>
    <t>Table 5: Applications and decisions for Job Start Payment by care leaver status [note 3, 11]</t>
  </si>
  <si>
    <t>Table 7: Payments for Job Start Payment by month of issue [note 1, 14, 15, 16, 17, 18]</t>
  </si>
  <si>
    <t>Table 8: Payments for Job Start Payment by local authority area [note 1, 8, 9, 10, 14, 15, 16, 17, 18]</t>
  </si>
  <si>
    <t>Table 9: Number of individual Job Start Payment clients paid by financial year [note 1, 14, 15, 17, 18, 19]</t>
  </si>
  <si>
    <t>Chart 1: Applications for Job Start Payment by month</t>
  </si>
  <si>
    <t>List of financial years covered in this publication</t>
  </si>
  <si>
    <t>This spreadsheet contains the data tables and figures published alongside Social Security Scotland's publication "Job Start Payment statistics to 31 March 2025".</t>
  </si>
  <si>
    <t>Link to the latest Job Start Payment publication (opens in a new window)</t>
  </si>
  <si>
    <t>Publication date</t>
  </si>
  <si>
    <t>The data tables in this spreadsheet were originally published at 9.30am on 3 June 2025.</t>
  </si>
  <si>
    <t>The next publication is scheduled to be published in December 2025.</t>
  </si>
  <si>
    <t>Time period</t>
  </si>
  <si>
    <t>17 August 2020 to 31 March 2025</t>
  </si>
  <si>
    <t>Supplier</t>
  </si>
  <si>
    <t>Social Security Scotland</t>
  </si>
  <si>
    <t>Geographic coverage</t>
  </si>
  <si>
    <t>Scotland, local authority areas</t>
  </si>
  <si>
    <t>Data source</t>
  </si>
  <si>
    <t>The data in this publication is sourced from Social Security Scotland’s case management system. The system holds information on all applications received, decisions and payments.</t>
  </si>
  <si>
    <t>Key Information</t>
  </si>
  <si>
    <t>This spreadsheet provides information on applications and payments for Job Start Payment.</t>
  </si>
  <si>
    <t>Figures are rounded for disclosure control and may not sum due to rounding. Figures shown as [c] have been suppressed for disclosure control.</t>
  </si>
  <si>
    <t>These statistics are being published as official statistics in development.</t>
  </si>
  <si>
    <t>Link to other Social Security Scotland publications (opens in a new window)</t>
  </si>
  <si>
    <t>Contact Us</t>
  </si>
  <si>
    <t>Please get in touch if you need any further information, or have any suggestions for improvement.</t>
  </si>
  <si>
    <t>E-mail: MI@socialsecurity.gov.scot</t>
  </si>
  <si>
    <t>This worksheet contains one table.</t>
  </si>
  <si>
    <t>This worksheet contains one table.  Applications and decisions are summarised by month and financial year totals are located at the bottom of the table.</t>
  </si>
  <si>
    <t>This worksheet contains one table. Applications are summarised by month and application channel.</t>
  </si>
  <si>
    <t>This worksheet contains one table which summarises applications and decisions by age group. It features a drop down menu to present the statistics by financial year. To select the financial year, navigate to cell B5 and either click the down arrow on screen or use the keyboard shortcut alt plus the down arrow.</t>
  </si>
  <si>
    <t>To view the full data behind this table please see the worksheet titled Table 3 Full data.</t>
  </si>
  <si>
    <t>To view the full data behind this table please see the worksheet titled Table 4 Full data.</t>
  </si>
  <si>
    <t>This table contains one table.  Applications and decisions are summarised by Care Leaver Status.</t>
  </si>
  <si>
    <t>This table contains one table. This table summarises processing times by month. The percentage of applications processed is located at the bottom of the table.</t>
  </si>
  <si>
    <t>This table contains one table.  Value of payments are displayed by month of issue and financial year totals are located at the bottom of the table.</t>
  </si>
  <si>
    <t>To view the full data behind this table please see the worksheet titled Table 8 Full data.</t>
  </si>
  <si>
    <t>This worksheet contains one table which summarises number of individual clients helped by financial year. All time total is located at the bottom of the table.</t>
  </si>
  <si>
    <t>This worksheet contains one chart. Alternative text for this chart is located in cell A3.</t>
  </si>
  <si>
    <t>Alternative Text: This chart summarises the number of applications received since the benefit launched on 17 August 2020. Vertical bars are used to show the number of applications for each month. The figures used in this chart are located in Table 1 of this document.</t>
  </si>
  <si>
    <t>Note Number</t>
  </si>
  <si>
    <t>Note text</t>
  </si>
  <si>
    <t>Related tables</t>
  </si>
  <si>
    <t>note 1</t>
  </si>
  <si>
    <t>1, 3, 4, 6, 7, 8, 9, 10</t>
  </si>
  <si>
    <t>note 2</t>
  </si>
  <si>
    <t>Job Start Payment was launched on the 17 August 2020 so figures for August 2020 are from 17 to 31 August only.</t>
  </si>
  <si>
    <t>1, 2, 6, 10</t>
  </si>
  <si>
    <t>note 3</t>
  </si>
  <si>
    <t>Applications are processed once a decision has been made to authorise or deny, or once an application is withdrawn by the applicant.</t>
  </si>
  <si>
    <t>1, 3, 4, 5</t>
  </si>
  <si>
    <t>note 4</t>
  </si>
  <si>
    <t>1, 4, 6</t>
  </si>
  <si>
    <t>note 5</t>
  </si>
  <si>
    <t>2</t>
  </si>
  <si>
    <t>note 6</t>
  </si>
  <si>
    <t>note 7</t>
  </si>
  <si>
    <t>The Other category includes applications where the applicant is under 16 years old, over 25 years old, or where the applicants age is unknown.</t>
  </si>
  <si>
    <t>3</t>
  </si>
  <si>
    <t>note 8</t>
  </si>
  <si>
    <t>Some applications cannot be matched to a Scottish local authority area by postcode, because the postcode on the application is not on the lookup file used to match postcode to local authority area. These may be applications from people living in properties that are too new to be on the lookup file. Applications have been assigned to Scotland based on postcode area.</t>
  </si>
  <si>
    <t>4, 8</t>
  </si>
  <si>
    <t>note 9</t>
  </si>
  <si>
    <t>Applications have been assigned as being non-Scottish if they do not appear on the lookup file used to match postcodes to Scottish local authority areas, and if the applications are from a non-Scottish postcode area.</t>
  </si>
  <si>
    <t>note 10</t>
  </si>
  <si>
    <t>note 11</t>
  </si>
  <si>
    <t>5</t>
  </si>
  <si>
    <t>note 12</t>
  </si>
  <si>
    <t>6</t>
  </si>
  <si>
    <t>note 13</t>
  </si>
  <si>
    <t>The median is the middle value of an ordered dataset, or the point at which half of the values are higher and half of the values are lower.</t>
  </si>
  <si>
    <t>note 14</t>
  </si>
  <si>
    <t>Payments are issued once applications are processed and a decision is made to authorise the application.</t>
  </si>
  <si>
    <t>7, 8, 9</t>
  </si>
  <si>
    <t>note 15</t>
  </si>
  <si>
    <t>Data is presented by the date a payment is issued rather than date the application was received or the date of decision.</t>
  </si>
  <si>
    <t>note 16</t>
  </si>
  <si>
    <t>Due to Job Start Payment launching on the 17 August 2020, a very small number of payments were made in August. Payment values for August and September 2020 have therefore been combined.</t>
  </si>
  <si>
    <t>7</t>
  </si>
  <si>
    <t>note 17</t>
  </si>
  <si>
    <t>Includes payments that are a result of internal reviews.</t>
  </si>
  <si>
    <t>note 18</t>
  </si>
  <si>
    <t>note 19</t>
  </si>
  <si>
    <t>A client can apply and receive payment for Job Start Payment multiple times given they meet the eligilibilty criteria. Further details on this can be found in the Background notes section within the accompanying publication document.</t>
  </si>
  <si>
    <t>9</t>
  </si>
  <si>
    <t>note 20</t>
  </si>
  <si>
    <t>10</t>
  </si>
  <si>
    <t>note 21</t>
  </si>
  <si>
    <t>Month</t>
  </si>
  <si>
    <t>Total applications received</t>
  </si>
  <si>
    <t>Percentage of total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</si>
  <si>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</si>
  <si>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</si>
  <si>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</si>
  <si>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</si>
  <si>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</si>
  <si>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</si>
  <si>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</si>
  <si>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</si>
  <si>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</si>
  <si>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</si>
  <si>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</si>
  <si>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</si>
  <si>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</si>
  <si>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</si>
  <si>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</si>
  <si>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</si>
  <si>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</si>
  <si>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</si>
  <si>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</si>
  <si>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</si>
  <si>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</si>
  <si>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</si>
  <si>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</si>
  <si>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</si>
  <si>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</si>
  <si>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</si>
  <si>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</si>
  <si>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</si>
  <si>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</si>
  <si>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</si>
  <si>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</si>
  <si>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</si>
  <si>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</si>
  <si>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</si>
  <si>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</si>
  <si>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</si>
  <si>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</si>
  <si>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</si>
  <si>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</si>
  <si>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</si>
  <si>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</si>
  <si>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</si>
  <si>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</si>
  <si>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</si>
  <si>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</si>
  <si>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</si>
  <si>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</si>
  <si>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</si>
  <si>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</si>
  <si>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</si>
  <si>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</si>
  <si>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</si>
  <si>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</si>
  <si>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</si>
  <si>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</si>
  <si>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</si>
  <si>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</si>
  <si>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</si>
  <si>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</si>
  <si>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</si>
  <si>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</si>
  <si>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</si>
  <si>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</si>
  <si>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</si>
  <si>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Applicant age group</t>
  </si>
  <si>
    <t>16-17 years</t>
  </si>
  <si>
    <t>18-21 years</t>
  </si>
  <si>
    <t>22-24 years</t>
  </si>
  <si>
    <t>25 years</t>
  </si>
  <si>
    <t>Other</t>
  </si>
  <si>
    <t>Local authority area</t>
  </si>
  <si>
    <t xml:space="preserve">Percentage of total applications received </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</si>
  <si>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</si>
  <si>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</si>
  <si>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</si>
  <si>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</si>
  <si>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</si>
  <si>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</si>
  <si>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</si>
  <si>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</si>
  <si>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</si>
  <si>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</si>
  <si>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</si>
  <si>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</si>
  <si>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</si>
  <si>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</si>
  <si>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</si>
  <si>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</si>
  <si>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</si>
  <si>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</si>
  <si>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</si>
  <si>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</si>
  <si>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</si>
  <si>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</si>
  <si>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</si>
  <si>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</si>
  <si>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</si>
  <si>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</si>
  <si>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</si>
  <si>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</si>
  <si>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</si>
  <si>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</si>
  <si>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</si>
  <si>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</si>
  <si>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Non-Scottish postcode</t>
  </si>
  <si>
    <t>Unknown - No postcode</t>
  </si>
  <si>
    <t>Unknown - Scottish postcode</t>
  </si>
  <si>
    <t>Care leaver status</t>
  </si>
  <si>
    <t>Total applications processed excluding internal reviews</t>
  </si>
  <si>
    <t>Value of payments for clients with a child responsibility</t>
  </si>
  <si>
    <t>Value of payments for clients without a child responsibility</t>
  </si>
  <si>
    <t>Total value of payments</t>
  </si>
  <si>
    <t>August/September 2020</t>
  </si>
  <si>
    <t>Number of
payments</t>
  </si>
  <si>
    <t>Value of
payments</t>
  </si>
  <si>
    <t>Percentage of
total payment value</t>
  </si>
  <si>
    <t>Number of individual clients paid</t>
  </si>
  <si>
    <t>All time</t>
  </si>
  <si>
    <t>Median average number of days to respond</t>
  </si>
  <si>
    <t>Financial year</t>
  </si>
  <si>
    <t>2020-2021</t>
  </si>
  <si>
    <t>2021-2022</t>
  </si>
  <si>
    <t>2022-2023</t>
  </si>
  <si>
    <t>2023-2024</t>
  </si>
  <si>
    <t>2024-2025</t>
  </si>
  <si>
    <t>[c]</t>
  </si>
  <si>
    <t>Online applications</t>
  </si>
  <si>
    <t>Paper applications</t>
  </si>
  <si>
    <t>Phone applications</t>
  </si>
  <si>
    <t>Percentage of online applications</t>
  </si>
  <si>
    <t>Percentage of paper applications</t>
  </si>
  <si>
    <t>Percentage of phone applications</t>
  </si>
  <si>
    <t>Financial year of payment</t>
  </si>
  <si>
    <t>Month of payment</t>
  </si>
  <si>
    <t>Month of decision</t>
  </si>
  <si>
    <t>not applicable</t>
  </si>
  <si>
    <t>Care leaver</t>
  </si>
  <si>
    <t>Not declared as a care leaver</t>
  </si>
  <si>
    <t>Total number of payments</t>
  </si>
  <si>
    <t>Median average processing time in working days</t>
  </si>
  <si>
    <t>Alternative Text: This line chart shows the monthly median average number of working days taken to process applications since the benefit launched on 17 August 2020. The figures used in this chart are located in Table 6 of this document.</t>
  </si>
  <si>
    <t>Number of payments for clients with a child responsibility</t>
  </si>
  <si>
    <t>Number of payments for clients without a child responsibility</t>
  </si>
  <si>
    <t>Percentage of payments for clients with a child responsibility</t>
  </si>
  <si>
    <t>Percentage of payments for clients without a child responsibility</t>
  </si>
  <si>
    <t>Chart 3: Number of Job Start Payments issued by month</t>
  </si>
  <si>
    <t>Alternative Text: This chart shows the number of payments received since the benefit launched on 17 August 2020. Vertical bars are used to show the number of payments for each month. The bars are also split by if the payment was issued to a client with or without a child responsibility. The figures used in this chart are located in Table 7 of this document.</t>
  </si>
  <si>
    <t>Table 10: Internal reviews for Job Start Payment (management information) [note 1, 2, 13, 20, 21]</t>
  </si>
  <si>
    <t>Internal review requests received</t>
  </si>
  <si>
    <t>Internal reviews completed</t>
  </si>
  <si>
    <t>Completed internal reviews which are disallowed</t>
  </si>
  <si>
    <t>Completed internal reviews which are withdrawn</t>
  </si>
  <si>
    <t>Percentage of completed internal reviews which are disallowed</t>
  </si>
  <si>
    <t>Percentage of completed internal reviews which are withdrawn</t>
  </si>
  <si>
    <t>Percentage of total applications processed</t>
  </si>
  <si>
    <t>This table contains one table. Internal reviews are summarised by month.</t>
  </si>
  <si>
    <t>Processing time is calculated in working days, and public holidays are excluded, even if applications were processed by staff working overtime on these days. Processing time is only calculated for applications that were decided by 31 March 2025. Where possible applications that are flagged as having had an internal review request are removed from these calculations. The number of applications processed in this table is therefore lower than the number of decisions shown in other tables.</t>
  </si>
  <si>
    <t>This table excludes a very small number of applications where the application channel has been entered incorrectly in Social Security Scotland’s case management system. Further details can be found in the About the data section within the accompanying publication document.</t>
  </si>
  <si>
    <t>Changes were made in March 2020 in response to the Covid-19 pandemic meaning the full telephony service was not available from 24 March 2020 onwards. On 3 July 2020, a limited inbound telephony service was re-introduced. The full telephony service resumed on 2 November 2020.</t>
  </si>
  <si>
    <t>Some applications did not have a postcode and therefore cannot be matched to local authority area or country. Further details on how postcodes are matched to local authority areas and country can be found in the Data quality section within the accompanying publication document.</t>
  </si>
  <si>
    <t>An applicant is considered a care leaver within this table if they provide evidence of their care leaver status when making an application. It is possible that an applicant may be a care leaver but choose not to provide evidence of this if they qualify for the benefit under the standard eligibility criteria. In this instance, the applicant would be classified as 'Not declared as a Care Leaver' within this table. Further details on eligibility criteria can be found in the Data quality section within the accompanying publication document.</t>
  </si>
  <si>
    <t>Excludes a very small number of payments which are made manually to clients. Further details on this can be found in the Data quality section within the accompanying publication document.</t>
  </si>
  <si>
    <t>Median average number of days to respond are only calculated for reviews that were disallowed or allowed - this figure excludes internal reviews that were withdrawn.</t>
  </si>
  <si>
    <t>Table 6: Processing times for Job Start Payment by month [note 1, 2, 4, 12, 13]</t>
  </si>
  <si>
    <t>Chart 2: Processing times for Job Start Payment by month</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</si>
  <si>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</si>
  <si>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</si>
  <si>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</si>
  <si>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</si>
  <si>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</si>
  <si>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</si>
  <si>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</si>
  <si>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</si>
  <si>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</si>
  <si>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</si>
  <si>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Further information about how the data is collected, quality assurance and data quality can be found in the "About the data" section of the publication.</t>
  </si>
  <si>
    <t>Financial Year 2020 - 2021 includes the months from August 2020 to March 2021; All subsequent complete financial years include the months from April to March (inclusive).</t>
  </si>
  <si>
    <t>Applications and decisions by month</t>
  </si>
  <si>
    <t>Applications by channel</t>
  </si>
  <si>
    <t>Applications and decisions by age group</t>
  </si>
  <si>
    <t>Applications and authorisations by local authority area</t>
  </si>
  <si>
    <t>Applications and decisions by care leaver status</t>
  </si>
  <si>
    <t>Processing times by month</t>
  </si>
  <si>
    <t>Payments by month of issue</t>
  </si>
  <si>
    <t>Payments by local authority area</t>
  </si>
  <si>
    <t>Internal reviews (management information)</t>
  </si>
  <si>
    <t>Number of individual clients paid by financial year</t>
  </si>
  <si>
    <t>Applications by month</t>
  </si>
  <si>
    <t>Number of payments issued by month</t>
  </si>
  <si>
    <t>Payments by local authority area - Full data</t>
  </si>
  <si>
    <t>Applications and authorisations by local authority area - Full data</t>
  </si>
  <si>
    <t>Applications and decisions by age group - Full data</t>
  </si>
  <si>
    <t>Table number</t>
  </si>
  <si>
    <t>Table or chart description</t>
  </si>
  <si>
    <t>Completed internal reviews which are allowed</t>
  </si>
  <si>
    <t>Percentage of completed internal reviews which are allowed</t>
  </si>
  <si>
    <t>Table of contents for Job Start Payment publication</t>
  </si>
  <si>
    <t>Banded rows are used in this table. To remove these, highlight the table, go to the Table Design tab and uncheck the banded rows box.</t>
  </si>
  <si>
    <t>For processed applications, data is presented by the month (or financial year) of decision rather than month (or financial year) the application was received.</t>
  </si>
  <si>
    <t>For completed reviews, data is presented by the month of decision rather than month the request was received. Data presented does not include reviews that were deemed 'invalid'.</t>
  </si>
  <si>
    <t>This worksheet contains one table which summarises applications and authorisations by local authority area. It features a drop down menu to present the statistics by financial year. To select the financial year, navigate to cell B5 and either click the down arrow on screen or use the keyboard shortcut alt plus the down arrow.</t>
  </si>
  <si>
    <t>This worksheet contains one table which summarises the number and value of payments by local authority area. It features a drop down menu to present the statistics by financial year. To select the financial year, navigate to cell B5 and either click the down arrow on screen or use the keyboard shortcut alt plus the down arrow.</t>
  </si>
  <si>
    <t xml:space="preserve">Financial year selection
</t>
  </si>
  <si>
    <t>Financial year selection</t>
  </si>
  <si>
    <t>Financial year 2020-2021</t>
  </si>
  <si>
    <t>Financial year 2021-2022</t>
  </si>
  <si>
    <t>Financial year 2022-2023</t>
  </si>
  <si>
    <t>Financial year 2023-2024</t>
  </si>
  <si>
    <t>Financial year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</si>
</sst>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2" x14ac:knownFonts="1">
    <font>
      <sz val="12"/>
      <color rgb="FF000000"/>
      <name val="Calibri"/>
    </font>
    <font>
      <b/>
      <sz val="16"/>
      <color rgb="FF000000"/>
      <name val="Calibri"/>
      <family val="2"/>
    </font>
    <font>
      <b/>
      <sz val="12"/>
      <color rgb="FF000000"/>
      <name val="Calibri"/>
      <family val="2"/>
    </font>
    <font>
      <u/>
      <sz val="12"/>
      <color rgb="FF000000"/>
      <name val="Calibri"/>
      <family val="2"/>
    </font>
    <font>
      <sz val="12"/>
      <color rgb="FF000000"/>
      <name val="Calibri"/>
      <family val="2"/>
    </font>
    <font>
      <sz val="12"/>
      <color rgb="FF000000"/>
      <name val="Calibri"/>
      <family val="2"/>
    </font>
    <font>
      <b/>
      <sz val="12"/>
      <color rgb="FF000000"/>
      <name val="Calibri"/>
      <family val="2"/>
    </font>
    <font>
      <u/>
      <sz val="12"/>
      <color theme="10"/>
      <name val="Calibri"/>
      <family val="2"/>
    </font>
    <font>
      <u/>
      <sz val="12"/>
      <color theme="10"/>
      <name val="Calibri"/>
      <family val="2"/>
    </font>
    <font>
      <u/>
      <sz val="12"/>
      <name val="Calibri"/>
      <family val="2"/>
    </font>
    <font>
      <b/>
      <sz val="12"/>
      <name val="Calibri"/>
      <family val="2"/>
    </font>
    <font>
      <sz val="12"/>
      <name val="Calibri"/>
      <family val="2"/>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right style="thin">
        <color rgb="FF000000"/>
      </right>
      <top style="thin">
        <color indexed="64"/>
      </top>
      <bottom/>
      <diagonal/>
    </border>
    <border>
      <left style="thin">
        <color rgb="FF000000"/>
      </left>
      <right style="thin">
        <color indexed="64"/>
      </right>
      <top/>
      <bottom/>
      <diagonal/>
    </border>
    <border>
      <left/>
      <right style="thin">
        <color rgb="FF000000"/>
      </right>
      <top/>
      <bottom/>
      <diagonal/>
    </border>
    <border>
      <left style="thin">
        <color indexed="64"/>
      </left>
      <right style="thin">
        <color indexed="64"/>
      </right>
      <top/>
      <bottom/>
      <diagonal/>
    </border>
    <border>
      <left/>
      <right style="thin">
        <color indexed="64"/>
      </right>
      <top/>
      <bottom/>
      <diagonal/>
    </border>
    <border>
      <left/>
      <right/>
      <top/>
      <bottom style="thin">
        <color rgb="FF000000"/>
      </bottom>
      <diagonal/>
    </border>
  </borders>
  <cellStyleXfs count="4">
    <xf numFmtId="0" fontId="0" fillId="0" borderId="0"/>
    <xf numFmtId="9" fontId="4" fillId="0" borderId="0" applyFont="0" applyFill="0" applyBorder="0" applyAlignment="0" applyProtection="0"/>
    <xf numFmtId="0" fontId="7" fillId="0" borderId="0" applyNumberFormat="0" applyFill="0" applyBorder="0" applyAlignment="0" applyProtection="0"/>
    <xf numFmtId="0" fontId="4" fillId="0" borderId="0"/>
  </cellStyleXfs>
  <cellXfs count="64">
    <xf numFmtId="0" fontId="0" fillId="0" borderId="0" xfId="0"/>
    <xf numFmtId="0" fontId="1" fillId="0" borderId="0" xfId="0" applyFont="1"/>
    <xf numFmtId="0" fontId="2" fillId="0" borderId="1" xfId="0" applyFont="1" applyBorder="1" applyAlignment="1">
      <alignment horizontal="center" vertical="center" wrapText="1"/>
    </xf>
    <xf numFmtId="0" fontId="2" fillId="0" borderId="0" xfId="0" applyFont="1"/>
    <xf numFmtId="0" fontId="0" fillId="0" borderId="2" xfId="0" applyBorder="1"/>
    <xf numFmtId="0" fontId="3" fillId="0" borderId="0" xfId="0" applyFont="1"/>
    <xf numFmtId="0" fontId="2" fillId="0" borderId="1" xfId="0" applyFont="1" applyBorder="1" applyAlignment="1">
      <alignment horizontal="left"/>
    </xf>
    <xf numFmtId="0" fontId="2" fillId="0" borderId="3" xfId="0" applyFont="1" applyBorder="1" applyAlignment="1">
      <alignment horizontal="left"/>
    </xf>
    <xf numFmtId="0" fontId="2" fillId="0" borderId="2" xfId="0" applyFont="1" applyBorder="1"/>
    <xf numFmtId="3" fontId="2" fillId="0" borderId="1" xfId="0" applyNumberFormat="1" applyFont="1" applyBorder="1" applyAlignment="1">
      <alignment horizontal="right"/>
    </xf>
    <xf numFmtId="3" fontId="0" fillId="0" borderId="2" xfId="0" applyNumberFormat="1" applyBorder="1" applyAlignment="1">
      <alignment horizontal="right"/>
    </xf>
    <xf numFmtId="3" fontId="2" fillId="0" borderId="3" xfId="0" applyNumberFormat="1" applyFont="1" applyBorder="1" applyAlignment="1">
      <alignment horizontal="right"/>
    </xf>
    <xf numFmtId="3" fontId="2" fillId="0" borderId="2" xfId="0" applyNumberFormat="1" applyFont="1" applyBorder="1" applyAlignment="1">
      <alignment horizontal="right"/>
    </xf>
    <xf numFmtId="9" fontId="2" fillId="0" borderId="1" xfId="0" applyNumberFormat="1" applyFont="1" applyBorder="1" applyAlignment="1">
      <alignment horizontal="right"/>
    </xf>
    <xf numFmtId="9" fontId="0" fillId="0" borderId="2" xfId="0" applyNumberFormat="1" applyBorder="1" applyAlignment="1">
      <alignment horizontal="right"/>
    </xf>
    <xf numFmtId="9" fontId="2" fillId="0" borderId="3" xfId="0" applyNumberFormat="1" applyFont="1" applyBorder="1" applyAlignment="1">
      <alignment horizontal="right"/>
    </xf>
    <xf numFmtId="9" fontId="2" fillId="0" borderId="2" xfId="0" applyNumberFormat="1" applyFont="1" applyBorder="1" applyAlignment="1">
      <alignment horizontal="right"/>
    </xf>
    <xf numFmtId="164" fontId="2" fillId="0" borderId="1" xfId="0" applyNumberFormat="1" applyFont="1" applyBorder="1" applyAlignment="1">
      <alignment horizontal="right"/>
    </xf>
    <xf numFmtId="164" fontId="0" fillId="0" borderId="2" xfId="0" applyNumberForma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0" fontId="2" fillId="0" borderId="1" xfId="0" applyFont="1" applyBorder="1" applyAlignment="1">
      <alignment horizontal="center" vertical="center"/>
    </xf>
    <xf numFmtId="0" fontId="0" fillId="0" borderId="0" xfId="0" applyAlignment="1">
      <alignment wrapText="1"/>
    </xf>
    <xf numFmtId="0" fontId="0" fillId="0" borderId="2" xfId="0" applyBorder="1" applyAlignment="1">
      <alignment wrapText="1"/>
    </xf>
    <xf numFmtId="3" fontId="5" fillId="0" borderId="2" xfId="0" applyNumberFormat="1" applyFont="1" applyBorder="1" applyAlignment="1">
      <alignment horizontal="right"/>
    </xf>
    <xf numFmtId="9" fontId="5" fillId="0" borderId="2" xfId="0" applyNumberFormat="1" applyFont="1" applyBorder="1" applyAlignment="1">
      <alignment horizontal="right"/>
    </xf>
    <xf numFmtId="9" fontId="2" fillId="0" borderId="1" xfId="1"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xf numFmtId="0" fontId="7" fillId="0" borderId="0" xfId="2" applyFill="1" applyBorder="1"/>
    <xf numFmtId="0" fontId="6" fillId="0" borderId="0" xfId="0" applyFont="1"/>
    <xf numFmtId="0" fontId="8" fillId="0" borderId="0" xfId="2" applyFont="1" applyFill="1" applyBorder="1" applyAlignment="1" applyProtection="1"/>
    <xf numFmtId="0" fontId="7" fillId="0" borderId="0" xfId="2"/>
    <xf numFmtId="0" fontId="9" fillId="0" borderId="0" xfId="2" applyFont="1"/>
    <xf numFmtId="0" fontId="5" fillId="0" borderId="0" xfId="0" applyFont="1" applyAlignment="1">
      <alignment wrapText="1"/>
    </xf>
    <xf numFmtId="3" fontId="10" fillId="0" borderId="1" xfId="0" applyNumberFormat="1" applyFont="1" applyBorder="1" applyAlignment="1">
      <alignment horizontal="right"/>
    </xf>
    <xf numFmtId="9" fontId="10" fillId="0" borderId="1" xfId="1" applyFont="1" applyBorder="1" applyAlignment="1">
      <alignment horizontal="right"/>
    </xf>
    <xf numFmtId="3" fontId="11" fillId="0" borderId="2" xfId="0" applyNumberFormat="1" applyFont="1" applyBorder="1" applyAlignment="1">
      <alignment horizontal="right"/>
    </xf>
    <xf numFmtId="9" fontId="11" fillId="0" borderId="2" xfId="1" applyFont="1" applyBorder="1" applyAlignment="1">
      <alignment horizontal="right"/>
    </xf>
    <xf numFmtId="9" fontId="11" fillId="0" borderId="2" xfId="3" applyNumberFormat="1" applyFont="1" applyBorder="1" applyAlignment="1">
      <alignment horizontal="right"/>
    </xf>
    <xf numFmtId="3" fontId="11" fillId="0" borderId="2" xfId="3" applyNumberFormat="1" applyFont="1" applyBorder="1" applyAlignment="1">
      <alignment horizontal="right"/>
    </xf>
    <xf numFmtId="0" fontId="11" fillId="0" borderId="0" xfId="3" applyFont="1"/>
    <xf numFmtId="3" fontId="10" fillId="0" borderId="4" xfId="0" applyNumberFormat="1" applyFont="1" applyBorder="1" applyAlignment="1">
      <alignment horizontal="right"/>
    </xf>
    <xf numFmtId="9" fontId="10" fillId="0" borderId="4" xfId="1" applyFont="1" applyBorder="1" applyAlignment="1">
      <alignment horizontal="right"/>
    </xf>
    <xf numFmtId="9" fontId="10" fillId="0" borderId="5" xfId="1" applyFont="1" applyBorder="1" applyAlignment="1">
      <alignment horizontal="right"/>
    </xf>
    <xf numFmtId="3" fontId="10" fillId="0" borderId="6" xfId="0" applyNumberFormat="1" applyFont="1" applyBorder="1" applyAlignment="1">
      <alignment horizontal="right"/>
    </xf>
    <xf numFmtId="3" fontId="10" fillId="0" borderId="2" xfId="0" applyNumberFormat="1" applyFont="1" applyBorder="1" applyAlignment="1">
      <alignment horizontal="right"/>
    </xf>
    <xf numFmtId="9" fontId="10" fillId="0" borderId="2" xfId="1" applyFont="1" applyBorder="1" applyAlignment="1">
      <alignment horizontal="right"/>
    </xf>
    <xf numFmtId="9" fontId="10" fillId="0" borderId="7" xfId="1" applyFont="1" applyBorder="1" applyAlignment="1">
      <alignment horizontal="right"/>
    </xf>
    <xf numFmtId="3" fontId="10" fillId="0" borderId="8" xfId="0" applyNumberFormat="1" applyFont="1" applyBorder="1" applyAlignment="1">
      <alignment horizontal="right"/>
    </xf>
    <xf numFmtId="0" fontId="10" fillId="0" borderId="7" xfId="3" applyFont="1" applyBorder="1"/>
    <xf numFmtId="0" fontId="10" fillId="0" borderId="9" xfId="3" applyFont="1" applyBorder="1"/>
    <xf numFmtId="0" fontId="10" fillId="0" borderId="9" xfId="3" applyFont="1" applyBorder="1" applyAlignment="1">
      <alignment horizontal="right"/>
    </xf>
    <xf numFmtId="9" fontId="10" fillId="0" borderId="9" xfId="1" applyFont="1" applyBorder="1" applyAlignment="1">
      <alignment horizontal="right"/>
    </xf>
    <xf numFmtId="9" fontId="10" fillId="0" borderId="9" xfId="1" applyFont="1" applyBorder="1"/>
    <xf numFmtId="0" fontId="10" fillId="0" borderId="10" xfId="3" applyFont="1" applyBorder="1"/>
    <xf numFmtId="0" fontId="4" fillId="0" borderId="0" xfId="0" applyFont="1"/>
    <xf numFmtId="0" fontId="2" fillId="0" borderId="1" xfId="0" applyFont="1" applyBorder="1" applyAlignment="1">
      <alignment horizontal="left" vertical="center" wrapText="1"/>
    </xf>
    <xf numFmtId="0" fontId="4" fillId="0" borderId="0" xfId="0" applyFont="1" applyAlignment="1">
      <alignment wrapText="1"/>
    </xf>
    <xf numFmtId="0" fontId="4" fillId="0" borderId="2" xfId="0" applyFont="1" applyBorder="1" applyAlignment="1">
      <alignment wrapText="1"/>
    </xf>
    <xf numFmtId="0" fontId="0" fillId="0" borderId="2" xfId="0" applyBorder="1" applyAlignment="1">
      <alignment horizontal="left"/>
    </xf>
    <xf numFmtId="0" fontId="2" fillId="0" borderId="1" xfId="0" applyFont="1" applyBorder="1" applyAlignment="1">
      <alignment horizontal="center" wrapText="1"/>
    </xf>
    <xf numFmtId="0" fontId="2" fillId="0" borderId="11" xfId="0" applyFont="1" applyBorder="1" applyAlignment="1">
      <alignment horizontal="center" vertical="center" wrapText="1"/>
    </xf>
    <xf numFmtId="0" fontId="0" fillId="0" borderId="0" xfId="0" applyBorder="1"/>
  </cellXfs>
  <cellStyles count="4">
    <cellStyle name="Hyperlink" xfId="2" builtinId="8"/>
    <cellStyle name="Normal" xfId="0" builtinId="0"/>
    <cellStyle name="Normal 2" xfId="3" xr:uid="{4EACF950-41A7-4353-9E18-16563DDADFD4}"/>
    <cellStyle name="Per cent" xfId="1" builtinId="5"/>
  </cellStyles>
  <dxfs count="17">
    <dxf>
      <border diagonalUp="0" diagonalDown="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border outline="0">
        <bottom style="thin">
          <color rgb="FF000000"/>
        </bottom>
      </border>
    </dxf>
    <dxf>
      <font>
        <b/>
        <i val="0"/>
        <strike val="0"/>
        <condense val="0"/>
        <extend val="0"/>
        <outline val="0"/>
        <shadow val="0"/>
        <u val="none"/>
        <vertAlign val="baseline"/>
        <sz val="12"/>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4" name="Picture 3">
          <a:extLst>
            <a:ext uri="{FF2B5EF4-FFF2-40B4-BE49-F238E27FC236}">
              <a16:creationId xmlns:a16="http://schemas.microsoft.com/office/drawing/2014/main" id="{7E20E5AE-36C2-4152-84F0-D0B0AE124516}"/>
            </a:ext>
          </a:extLst>
        </xdr:cNvPr>
        <xdr:cNvPicPr>
          <a:picLocks noChangeAspect="1"/>
        </xdr:cNvPicPr>
      </xdr:nvPicPr>
      <xdr:blipFill>
        <a:blip xmlns:r="http://schemas.openxmlformats.org/officeDocument/2006/relationships" r:embed="rId1"/>
        <a:stretch>
          <a:fillRect/>
        </a:stretch>
      </xdr:blipFill>
      <xdr:spPr>
        <a:xfrm>
          <a:off x="0" y="857250"/>
          <a:ext cx="11880000" cy="7200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3" name="Picture 2">
          <a:extLst>
            <a:ext uri="{FF2B5EF4-FFF2-40B4-BE49-F238E27FC236}">
              <a16:creationId xmlns:a16="http://schemas.microsoft.com/office/drawing/2014/main" id="{3F8F92F5-006A-4E3A-949F-34563BFE2618}"/>
            </a:ext>
          </a:extLst>
        </xdr:cNvPr>
        <xdr:cNvPicPr>
          <a:picLocks noChangeAspect="1"/>
        </xdr:cNvPicPr>
      </xdr:nvPicPr>
      <xdr:blipFill>
        <a:blip xmlns:r="http://schemas.openxmlformats.org/officeDocument/2006/relationships" r:embed="rId1"/>
        <a:stretch>
          <a:fillRect/>
        </a:stretch>
      </xdr:blipFill>
      <xdr:spPr>
        <a:xfrm>
          <a:off x="0" y="857250"/>
          <a:ext cx="11880000" cy="7200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3" name="Picture 2">
          <a:extLst>
            <a:ext uri="{FF2B5EF4-FFF2-40B4-BE49-F238E27FC236}">
              <a16:creationId xmlns:a16="http://schemas.microsoft.com/office/drawing/2014/main" id="{0168EF2C-73FA-4A2F-91FE-733D7613A7F6}"/>
            </a:ext>
          </a:extLst>
        </xdr:cNvPr>
        <xdr:cNvPicPr>
          <a:picLocks noChangeAspect="1"/>
        </xdr:cNvPicPr>
      </xdr:nvPicPr>
      <xdr:blipFill>
        <a:blip xmlns:r="http://schemas.openxmlformats.org/officeDocument/2006/relationships" r:embed="rId1"/>
        <a:stretch>
          <a:fillRect/>
        </a:stretch>
      </xdr:blipFill>
      <xdr:spPr>
        <a:xfrm>
          <a:off x="0" y="939800"/>
          <a:ext cx="11880000" cy="72000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1" totalsRowShown="0" headerRowDxfId="16">
  <tableColumns count="2">
    <tableColumn id="1" xr3:uid="{00000000-0010-0000-0000-000001000000}" name="Table number"/>
    <tableColumn id="2" xr3:uid="{00000000-0010-0000-0000-000002000000}" name="Table or chart 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8" displayName="table8" ref="A6:D41" totalsRowShown="0">
  <tableColumns count="4">
    <tableColumn id="1" xr3:uid="{00000000-0010-0000-0900-000001000000}" name="Local authority area"/>
    <tableColumn id="2" xr3:uid="{00000000-0010-0000-0900-000002000000}" name="Number of_x000a_payments"/>
    <tableColumn id="3" xr3:uid="{00000000-0010-0000-0900-000003000000}" name="Value of_x000a_payments"/>
    <tableColumn id="4" xr3:uid="{00000000-0010-0000-0900-000004000000}" name="Percentage of_x000a_total payment value"/>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9" displayName="table9" ref="A4:B10" totalsRowShown="0">
  <tableColumns count="2">
    <tableColumn id="1" xr3:uid="{00000000-0010-0000-0A00-000001000000}" name="Financial year of payment"/>
    <tableColumn id="2" xr3:uid="{00000000-0010-0000-0A00-000002000000}" name="Number of individual clients paid"/>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9782B76-91F0-4EAF-A0F6-068E9CB8685F}" name="table10" displayName="table10" ref="A4:J66" totalsRowShown="0" headerRowDxfId="12" headerRowBorderDxfId="11">
  <tableColumns count="10">
    <tableColumn id="1" xr3:uid="{9CD25C54-C07B-412B-8EDA-84854C40AED8}" name="Month"/>
    <tableColumn id="2" xr3:uid="{B533852B-3785-4BC1-9934-2B363E58DC57}" name="Internal review requests received" dataDxfId="10" dataCellStyle="Normal 2"/>
    <tableColumn id="4" xr3:uid="{1499E0C2-1487-424C-AA98-9DA708F012D9}" name="Internal reviews completed" dataDxfId="9" dataCellStyle="Normal 2"/>
    <tableColumn id="5" xr3:uid="{B53E4433-7D4C-44F8-A539-BD9C07D6E48C}" name="Completed internal reviews which are disallowed" dataDxfId="8" dataCellStyle="Normal 2"/>
    <tableColumn id="6" xr3:uid="{5D4DB605-61B0-41AD-BB8B-82B38CE6D5CF}" name="Completed internal reviews which are allowed" dataDxfId="7" dataCellStyle="Normal 2"/>
    <tableColumn id="7" xr3:uid="{A25C8E12-8817-4532-ADD1-0E3A38AB7FC7}" name="Completed internal reviews which are withdrawn" dataDxfId="6" dataCellStyle="Normal 2"/>
    <tableColumn id="8" xr3:uid="{5ABD7D95-4487-4C0F-8F1A-78896A265D21}" name="Percentage of completed internal reviews which are disallowed" dataDxfId="5" dataCellStyle="Per cent"/>
    <tableColumn id="9" xr3:uid="{8E23D231-07B9-43CC-A730-B3DF5F4A0FBD}" name="Percentage of completed internal reviews which are allowed" dataDxfId="4" dataCellStyle="Per cent"/>
    <tableColumn id="10" xr3:uid="{161066A9-224A-4B0C-BC5D-4150011B5A40}" name="Percentage of completed internal reviews which are withdrawn" dataDxfId="3" dataCellStyle="Per cent"/>
    <tableColumn id="12" xr3:uid="{BF60302D-7D5D-40E4-B49E-494BD0BDF6F1}" name="Median average number of days to respond" dataDxfId="2" dataCellStyle="Normal 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K37" totalsRowShown="0">
  <tableColumns count="11">
    <tableColumn id="1" xr3:uid="{00000000-0010-0000-0C00-000001000000}" name="Applicant age group"/>
    <tableColumn id="2" xr3:uid="{00000000-0010-0000-0C00-000002000000}" name="Financial year"/>
    <tableColumn id="3" xr3:uid="{00000000-0010-0000-0C00-000003000000}" name="Total applications received"/>
    <tableColumn id="4" xr3:uid="{00000000-0010-0000-0C00-000004000000}" name="Percentage of total applications received"/>
    <tableColumn id="5" xr3:uid="{00000000-0010-0000-0C00-000005000000}" name="Total applications processed"/>
    <tableColumn id="6" xr3:uid="{00000000-0010-0000-0C00-000006000000}" name="Authorised applications"/>
    <tableColumn id="7" xr3:uid="{00000000-0010-0000-0C00-000007000000}" name="Denied applications"/>
    <tableColumn id="8" xr3:uid="{00000000-0010-0000-0C00-000008000000}" name="Withdrawn applications"/>
    <tableColumn id="9" xr3:uid="{00000000-0010-0000-0C00-000009000000}" name="Percentage of processed applications authorised"/>
    <tableColumn id="10" xr3:uid="{00000000-0010-0000-0C00-00000A000000}" name="Percentage of processed applications denied"/>
    <tableColumn id="11" xr3:uid="{00000000-0010-0000-0C00-00000B000000}" name="Percentage of processed applications withdraw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4full" displayName="table4full" ref="A1:K217" totalsRowShown="0" headerRowCellStyle="Per cent">
  <tableColumns count="11">
    <tableColumn id="1" xr3:uid="{00000000-0010-0000-0D00-000001000000}" name="Local authority area"/>
    <tableColumn id="2" xr3:uid="{00000000-0010-0000-0D00-000002000000}" name="Financial year"/>
    <tableColumn id="3" xr3:uid="{00000000-0010-0000-0D00-000003000000}" name="Total applications received"/>
    <tableColumn id="4" xr3:uid="{00000000-0010-0000-0D00-000004000000}" name="Percentage of total applications received "/>
    <tableColumn id="5" xr3:uid="{00000000-0010-0000-0D00-000005000000}" name="Total applications processed"/>
    <tableColumn id="6" xr3:uid="{00000000-0010-0000-0D00-000006000000}" name="Authorised applications"/>
    <tableColumn id="7" xr3:uid="{00000000-0010-0000-0D00-000007000000}" name="Denied applications"/>
    <tableColumn id="8" xr3:uid="{00000000-0010-0000-0D00-000008000000}" name="Withdrawn applications"/>
    <tableColumn id="9" xr3:uid="{00000000-0010-0000-0D00-000009000000}" name="Percentage of processed applications authorised"/>
    <tableColumn id="10" xr3:uid="{00000000-0010-0000-0D00-00000A000000}" name="Percentage of processed applications denied"/>
    <tableColumn id="11" xr3:uid="{00000000-0010-0000-0D00-00000B000000}" name="Percentage of processed applications withdrawn"/>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8full" displayName="table8full" ref="A1:E211" totalsRowShown="0" headerRowDxfId="1">
  <tableColumns count="5">
    <tableColumn id="1" xr3:uid="{00000000-0010-0000-0E00-000001000000}" name="Local authority area"/>
    <tableColumn id="2" xr3:uid="{00000000-0010-0000-0E00-000002000000}" name="Financial year"/>
    <tableColumn id="3" xr3:uid="{00000000-0010-0000-0E00-000003000000}" name="Number of_x000a_payments"/>
    <tableColumn id="4" xr3:uid="{00000000-0010-0000-0E00-000004000000}" name="Value of_x000a_payments"/>
    <tableColumn id="5" xr3:uid="{00000000-0010-0000-0E00-000005000000}" name="Percentage of_x000a_total payment value"/>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8" totalsRowShown="0" tableBorderDxfId="0">
  <tableColumns count="1">
    <tableColumn id="1" xr3:uid="{00000000-0010-0000-0F00-000001000000}" name="Financial year"/>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3:C24" totalsRowShown="0" headerRowDxfId="15">
  <tableColumns count="3">
    <tableColumn id="1" xr3:uid="{00000000-0010-0000-0100-000001000000}" name="Note Number"/>
    <tableColumn id="2" xr3:uid="{00000000-0010-0000-0100-000002000000}" name="Note text" dataDxfId="14"/>
    <tableColumn id="3" xr3:uid="{00000000-0010-0000-0100-000003000000}" name="Related table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 displayName="table1" ref="A4:J66" totalsRowShown="0">
  <tableColumns count="10">
    <tableColumn id="1" xr3:uid="{00000000-0010-0000-0200-000001000000}" name="Month"/>
    <tableColumn id="2" xr3:uid="{00000000-0010-0000-0200-000002000000}" name="Total applications received"/>
    <tableColumn id="3" xr3:uid="{00000000-0010-0000-0200-000003000000}" name="Percentage of total applications received"/>
    <tableColumn id="4" xr3:uid="{00000000-0010-0000-0200-000004000000}" name="Total applications processed"/>
    <tableColumn id="5" xr3:uid="{00000000-0010-0000-0200-000005000000}" name="Authorised applications"/>
    <tableColumn id="6" xr3:uid="{00000000-0010-0000-0200-000006000000}" name="Denied applications"/>
    <tableColumn id="7" xr3:uid="{00000000-0010-0000-0200-000007000000}" name="Withdrawn applications"/>
    <tableColumn id="8" xr3:uid="{00000000-0010-0000-0200-000008000000}" name="Percentage of processed applications authorised"/>
    <tableColumn id="9" xr3:uid="{00000000-0010-0000-0200-000009000000}" name="Percentage of processed applications denied"/>
    <tableColumn id="10" xr3:uid="{00000000-0010-0000-0200-00000A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 displayName="table2" ref="A4:H61" totalsRowShown="0">
  <tableColumns count="8">
    <tableColumn id="1" xr3:uid="{00000000-0010-0000-0300-000001000000}" name="Month"/>
    <tableColumn id="2" xr3:uid="{00000000-0010-0000-0300-000002000000}" name="Total"/>
    <tableColumn id="3" xr3:uid="{00000000-0010-0000-0300-000003000000}" name="Online applications"/>
    <tableColumn id="4" xr3:uid="{00000000-0010-0000-0300-000004000000}" name="Paper applications"/>
    <tableColumn id="5" xr3:uid="{00000000-0010-0000-0300-000005000000}" name="Phone applications"/>
    <tableColumn id="6" xr3:uid="{00000000-0010-0000-0300-000006000000}" name="Percentage of online applications"/>
    <tableColumn id="7" xr3:uid="{00000000-0010-0000-0300-000007000000}" name="Percentage of paper applications"/>
    <tableColumn id="8" xr3:uid="{00000000-0010-0000-0300-000008000000}" name="Percentage of phone application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3" displayName="table3" ref="A6:J12" totalsRowShown="0">
  <tableColumns count="10">
    <tableColumn id="1" xr3:uid="{00000000-0010-0000-0400-000001000000}" name="Applicant age group"/>
    <tableColumn id="2" xr3:uid="{00000000-0010-0000-0400-000002000000}" name="Total applications received"/>
    <tableColumn id="3" xr3:uid="{00000000-0010-0000-0400-000003000000}" name="Percentage of total applications received"/>
    <tableColumn id="4" xr3:uid="{00000000-0010-0000-0400-000004000000}" name="Total applications processed"/>
    <tableColumn id="5" xr3:uid="{00000000-0010-0000-0400-000005000000}" name="Authorised applications"/>
    <tableColumn id="6" xr3:uid="{00000000-0010-0000-0400-000006000000}" name="Denied applications"/>
    <tableColumn id="7" xr3:uid="{00000000-0010-0000-0400-000007000000}" name="Withdrawn applications"/>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4" displayName="table4" ref="A6:J42" totalsRowShown="0">
  <tableColumns count="10">
    <tableColumn id="1" xr3:uid="{00000000-0010-0000-0500-000001000000}" name="Local authority area"/>
    <tableColumn id="2" xr3:uid="{00000000-0010-0000-0500-000002000000}" name="Total applications received"/>
    <tableColumn id="3" xr3:uid="{00000000-0010-0000-0500-000003000000}" name="Percentage of total applications received "/>
    <tableColumn id="4" xr3:uid="{00000000-0010-0000-0500-000004000000}" name="Total applications processed"/>
    <tableColumn id="5" xr3:uid="{00000000-0010-0000-0500-000005000000}" name="Authorised applications"/>
    <tableColumn id="6" xr3:uid="{00000000-0010-0000-0500-000006000000}" name="Denied applications"/>
    <tableColumn id="7" xr3:uid="{00000000-0010-0000-0500-000007000000}" name="Withdrawn applications"/>
    <tableColumn id="8" xr3:uid="{00000000-0010-0000-0500-000008000000}" name="Percentage of processed applications authorised"/>
    <tableColumn id="9" xr3:uid="{00000000-0010-0000-0500-000009000000}" name="Percentage of processed applications denied"/>
    <tableColumn id="10" xr3:uid="{00000000-0010-0000-0500-00000A000000}" name="Percentage of processed applications withdraw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5" displayName="table5" ref="A4:J7" totalsRowShown="0" headerRowDxfId="13">
  <tableColumns count="10">
    <tableColumn id="1" xr3:uid="{00000000-0010-0000-0600-000001000000}" name="Care leaver status"/>
    <tableColumn id="2" xr3:uid="{00000000-0010-0000-0600-000002000000}" name="Total applications received"/>
    <tableColumn id="3" xr3:uid="{00000000-0010-0000-0600-000003000000}" name="Percentage of total applications received"/>
    <tableColumn id="4" xr3:uid="{00000000-0010-0000-0600-000004000000}" name="Total applications processed"/>
    <tableColumn id="5" xr3:uid="{00000000-0010-0000-0600-000005000000}" name="Authorised applications"/>
    <tableColumn id="6" xr3:uid="{00000000-0010-0000-0600-000006000000}" name="Denied applications"/>
    <tableColumn id="7" xr3:uid="{00000000-0010-0000-0600-000007000000}" name="Withdrawn applications"/>
    <tableColumn id="8" xr3:uid="{00000000-0010-0000-0600-000008000000}" name="Percentage of processed applications authorised"/>
    <tableColumn id="9" xr3:uid="{00000000-0010-0000-0600-000009000000}" name="Percentage of processed applications denied"/>
    <tableColumn id="10" xr3:uid="{00000000-0010-0000-0600-00000A000000}" name="Percentage of processed applications withdraw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4:M67" totalsRowShown="0">
  <tableColumns count="13">
    <tableColumn id="1" xr3:uid="{00000000-0010-0000-0700-000001000000}" name="Month of decision"/>
    <tableColumn id="2" xr3:uid="{00000000-0010-0000-0700-000002000000}" name="Total applications processed excluding internal reviews"/>
    <tableColumn id="3" xr3:uid="{00000000-0010-0000-0700-000003000000}" name="Applications processed in_x000a_the same working day"/>
    <tableColumn id="4" xr3:uid="{00000000-0010-0000-0700-000004000000}" name="Applications processed in_x000a_1-5 working days"/>
    <tableColumn id="5" xr3:uid="{00000000-0010-0000-0700-000005000000}" name="Applications processed in_x000a_6-10 working days"/>
    <tableColumn id="6" xr3:uid="{00000000-0010-0000-0700-000006000000}" name="Applications processed in_x000a_11-15 working days"/>
    <tableColumn id="7" xr3:uid="{00000000-0010-0000-0700-000007000000}" name="Applications processed in_x000a_16-20 working days"/>
    <tableColumn id="8" xr3:uid="{00000000-0010-0000-0700-000008000000}" name="Applications processed in_x000a_21-25 working days"/>
    <tableColumn id="9" xr3:uid="{00000000-0010-0000-0700-000009000000}" name="Applications processed in_x000a_26-30 working days"/>
    <tableColumn id="10" xr3:uid="{00000000-0010-0000-0700-00000A000000}" name="Applications processed in_x000a_31-35 working days"/>
    <tableColumn id="11" xr3:uid="{00000000-0010-0000-0700-00000B000000}" name="Applications processed in_x000a_36-40 working days"/>
    <tableColumn id="12" xr3:uid="{00000000-0010-0000-0700-00000C000000}" name="Applications processed in_x000a_41 working days or more"/>
    <tableColumn id="13" xr3:uid="{00000000-0010-0000-0700-00000D000000}" name="Median average processing time in working day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E726FB-23FF-4E65-8603-F87B0CC7CD4A}" name="table7" displayName="table7" ref="A4:I65" totalsRowShown="0">
  <tableColumns count="9">
    <tableColumn id="1" xr3:uid="{F0865AAB-22B9-4677-AFA0-60F41E40266F}" name="Month of payment"/>
    <tableColumn id="2" xr3:uid="{80369603-CE5C-4EE4-8E2B-9A5CCAFC6458}" name="Total number of payments"/>
    <tableColumn id="3" xr3:uid="{C21E14DE-49F9-48EB-B211-1F6FA267CF76}" name="Total value of payments"/>
    <tableColumn id="4" xr3:uid="{A91C53CB-D37B-478E-B3E5-84F48F61E14C}" name="Number of payments for clients with a child responsibility"/>
    <tableColumn id="5" xr3:uid="{537C0431-89D8-41E2-B91C-0C56B8578544}" name="Value of payments for clients with a child responsibility"/>
    <tableColumn id="6" xr3:uid="{BDFE47C5-7293-41AB-B3EA-6E71114271DB}" name="Number of payments for clients without a child responsibility"/>
    <tableColumn id="7" xr3:uid="{1CF87784-3872-423E-9AB9-4DC8CF0CF23E}" name="Value of payments for clients without a child responsibility"/>
    <tableColumn id="8" xr3:uid="{8841DD6D-BA76-459E-8F1C-AE90D68EEE8B}" name="Percentage of payments for clients with a child responsibility"/>
    <tableColumn id="9" xr3:uid="{7D859DFB-96A2-4383-BC9B-AE17D720B838}" name="Percentage of payments for clients without a child responsibility"/>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ocialsecurity.gov.scot/publications/statistics/statistics-collections" TargetMode="External"/><Relationship Id="rId2" Type="http://schemas.openxmlformats.org/officeDocument/2006/relationships/hyperlink" Target="https://www.socialsecurity.gov.scot/publications/statistics" TargetMode="External"/><Relationship Id="rId1" Type="http://schemas.openxmlformats.org/officeDocument/2006/relationships/hyperlink" Target="mailto:MI@socialsecurity.gov.scot"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abSelected="1" workbookViewId="0"/>
  </sheetViews>
  <sheetFormatPr defaultColWidth="10.640625" defaultRowHeight="15.9" x14ac:dyDescent="0.45"/>
  <sheetData>
    <row r="1" spans="1:1" ht="20.6" x14ac:dyDescent="0.55000000000000004">
      <c r="A1" s="1" t="s">
        <v>0</v>
      </c>
    </row>
    <row r="2" spans="1:1" x14ac:dyDescent="0.45">
      <c r="A2" t="s">
        <v>12</v>
      </c>
    </row>
    <row r="3" spans="1:1" x14ac:dyDescent="0.45">
      <c r="A3" s="32" t="s">
        <v>13</v>
      </c>
    </row>
    <row r="4" spans="1:1" x14ac:dyDescent="0.45">
      <c r="A4" s="3" t="s">
        <v>14</v>
      </c>
    </row>
    <row r="5" spans="1:1" x14ac:dyDescent="0.45">
      <c r="A5" t="s">
        <v>15</v>
      </c>
    </row>
    <row r="6" spans="1:1" x14ac:dyDescent="0.45">
      <c r="A6" t="s">
        <v>16</v>
      </c>
    </row>
    <row r="7" spans="1:1" x14ac:dyDescent="0.45">
      <c r="A7" s="3" t="s">
        <v>17</v>
      </c>
    </row>
    <row r="8" spans="1:1" x14ac:dyDescent="0.45">
      <c r="A8" t="s">
        <v>18</v>
      </c>
    </row>
    <row r="9" spans="1:1" x14ac:dyDescent="0.45">
      <c r="A9" s="3" t="s">
        <v>19</v>
      </c>
    </row>
    <row r="10" spans="1:1" x14ac:dyDescent="0.45">
      <c r="A10" t="s">
        <v>20</v>
      </c>
    </row>
    <row r="11" spans="1:1" x14ac:dyDescent="0.45">
      <c r="A11" s="3" t="s">
        <v>21</v>
      </c>
    </row>
    <row r="12" spans="1:1" x14ac:dyDescent="0.45">
      <c r="A12" t="s">
        <v>22</v>
      </c>
    </row>
    <row r="13" spans="1:1" x14ac:dyDescent="0.45">
      <c r="A13" s="3" t="s">
        <v>23</v>
      </c>
    </row>
    <row r="14" spans="1:1" x14ac:dyDescent="0.45">
      <c r="A14" t="s">
        <v>24</v>
      </c>
    </row>
    <row r="15" spans="1:1" x14ac:dyDescent="0.45">
      <c r="A15" s="3" t="s">
        <v>25</v>
      </c>
    </row>
    <row r="16" spans="1:1" x14ac:dyDescent="0.45">
      <c r="A16" t="s">
        <v>26</v>
      </c>
    </row>
    <row r="17" spans="1:1" x14ac:dyDescent="0.45">
      <c r="A17" t="s">
        <v>27</v>
      </c>
    </row>
    <row r="18" spans="1:1" x14ac:dyDescent="0.45">
      <c r="A18" t="s">
        <v>272</v>
      </c>
    </row>
    <row r="19" spans="1:1" x14ac:dyDescent="0.45">
      <c r="A19" t="s">
        <v>28</v>
      </c>
    </row>
    <row r="20" spans="1:1" x14ac:dyDescent="0.45">
      <c r="A20" s="29" t="s">
        <v>29</v>
      </c>
    </row>
    <row r="21" spans="1:1" x14ac:dyDescent="0.45">
      <c r="A21" s="30" t="s">
        <v>30</v>
      </c>
    </row>
    <row r="22" spans="1:1" x14ac:dyDescent="0.45">
      <c r="A22" t="s">
        <v>31</v>
      </c>
    </row>
    <row r="23" spans="1:1" x14ac:dyDescent="0.45">
      <c r="A23" s="31" t="s">
        <v>32</v>
      </c>
    </row>
  </sheetData>
  <hyperlinks>
    <hyperlink ref="A23" r:id="rId1" xr:uid="{828427AC-8E06-4AAE-89FA-16185FB7803B}"/>
    <hyperlink ref="A20" r:id="rId2" xr:uid="{ED5A2690-65BB-4553-A3CB-12D787CB8B21}"/>
    <hyperlink ref="A3" r:id="rId3" location="job-start-payment" xr:uid="{F8985EC2-36E3-4391-B89C-021E896599F4}"/>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5"/>
  <sheetViews>
    <sheetView workbookViewId="0"/>
  </sheetViews>
  <sheetFormatPr defaultColWidth="10.640625" defaultRowHeight="15.9" x14ac:dyDescent="0.45"/>
  <cols>
    <col min="1" max="1" width="23.640625" customWidth="1"/>
    <col min="2" max="2" width="12.7109375" customWidth="1"/>
    <col min="3" max="3" width="13.5" customWidth="1"/>
    <col min="4" max="9" width="16.640625" customWidth="1"/>
  </cols>
  <sheetData>
    <row r="1" spans="1:9" ht="20.6" x14ac:dyDescent="0.55000000000000004">
      <c r="A1" s="1" t="s">
        <v>7</v>
      </c>
    </row>
    <row r="2" spans="1:9" x14ac:dyDescent="0.45">
      <c r="A2" t="s">
        <v>41</v>
      </c>
    </row>
    <row r="3" spans="1:9" x14ac:dyDescent="0.45">
      <c r="A3" t="s">
        <v>294</v>
      </c>
    </row>
    <row r="4" spans="1:9" ht="85" customHeight="1" x14ac:dyDescent="0.45">
      <c r="A4" s="2" t="s">
        <v>230</v>
      </c>
      <c r="B4" s="2" t="s">
        <v>235</v>
      </c>
      <c r="C4" s="2" t="s">
        <v>208</v>
      </c>
      <c r="D4" s="2" t="s">
        <v>238</v>
      </c>
      <c r="E4" s="2" t="s">
        <v>206</v>
      </c>
      <c r="F4" s="2" t="s">
        <v>239</v>
      </c>
      <c r="G4" s="2" t="s">
        <v>207</v>
      </c>
      <c r="H4" s="2" t="s">
        <v>240</v>
      </c>
      <c r="I4" s="2" t="s">
        <v>241</v>
      </c>
    </row>
    <row r="5" spans="1:9" x14ac:dyDescent="0.45">
      <c r="A5" s="6" t="s">
        <v>104</v>
      </c>
      <c r="B5" s="9">
        <v>6175</v>
      </c>
      <c r="C5" s="17">
        <v>1890821</v>
      </c>
      <c r="D5" s="9">
        <v>1580</v>
      </c>
      <c r="E5" s="17">
        <v>678728</v>
      </c>
      <c r="F5" s="9">
        <v>4595</v>
      </c>
      <c r="G5" s="17">
        <v>1212094</v>
      </c>
      <c r="H5" s="13">
        <v>0.26</v>
      </c>
      <c r="I5" s="13">
        <v>0.74</v>
      </c>
    </row>
    <row r="6" spans="1:9" x14ac:dyDescent="0.45">
      <c r="A6" t="s">
        <v>209</v>
      </c>
      <c r="B6" s="10">
        <v>125</v>
      </c>
      <c r="C6" s="18">
        <v>37700</v>
      </c>
      <c r="D6" s="10">
        <v>45</v>
      </c>
      <c r="E6" s="18">
        <v>17200</v>
      </c>
      <c r="F6" s="10">
        <v>80</v>
      </c>
      <c r="G6" s="18">
        <v>20500</v>
      </c>
      <c r="H6" s="14">
        <v>0.34</v>
      </c>
      <c r="I6" s="14">
        <v>0.66</v>
      </c>
    </row>
    <row r="7" spans="1:9" x14ac:dyDescent="0.45">
      <c r="A7" t="s">
        <v>107</v>
      </c>
      <c r="B7" s="10">
        <v>145</v>
      </c>
      <c r="C7" s="18">
        <v>42400</v>
      </c>
      <c r="D7" s="10">
        <v>40</v>
      </c>
      <c r="E7" s="18">
        <v>16400</v>
      </c>
      <c r="F7" s="10">
        <v>105</v>
      </c>
      <c r="G7" s="18">
        <v>26000</v>
      </c>
      <c r="H7" s="14">
        <v>0.28000000000000003</v>
      </c>
      <c r="I7" s="14">
        <v>0.72</v>
      </c>
    </row>
    <row r="8" spans="1:9" x14ac:dyDescent="0.45">
      <c r="A8" t="s">
        <v>108</v>
      </c>
      <c r="B8" s="10">
        <v>220</v>
      </c>
      <c r="C8" s="18">
        <v>64200</v>
      </c>
      <c r="D8" s="10">
        <v>60</v>
      </c>
      <c r="E8" s="18">
        <v>23200</v>
      </c>
      <c r="F8" s="10">
        <v>165</v>
      </c>
      <c r="G8" s="18">
        <v>41000</v>
      </c>
      <c r="H8" s="14">
        <v>0.26</v>
      </c>
      <c r="I8" s="14">
        <v>0.74</v>
      </c>
    </row>
    <row r="9" spans="1:9" x14ac:dyDescent="0.45">
      <c r="A9" t="s">
        <v>109</v>
      </c>
      <c r="B9" s="10">
        <v>165</v>
      </c>
      <c r="C9" s="18">
        <v>45950</v>
      </c>
      <c r="D9" s="10">
        <v>35</v>
      </c>
      <c r="E9" s="18">
        <v>13200</v>
      </c>
      <c r="F9" s="10">
        <v>130</v>
      </c>
      <c r="G9" s="18">
        <v>32750</v>
      </c>
      <c r="H9" s="14">
        <v>0.2</v>
      </c>
      <c r="I9" s="14">
        <v>0.8</v>
      </c>
    </row>
    <row r="10" spans="1:9" x14ac:dyDescent="0.45">
      <c r="A10" t="s">
        <v>110</v>
      </c>
      <c r="B10" s="10">
        <v>105</v>
      </c>
      <c r="C10" s="18">
        <v>30050</v>
      </c>
      <c r="D10" s="10">
        <v>20</v>
      </c>
      <c r="E10" s="18">
        <v>8800</v>
      </c>
      <c r="F10" s="10">
        <v>85</v>
      </c>
      <c r="G10" s="18">
        <v>21250</v>
      </c>
      <c r="H10" s="14">
        <v>0.21</v>
      </c>
      <c r="I10" s="14">
        <v>0.79</v>
      </c>
    </row>
    <row r="11" spans="1:9" x14ac:dyDescent="0.45">
      <c r="A11" t="s">
        <v>111</v>
      </c>
      <c r="B11" s="10">
        <v>80</v>
      </c>
      <c r="C11" s="18">
        <v>22700</v>
      </c>
      <c r="D11" s="10">
        <v>20</v>
      </c>
      <c r="E11" s="18">
        <v>7200</v>
      </c>
      <c r="F11" s="10">
        <v>60</v>
      </c>
      <c r="G11" s="18">
        <v>15500</v>
      </c>
      <c r="H11" s="14">
        <v>0.22</v>
      </c>
      <c r="I11" s="14">
        <v>0.78</v>
      </c>
    </row>
    <row r="12" spans="1:9" x14ac:dyDescent="0.45">
      <c r="A12" t="s">
        <v>112</v>
      </c>
      <c r="B12" s="10">
        <v>125</v>
      </c>
      <c r="C12" s="18">
        <v>34450</v>
      </c>
      <c r="D12" s="10">
        <v>25</v>
      </c>
      <c r="E12" s="18">
        <v>9200</v>
      </c>
      <c r="F12" s="10">
        <v>100</v>
      </c>
      <c r="G12" s="18">
        <v>25250</v>
      </c>
      <c r="H12" s="14">
        <v>0.19</v>
      </c>
      <c r="I12" s="14">
        <v>0.81</v>
      </c>
    </row>
    <row r="13" spans="1:9" x14ac:dyDescent="0.45">
      <c r="A13" t="s">
        <v>113</v>
      </c>
      <c r="B13" s="10">
        <v>170</v>
      </c>
      <c r="C13" s="18">
        <v>46106</v>
      </c>
      <c r="D13" s="10">
        <v>20</v>
      </c>
      <c r="E13" s="18">
        <v>8436</v>
      </c>
      <c r="F13" s="10">
        <v>150</v>
      </c>
      <c r="G13" s="18">
        <v>37670</v>
      </c>
      <c r="H13" s="14">
        <v>0.12</v>
      </c>
      <c r="I13" s="14">
        <v>0.88</v>
      </c>
    </row>
    <row r="14" spans="1:9" x14ac:dyDescent="0.45">
      <c r="A14" t="s">
        <v>114</v>
      </c>
      <c r="B14" s="10">
        <v>190</v>
      </c>
      <c r="C14" s="18">
        <v>52441</v>
      </c>
      <c r="D14" s="10">
        <v>30</v>
      </c>
      <c r="E14" s="18">
        <v>11308</v>
      </c>
      <c r="F14" s="10">
        <v>165</v>
      </c>
      <c r="G14" s="18">
        <v>41133</v>
      </c>
      <c r="H14" s="14">
        <v>0.15</v>
      </c>
      <c r="I14" s="14">
        <v>0.85</v>
      </c>
    </row>
    <row r="15" spans="1:9" x14ac:dyDescent="0.45">
      <c r="A15" t="s">
        <v>115</v>
      </c>
      <c r="B15" s="10">
        <v>355</v>
      </c>
      <c r="C15" s="18">
        <v>97855</v>
      </c>
      <c r="D15" s="10">
        <v>55</v>
      </c>
      <c r="E15" s="18">
        <v>22620</v>
      </c>
      <c r="F15" s="10">
        <v>300</v>
      </c>
      <c r="G15" s="18">
        <v>75235</v>
      </c>
      <c r="H15" s="14">
        <v>0.16</v>
      </c>
      <c r="I15" s="14">
        <v>0.84</v>
      </c>
    </row>
    <row r="16" spans="1:9" x14ac:dyDescent="0.45">
      <c r="A16" t="s">
        <v>116</v>
      </c>
      <c r="B16" s="10">
        <v>320</v>
      </c>
      <c r="C16" s="18">
        <v>91499</v>
      </c>
      <c r="D16" s="10">
        <v>70</v>
      </c>
      <c r="E16" s="18">
        <v>27876</v>
      </c>
      <c r="F16" s="10">
        <v>250</v>
      </c>
      <c r="G16" s="18">
        <v>63623</v>
      </c>
      <c r="H16" s="14">
        <v>0.21</v>
      </c>
      <c r="I16" s="14">
        <v>0.79</v>
      </c>
    </row>
    <row r="17" spans="1:9" x14ac:dyDescent="0.45">
      <c r="A17" t="s">
        <v>117</v>
      </c>
      <c r="B17" s="10">
        <v>435</v>
      </c>
      <c r="C17" s="18">
        <v>123518</v>
      </c>
      <c r="D17" s="10">
        <v>85</v>
      </c>
      <c r="E17" s="18">
        <v>35148</v>
      </c>
      <c r="F17" s="10">
        <v>350</v>
      </c>
      <c r="G17" s="18">
        <v>88370</v>
      </c>
      <c r="H17" s="14">
        <v>0.2</v>
      </c>
      <c r="I17" s="14">
        <v>0.8</v>
      </c>
    </row>
    <row r="18" spans="1:9" x14ac:dyDescent="0.45">
      <c r="A18" t="s">
        <v>118</v>
      </c>
      <c r="B18" s="10">
        <v>375</v>
      </c>
      <c r="C18" s="18">
        <v>105545</v>
      </c>
      <c r="D18" s="10">
        <v>70</v>
      </c>
      <c r="E18" s="18">
        <v>28280</v>
      </c>
      <c r="F18" s="10">
        <v>305</v>
      </c>
      <c r="G18" s="18">
        <v>77265</v>
      </c>
      <c r="H18" s="14">
        <v>0.19</v>
      </c>
      <c r="I18" s="14">
        <v>0.81</v>
      </c>
    </row>
    <row r="19" spans="1:9" x14ac:dyDescent="0.45">
      <c r="A19" t="s">
        <v>119</v>
      </c>
      <c r="B19" s="10">
        <v>195</v>
      </c>
      <c r="C19" s="18">
        <v>54538</v>
      </c>
      <c r="D19" s="10">
        <v>35</v>
      </c>
      <c r="E19" s="18">
        <v>14140</v>
      </c>
      <c r="F19" s="10">
        <v>160</v>
      </c>
      <c r="G19" s="18">
        <v>40398</v>
      </c>
      <c r="H19" s="14">
        <v>0.18</v>
      </c>
      <c r="I19" s="14">
        <v>0.82</v>
      </c>
    </row>
    <row r="20" spans="1:9" x14ac:dyDescent="0.45">
      <c r="A20" t="s">
        <v>120</v>
      </c>
      <c r="B20" s="10">
        <v>245</v>
      </c>
      <c r="C20" s="18">
        <v>70852</v>
      </c>
      <c r="D20" s="10">
        <v>55</v>
      </c>
      <c r="E20" s="18">
        <v>22624</v>
      </c>
      <c r="F20" s="10">
        <v>190</v>
      </c>
      <c r="G20" s="18">
        <v>48228</v>
      </c>
      <c r="H20" s="14">
        <v>0.23</v>
      </c>
      <c r="I20" s="14">
        <v>0.77</v>
      </c>
    </row>
    <row r="21" spans="1:9" x14ac:dyDescent="0.45">
      <c r="A21" t="s">
        <v>121</v>
      </c>
      <c r="B21" s="10">
        <v>280</v>
      </c>
      <c r="C21" s="18">
        <v>81861</v>
      </c>
      <c r="D21" s="10">
        <v>70</v>
      </c>
      <c r="E21" s="18">
        <v>29088</v>
      </c>
      <c r="F21" s="10">
        <v>210</v>
      </c>
      <c r="G21" s="18">
        <v>52773</v>
      </c>
      <c r="H21" s="14">
        <v>0.26</v>
      </c>
      <c r="I21" s="14">
        <v>0.74</v>
      </c>
    </row>
    <row r="22" spans="1:9" x14ac:dyDescent="0.45">
      <c r="A22" t="s">
        <v>122</v>
      </c>
      <c r="B22" s="10">
        <v>100</v>
      </c>
      <c r="C22" s="18">
        <v>28735</v>
      </c>
      <c r="D22" s="10">
        <v>25</v>
      </c>
      <c r="E22" s="18">
        <v>9292</v>
      </c>
      <c r="F22" s="10">
        <v>75</v>
      </c>
      <c r="G22" s="18">
        <v>19443</v>
      </c>
      <c r="H22" s="14">
        <v>0.23</v>
      </c>
      <c r="I22" s="14">
        <v>0.77</v>
      </c>
    </row>
    <row r="23" spans="1:9" x14ac:dyDescent="0.45">
      <c r="A23" t="s">
        <v>123</v>
      </c>
      <c r="B23" s="10">
        <v>195</v>
      </c>
      <c r="C23" s="18">
        <v>57469</v>
      </c>
      <c r="D23" s="10">
        <v>55</v>
      </c>
      <c r="E23" s="18">
        <v>22624</v>
      </c>
      <c r="F23" s="10">
        <v>140</v>
      </c>
      <c r="G23" s="18">
        <v>34845</v>
      </c>
      <c r="H23" s="14">
        <v>0.28999999999999998</v>
      </c>
      <c r="I23" s="14">
        <v>0.71</v>
      </c>
    </row>
    <row r="24" spans="1:9" x14ac:dyDescent="0.45">
      <c r="A24" t="s">
        <v>124</v>
      </c>
      <c r="B24" s="10">
        <v>150</v>
      </c>
      <c r="C24" s="18">
        <v>43582</v>
      </c>
      <c r="D24" s="10">
        <v>35</v>
      </c>
      <c r="E24" s="18">
        <v>14544</v>
      </c>
      <c r="F24" s="10">
        <v>115</v>
      </c>
      <c r="G24" s="18">
        <v>29038</v>
      </c>
      <c r="H24" s="14">
        <v>0.24</v>
      </c>
      <c r="I24" s="14">
        <v>0.76</v>
      </c>
    </row>
    <row r="25" spans="1:9" x14ac:dyDescent="0.45">
      <c r="A25" t="s">
        <v>125</v>
      </c>
      <c r="B25" s="10">
        <v>140</v>
      </c>
      <c r="C25" s="18">
        <v>39845</v>
      </c>
      <c r="D25" s="10">
        <v>35</v>
      </c>
      <c r="E25" s="18">
        <v>13332</v>
      </c>
      <c r="F25" s="10">
        <v>105</v>
      </c>
      <c r="G25" s="18">
        <v>26513</v>
      </c>
      <c r="H25" s="14">
        <v>0.24</v>
      </c>
      <c r="I25" s="14">
        <v>0.76</v>
      </c>
    </row>
    <row r="26" spans="1:9" x14ac:dyDescent="0.45">
      <c r="A26" t="s">
        <v>126</v>
      </c>
      <c r="B26" s="10">
        <v>100</v>
      </c>
      <c r="C26" s="18">
        <v>31477</v>
      </c>
      <c r="D26" s="10">
        <v>35</v>
      </c>
      <c r="E26" s="18">
        <v>14342</v>
      </c>
      <c r="F26" s="10">
        <v>65</v>
      </c>
      <c r="G26" s="18">
        <v>17135</v>
      </c>
      <c r="H26" s="14">
        <v>0.34</v>
      </c>
      <c r="I26" s="14">
        <v>0.66</v>
      </c>
    </row>
    <row r="27" spans="1:9" x14ac:dyDescent="0.45">
      <c r="A27" t="s">
        <v>127</v>
      </c>
      <c r="B27" s="10">
        <v>70</v>
      </c>
      <c r="C27" s="18">
        <v>23625</v>
      </c>
      <c r="D27" s="10">
        <v>30</v>
      </c>
      <c r="E27" s="18">
        <v>12298</v>
      </c>
      <c r="F27" s="10">
        <v>45</v>
      </c>
      <c r="G27" s="18">
        <v>11327</v>
      </c>
      <c r="H27" s="14">
        <v>0.4</v>
      </c>
      <c r="I27" s="14">
        <v>0.6</v>
      </c>
    </row>
    <row r="28" spans="1:9" x14ac:dyDescent="0.45">
      <c r="A28" t="s">
        <v>128</v>
      </c>
      <c r="B28" s="10">
        <v>75</v>
      </c>
      <c r="C28" s="18">
        <v>24404</v>
      </c>
      <c r="D28" s="10">
        <v>30</v>
      </c>
      <c r="E28" s="18">
        <v>11991</v>
      </c>
      <c r="F28" s="10">
        <v>45</v>
      </c>
      <c r="G28" s="18">
        <v>12413</v>
      </c>
      <c r="H28" s="14">
        <v>0.37</v>
      </c>
      <c r="I28" s="14">
        <v>0.63</v>
      </c>
    </row>
    <row r="29" spans="1:9" x14ac:dyDescent="0.45">
      <c r="A29" t="s">
        <v>129</v>
      </c>
      <c r="B29" s="10">
        <v>50</v>
      </c>
      <c r="C29" s="18">
        <v>15577</v>
      </c>
      <c r="D29" s="10">
        <v>15</v>
      </c>
      <c r="E29" s="18">
        <v>7280</v>
      </c>
      <c r="F29" s="10">
        <v>30</v>
      </c>
      <c r="G29" s="18">
        <v>8297</v>
      </c>
      <c r="H29" s="14">
        <v>0.35</v>
      </c>
      <c r="I29" s="14">
        <v>0.65</v>
      </c>
    </row>
    <row r="30" spans="1:9" x14ac:dyDescent="0.45">
      <c r="A30" t="s">
        <v>130</v>
      </c>
      <c r="B30" s="10">
        <v>60</v>
      </c>
      <c r="C30" s="18">
        <v>19094</v>
      </c>
      <c r="D30" s="10">
        <v>20</v>
      </c>
      <c r="E30" s="18">
        <v>8969</v>
      </c>
      <c r="F30" s="10">
        <v>40</v>
      </c>
      <c r="G30" s="18">
        <v>10125</v>
      </c>
      <c r="H30" s="14">
        <v>0.36</v>
      </c>
      <c r="I30" s="14">
        <v>0.64</v>
      </c>
    </row>
    <row r="31" spans="1:9" x14ac:dyDescent="0.45">
      <c r="A31" t="s">
        <v>131</v>
      </c>
      <c r="B31" s="10">
        <v>45</v>
      </c>
      <c r="C31" s="18">
        <v>15363</v>
      </c>
      <c r="D31" s="10">
        <v>20</v>
      </c>
      <c r="E31" s="18">
        <v>8137</v>
      </c>
      <c r="F31" s="10">
        <v>25</v>
      </c>
      <c r="G31" s="18">
        <v>7227</v>
      </c>
      <c r="H31" s="14">
        <v>0.41</v>
      </c>
      <c r="I31" s="14">
        <v>0.59</v>
      </c>
    </row>
    <row r="32" spans="1:9" x14ac:dyDescent="0.45">
      <c r="A32" t="s">
        <v>132</v>
      </c>
      <c r="B32" s="10">
        <v>40</v>
      </c>
      <c r="C32" s="18">
        <v>13811</v>
      </c>
      <c r="D32" s="10">
        <v>20</v>
      </c>
      <c r="E32" s="18">
        <v>8993</v>
      </c>
      <c r="F32" s="10">
        <v>20</v>
      </c>
      <c r="G32" s="18">
        <v>4818</v>
      </c>
      <c r="H32" s="14">
        <v>0.54</v>
      </c>
      <c r="I32" s="14">
        <v>0.46</v>
      </c>
    </row>
    <row r="33" spans="1:9" x14ac:dyDescent="0.45">
      <c r="A33" t="s">
        <v>133</v>
      </c>
      <c r="B33" s="10">
        <v>35</v>
      </c>
      <c r="C33" s="18">
        <v>10867</v>
      </c>
      <c r="D33" s="10">
        <v>10</v>
      </c>
      <c r="E33" s="18">
        <v>4711</v>
      </c>
      <c r="F33" s="10">
        <v>25</v>
      </c>
      <c r="G33" s="18">
        <v>6156</v>
      </c>
      <c r="H33" s="14">
        <v>0.32</v>
      </c>
      <c r="I33" s="14">
        <v>0.68</v>
      </c>
    </row>
    <row r="34" spans="1:9" x14ac:dyDescent="0.45">
      <c r="A34" t="s">
        <v>134</v>
      </c>
      <c r="B34" s="10">
        <v>35</v>
      </c>
      <c r="C34" s="18">
        <v>10438</v>
      </c>
      <c r="D34" s="10">
        <v>10</v>
      </c>
      <c r="E34" s="18">
        <v>4283</v>
      </c>
      <c r="F34" s="10">
        <v>25</v>
      </c>
      <c r="G34" s="18">
        <v>6156</v>
      </c>
      <c r="H34" s="14">
        <v>0.3</v>
      </c>
      <c r="I34" s="14">
        <v>0.7</v>
      </c>
    </row>
    <row r="35" spans="1:9" x14ac:dyDescent="0.45">
      <c r="A35" t="s">
        <v>135</v>
      </c>
      <c r="B35" s="10">
        <v>25</v>
      </c>
      <c r="C35" s="18">
        <v>7280</v>
      </c>
      <c r="D35" s="10">
        <v>5</v>
      </c>
      <c r="E35" s="18">
        <v>2998</v>
      </c>
      <c r="F35" s="10">
        <v>15</v>
      </c>
      <c r="G35" s="18">
        <v>4282</v>
      </c>
      <c r="H35" s="14">
        <v>0.3</v>
      </c>
      <c r="I35" s="14">
        <v>0.7</v>
      </c>
    </row>
    <row r="36" spans="1:9" x14ac:dyDescent="0.45">
      <c r="A36" t="s">
        <v>136</v>
      </c>
      <c r="B36" s="10">
        <v>35</v>
      </c>
      <c r="C36" s="18">
        <v>11027</v>
      </c>
      <c r="D36" s="10">
        <v>10</v>
      </c>
      <c r="E36" s="18">
        <v>5139</v>
      </c>
      <c r="F36" s="10">
        <v>20</v>
      </c>
      <c r="G36" s="18">
        <v>5888</v>
      </c>
      <c r="H36" s="14">
        <v>0.35</v>
      </c>
      <c r="I36" s="14">
        <v>0.65</v>
      </c>
    </row>
    <row r="37" spans="1:9" x14ac:dyDescent="0.45">
      <c r="A37" t="s">
        <v>137</v>
      </c>
      <c r="B37" s="10">
        <v>20</v>
      </c>
      <c r="C37" s="18">
        <v>5781</v>
      </c>
      <c r="D37" s="10">
        <v>5</v>
      </c>
      <c r="E37" s="18">
        <v>2570</v>
      </c>
      <c r="F37" s="10">
        <v>10</v>
      </c>
      <c r="G37" s="18">
        <v>3212</v>
      </c>
      <c r="H37" s="14">
        <v>0.33</v>
      </c>
      <c r="I37" s="14">
        <v>0.67</v>
      </c>
    </row>
    <row r="38" spans="1:9" x14ac:dyDescent="0.45">
      <c r="A38" t="s">
        <v>138</v>
      </c>
      <c r="B38" s="10">
        <v>70</v>
      </c>
      <c r="C38" s="18">
        <v>22579</v>
      </c>
      <c r="D38" s="10">
        <v>20</v>
      </c>
      <c r="E38" s="18">
        <v>9166</v>
      </c>
      <c r="F38" s="10">
        <v>50</v>
      </c>
      <c r="G38" s="18">
        <v>13412</v>
      </c>
      <c r="H38" s="14">
        <v>0.3</v>
      </c>
      <c r="I38" s="14">
        <v>0.7</v>
      </c>
    </row>
    <row r="39" spans="1:9" x14ac:dyDescent="0.45">
      <c r="A39" t="s">
        <v>139</v>
      </c>
      <c r="B39" s="10">
        <v>55</v>
      </c>
      <c r="C39" s="18">
        <v>19434</v>
      </c>
      <c r="D39" s="10">
        <v>20</v>
      </c>
      <c r="E39" s="18">
        <v>8184</v>
      </c>
      <c r="F39" s="10">
        <v>40</v>
      </c>
      <c r="G39" s="18">
        <v>11250</v>
      </c>
      <c r="H39" s="14">
        <v>0.32</v>
      </c>
      <c r="I39" s="14">
        <v>0.68</v>
      </c>
    </row>
    <row r="40" spans="1:9" x14ac:dyDescent="0.45">
      <c r="A40" t="s">
        <v>140</v>
      </c>
      <c r="B40" s="10">
        <v>70</v>
      </c>
      <c r="C40" s="18">
        <v>24601</v>
      </c>
      <c r="D40" s="10">
        <v>25</v>
      </c>
      <c r="E40" s="18">
        <v>10691</v>
      </c>
      <c r="F40" s="10">
        <v>50</v>
      </c>
      <c r="G40" s="18">
        <v>13911</v>
      </c>
      <c r="H40" s="14">
        <v>0.32</v>
      </c>
      <c r="I40" s="14">
        <v>0.68</v>
      </c>
    </row>
    <row r="41" spans="1:9" x14ac:dyDescent="0.45">
      <c r="A41" t="s">
        <v>141</v>
      </c>
      <c r="B41" s="10">
        <v>55</v>
      </c>
      <c r="C41" s="18">
        <v>20504</v>
      </c>
      <c r="D41" s="10">
        <v>20</v>
      </c>
      <c r="E41" s="18">
        <v>10243</v>
      </c>
      <c r="F41" s="10">
        <v>35</v>
      </c>
      <c r="G41" s="18">
        <v>10260</v>
      </c>
      <c r="H41" s="14">
        <v>0.39</v>
      </c>
      <c r="I41" s="14">
        <v>0.61</v>
      </c>
    </row>
    <row r="42" spans="1:9" x14ac:dyDescent="0.45">
      <c r="A42" t="s">
        <v>142</v>
      </c>
      <c r="B42" s="10">
        <v>95</v>
      </c>
      <c r="C42" s="18">
        <v>32487</v>
      </c>
      <c r="D42" s="10">
        <v>25</v>
      </c>
      <c r="E42" s="18">
        <v>12216</v>
      </c>
      <c r="F42" s="10">
        <v>70</v>
      </c>
      <c r="G42" s="18">
        <v>20271</v>
      </c>
      <c r="H42" s="14">
        <v>0.27</v>
      </c>
      <c r="I42" s="14">
        <v>0.73</v>
      </c>
    </row>
    <row r="43" spans="1:9" x14ac:dyDescent="0.45">
      <c r="A43" t="s">
        <v>143</v>
      </c>
      <c r="B43" s="10">
        <v>80</v>
      </c>
      <c r="C43" s="18">
        <v>29243</v>
      </c>
      <c r="D43" s="10">
        <v>30</v>
      </c>
      <c r="E43" s="18">
        <v>14617</v>
      </c>
      <c r="F43" s="10">
        <v>50</v>
      </c>
      <c r="G43" s="18">
        <v>14627</v>
      </c>
      <c r="H43" s="14">
        <v>0.38</v>
      </c>
      <c r="I43" s="14">
        <v>0.62</v>
      </c>
    </row>
    <row r="44" spans="1:9" x14ac:dyDescent="0.45">
      <c r="A44" t="s">
        <v>144</v>
      </c>
      <c r="B44" s="10">
        <v>95</v>
      </c>
      <c r="C44" s="18">
        <v>35984</v>
      </c>
      <c r="D44" s="10">
        <v>45</v>
      </c>
      <c r="E44" s="18">
        <v>22161</v>
      </c>
      <c r="F44" s="10">
        <v>45</v>
      </c>
      <c r="G44" s="18">
        <v>13824</v>
      </c>
      <c r="H44" s="14">
        <v>0.5</v>
      </c>
      <c r="I44" s="14">
        <v>0.5</v>
      </c>
    </row>
    <row r="45" spans="1:9" x14ac:dyDescent="0.45">
      <c r="A45" t="s">
        <v>145</v>
      </c>
      <c r="B45" s="10">
        <v>95</v>
      </c>
      <c r="C45" s="18">
        <v>36559</v>
      </c>
      <c r="D45" s="10">
        <v>45</v>
      </c>
      <c r="E45" s="18">
        <v>22161</v>
      </c>
      <c r="F45" s="10">
        <v>50</v>
      </c>
      <c r="G45" s="18">
        <v>14398</v>
      </c>
      <c r="H45" s="14">
        <v>0.49</v>
      </c>
      <c r="I45" s="14">
        <v>0.51</v>
      </c>
    </row>
    <row r="46" spans="1:9" x14ac:dyDescent="0.45">
      <c r="A46" t="s">
        <v>146</v>
      </c>
      <c r="B46" s="10">
        <v>35</v>
      </c>
      <c r="C46" s="18">
        <v>12982</v>
      </c>
      <c r="D46" s="10">
        <v>15</v>
      </c>
      <c r="E46" s="18">
        <v>7972</v>
      </c>
      <c r="F46" s="10">
        <v>15</v>
      </c>
      <c r="G46" s="18">
        <v>5010</v>
      </c>
      <c r="H46" s="14">
        <v>0.5</v>
      </c>
      <c r="I46" s="14">
        <v>0.5</v>
      </c>
    </row>
    <row r="47" spans="1:9" x14ac:dyDescent="0.45">
      <c r="A47" t="s">
        <v>147</v>
      </c>
      <c r="B47" s="10">
        <v>45</v>
      </c>
      <c r="C47" s="18">
        <v>16519</v>
      </c>
      <c r="D47" s="10">
        <v>15</v>
      </c>
      <c r="E47" s="18">
        <v>7972</v>
      </c>
      <c r="F47" s="10">
        <v>30</v>
      </c>
      <c r="G47" s="18">
        <v>8546</v>
      </c>
      <c r="H47" s="14">
        <v>0.37</v>
      </c>
      <c r="I47" s="14">
        <v>0.63</v>
      </c>
    </row>
    <row r="48" spans="1:9" x14ac:dyDescent="0.45">
      <c r="A48" t="s">
        <v>148</v>
      </c>
      <c r="B48" s="10">
        <v>45</v>
      </c>
      <c r="C48" s="18">
        <v>15442</v>
      </c>
      <c r="D48" s="10">
        <v>15</v>
      </c>
      <c r="E48" s="18">
        <v>6601</v>
      </c>
      <c r="F48" s="10">
        <v>30</v>
      </c>
      <c r="G48" s="18">
        <v>8841</v>
      </c>
      <c r="H48" s="14">
        <v>0.32</v>
      </c>
      <c r="I48" s="14">
        <v>0.68</v>
      </c>
    </row>
    <row r="49" spans="1:9" x14ac:dyDescent="0.45">
      <c r="A49" t="s">
        <v>149</v>
      </c>
      <c r="B49" s="10">
        <v>55</v>
      </c>
      <c r="C49" s="18">
        <v>19562</v>
      </c>
      <c r="D49" s="10">
        <v>20</v>
      </c>
      <c r="E49" s="18">
        <v>10060</v>
      </c>
      <c r="F49" s="10">
        <v>30</v>
      </c>
      <c r="G49" s="18">
        <v>9502</v>
      </c>
      <c r="H49" s="14">
        <v>0.4</v>
      </c>
      <c r="I49" s="14">
        <v>0.6</v>
      </c>
    </row>
    <row r="50" spans="1:9" x14ac:dyDescent="0.45">
      <c r="A50" t="s">
        <v>150</v>
      </c>
      <c r="B50" s="10">
        <v>70</v>
      </c>
      <c r="C50" s="18">
        <v>24589</v>
      </c>
      <c r="D50" s="10">
        <v>20</v>
      </c>
      <c r="E50" s="18">
        <v>9024</v>
      </c>
      <c r="F50" s="10">
        <v>50</v>
      </c>
      <c r="G50" s="18">
        <v>15565</v>
      </c>
      <c r="H50" s="14">
        <v>0.26</v>
      </c>
      <c r="I50" s="14">
        <v>0.74</v>
      </c>
    </row>
    <row r="51" spans="1:9" x14ac:dyDescent="0.45">
      <c r="A51" t="s">
        <v>151</v>
      </c>
      <c r="B51" s="10">
        <v>50</v>
      </c>
      <c r="C51" s="18">
        <v>19244</v>
      </c>
      <c r="D51" s="10">
        <v>15</v>
      </c>
      <c r="E51" s="18">
        <v>8553</v>
      </c>
      <c r="F51" s="10">
        <v>35</v>
      </c>
      <c r="G51" s="18">
        <v>10691</v>
      </c>
      <c r="H51" s="14">
        <v>0.33</v>
      </c>
      <c r="I51" s="14">
        <v>0.67</v>
      </c>
    </row>
    <row r="52" spans="1:9" x14ac:dyDescent="0.45">
      <c r="A52" t="s">
        <v>152</v>
      </c>
      <c r="B52" s="10">
        <v>80</v>
      </c>
      <c r="C52" s="18">
        <v>28972</v>
      </c>
      <c r="D52" s="10">
        <v>15</v>
      </c>
      <c r="E52" s="18">
        <v>8553</v>
      </c>
      <c r="F52" s="10">
        <v>65</v>
      </c>
      <c r="G52" s="18">
        <v>20420</v>
      </c>
      <c r="H52" s="14">
        <v>0.21</v>
      </c>
      <c r="I52" s="14">
        <v>0.79</v>
      </c>
    </row>
    <row r="53" spans="1:9" x14ac:dyDescent="0.45">
      <c r="A53" t="s">
        <v>153</v>
      </c>
      <c r="B53" s="10">
        <v>50</v>
      </c>
      <c r="C53" s="18">
        <v>18285</v>
      </c>
      <c r="D53" s="10">
        <v>15</v>
      </c>
      <c r="E53" s="18">
        <v>7012</v>
      </c>
      <c r="F53" s="10">
        <v>35</v>
      </c>
      <c r="G53" s="18">
        <v>11273</v>
      </c>
      <c r="H53" s="14">
        <v>0.28000000000000003</v>
      </c>
      <c r="I53" s="14">
        <v>0.72</v>
      </c>
    </row>
    <row r="54" spans="1:9" x14ac:dyDescent="0.45">
      <c r="A54" t="s">
        <v>154</v>
      </c>
      <c r="B54" s="10">
        <v>80</v>
      </c>
      <c r="C54" s="18">
        <v>29581</v>
      </c>
      <c r="D54" s="10">
        <v>20</v>
      </c>
      <c r="E54" s="18">
        <v>11068</v>
      </c>
      <c r="F54" s="10">
        <v>60</v>
      </c>
      <c r="G54" s="18">
        <v>18513</v>
      </c>
      <c r="H54" s="14">
        <v>0.27</v>
      </c>
      <c r="I54" s="14">
        <v>0.73</v>
      </c>
    </row>
    <row r="55" spans="1:9" x14ac:dyDescent="0.45">
      <c r="A55" t="s">
        <v>155</v>
      </c>
      <c r="B55" s="10">
        <v>55</v>
      </c>
      <c r="C55" s="18">
        <v>21854</v>
      </c>
      <c r="D55" s="10">
        <v>20</v>
      </c>
      <c r="E55" s="18">
        <v>10534</v>
      </c>
      <c r="F55" s="10">
        <v>35</v>
      </c>
      <c r="G55" s="18">
        <v>11320</v>
      </c>
      <c r="H55" s="14">
        <v>0.37</v>
      </c>
      <c r="I55" s="14">
        <v>0.63</v>
      </c>
    </row>
    <row r="56" spans="1:9" x14ac:dyDescent="0.45">
      <c r="A56" t="s">
        <v>156</v>
      </c>
      <c r="B56" s="10">
        <v>65</v>
      </c>
      <c r="C56" s="18">
        <v>23627</v>
      </c>
      <c r="D56" s="10">
        <v>15</v>
      </c>
      <c r="E56" s="18">
        <v>8553</v>
      </c>
      <c r="F56" s="10">
        <v>50</v>
      </c>
      <c r="G56" s="18">
        <v>15074</v>
      </c>
      <c r="H56" s="14">
        <v>0.26</v>
      </c>
      <c r="I56" s="14">
        <v>0.74</v>
      </c>
    </row>
    <row r="57" spans="1:9" x14ac:dyDescent="0.45">
      <c r="A57" t="s">
        <v>157</v>
      </c>
      <c r="B57" s="10">
        <v>70</v>
      </c>
      <c r="C57" s="18">
        <v>24401</v>
      </c>
      <c r="D57" s="10">
        <v>15</v>
      </c>
      <c r="E57" s="18">
        <v>8050</v>
      </c>
      <c r="F57" s="10">
        <v>50</v>
      </c>
      <c r="G57" s="18">
        <v>16351</v>
      </c>
      <c r="H57" s="14">
        <v>0.24</v>
      </c>
      <c r="I57" s="14">
        <v>0.76</v>
      </c>
    </row>
    <row r="58" spans="1:9" x14ac:dyDescent="0.45">
      <c r="A58" t="s">
        <v>158</v>
      </c>
      <c r="B58" s="10">
        <v>30</v>
      </c>
      <c r="C58" s="18">
        <v>10943</v>
      </c>
      <c r="D58" s="10">
        <v>10</v>
      </c>
      <c r="E58" s="18">
        <v>4025</v>
      </c>
      <c r="F58" s="10">
        <v>20</v>
      </c>
      <c r="G58" s="18">
        <v>6918</v>
      </c>
      <c r="H58" s="14">
        <v>0.27</v>
      </c>
      <c r="I58" s="14">
        <v>0.73</v>
      </c>
    </row>
    <row r="59" spans="1:9" x14ac:dyDescent="0.45">
      <c r="A59" t="s">
        <v>159</v>
      </c>
      <c r="B59" s="10">
        <v>45</v>
      </c>
      <c r="C59" s="18">
        <v>15408</v>
      </c>
      <c r="D59" s="10">
        <v>10</v>
      </c>
      <c r="E59" s="18">
        <v>5031</v>
      </c>
      <c r="F59" s="10">
        <v>35</v>
      </c>
      <c r="G59" s="18">
        <v>10377</v>
      </c>
      <c r="H59" s="14">
        <v>0.23</v>
      </c>
      <c r="I59" s="14">
        <v>0.77</v>
      </c>
    </row>
    <row r="60" spans="1:9" x14ac:dyDescent="0.45">
      <c r="A60" t="s">
        <v>160</v>
      </c>
      <c r="B60" s="10">
        <v>75</v>
      </c>
      <c r="C60" s="18">
        <v>27986</v>
      </c>
      <c r="D60" s="10">
        <v>20</v>
      </c>
      <c r="E60" s="18">
        <v>10062</v>
      </c>
      <c r="F60" s="10">
        <v>55</v>
      </c>
      <c r="G60" s="18">
        <v>17924</v>
      </c>
      <c r="H60" s="14">
        <v>0.26</v>
      </c>
      <c r="I60" s="14">
        <v>0.74</v>
      </c>
    </row>
    <row r="61" spans="1:9" x14ac:dyDescent="0.45">
      <c r="A61" s="7" t="s">
        <v>301</v>
      </c>
      <c r="B61" s="11">
        <v>965</v>
      </c>
      <c r="C61" s="19">
        <v>277450</v>
      </c>
      <c r="D61" s="11">
        <v>240</v>
      </c>
      <c r="E61" s="19">
        <v>95200</v>
      </c>
      <c r="F61" s="11">
        <v>730</v>
      </c>
      <c r="G61" s="19">
        <v>182250</v>
      </c>
      <c r="H61" s="15">
        <v>0.25</v>
      </c>
      <c r="I61" s="15">
        <v>0.75</v>
      </c>
    </row>
    <row r="62" spans="1:9" x14ac:dyDescent="0.45">
      <c r="A62" s="8" t="s">
        <v>302</v>
      </c>
      <c r="B62" s="12">
        <v>3020</v>
      </c>
      <c r="C62" s="20">
        <v>853998</v>
      </c>
      <c r="D62" s="12">
        <v>610</v>
      </c>
      <c r="E62" s="20">
        <v>245980</v>
      </c>
      <c r="F62" s="12">
        <v>2410</v>
      </c>
      <c r="G62" s="20">
        <v>608018</v>
      </c>
      <c r="H62" s="16">
        <v>0.2</v>
      </c>
      <c r="I62" s="16">
        <v>0.8</v>
      </c>
    </row>
    <row r="63" spans="1:9" x14ac:dyDescent="0.45">
      <c r="A63" s="8" t="s">
        <v>303</v>
      </c>
      <c r="B63" s="12">
        <v>700</v>
      </c>
      <c r="C63" s="20">
        <v>222809</v>
      </c>
      <c r="D63" s="12">
        <v>240</v>
      </c>
      <c r="E63" s="20">
        <v>102473</v>
      </c>
      <c r="F63" s="12">
        <v>460</v>
      </c>
      <c r="G63" s="20">
        <v>120336</v>
      </c>
      <c r="H63" s="16">
        <v>0.35</v>
      </c>
      <c r="I63" s="16">
        <v>0.65</v>
      </c>
    </row>
    <row r="64" spans="1:9" x14ac:dyDescent="0.45">
      <c r="A64" s="8" t="s">
        <v>304</v>
      </c>
      <c r="B64" s="12">
        <v>765</v>
      </c>
      <c r="C64" s="20">
        <v>272115</v>
      </c>
      <c r="D64" s="12">
        <v>290</v>
      </c>
      <c r="E64" s="20">
        <v>134553</v>
      </c>
      <c r="F64" s="12">
        <v>475</v>
      </c>
      <c r="G64" s="20">
        <v>137562</v>
      </c>
      <c r="H64" s="16">
        <v>0.38</v>
      </c>
      <c r="I64" s="16">
        <v>0.62</v>
      </c>
    </row>
    <row r="65" spans="1:9" x14ac:dyDescent="0.45">
      <c r="A65" s="8" t="s">
        <v>305</v>
      </c>
      <c r="B65" s="12">
        <v>725</v>
      </c>
      <c r="C65" s="20">
        <v>264450</v>
      </c>
      <c r="D65" s="12">
        <v>200</v>
      </c>
      <c r="E65" s="20">
        <v>100523</v>
      </c>
      <c r="F65" s="12">
        <v>525</v>
      </c>
      <c r="G65" s="20">
        <v>163928</v>
      </c>
      <c r="H65" s="16">
        <v>0.28000000000000003</v>
      </c>
      <c r="I65" s="16">
        <v>0.72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1"/>
  <sheetViews>
    <sheetView workbookViewId="0"/>
  </sheetViews>
  <sheetFormatPr defaultColWidth="10.640625" defaultRowHeight="15.9" x14ac:dyDescent="0.45"/>
  <cols>
    <col min="1" max="1" width="41.5" customWidth="1"/>
    <col min="2" max="2" width="12.0703125" customWidth="1"/>
    <col min="3" max="3" width="13.42578125" customWidth="1"/>
    <col min="4" max="4" width="14.7109375" customWidth="1"/>
  </cols>
  <sheetData>
    <row r="1" spans="1:4" ht="20.6" x14ac:dyDescent="0.55000000000000004">
      <c r="A1" s="1" t="s">
        <v>8</v>
      </c>
    </row>
    <row r="2" spans="1:4" ht="126.9" x14ac:dyDescent="0.45">
      <c r="A2" s="58" t="s">
        <v>298</v>
      </c>
    </row>
    <row r="3" spans="1:4" x14ac:dyDescent="0.45">
      <c r="A3" t="s">
        <v>42</v>
      </c>
    </row>
    <row r="4" spans="1:4" x14ac:dyDescent="0.45">
      <c r="A4" t="s">
        <v>294</v>
      </c>
    </row>
    <row r="5" spans="1:4" x14ac:dyDescent="0.45">
      <c r="A5" s="2" t="s">
        <v>300</v>
      </c>
      <c r="B5" s="21" t="s">
        <v>214</v>
      </c>
    </row>
    <row r="6" spans="1:4" ht="50.05" customHeight="1" x14ac:dyDescent="0.45">
      <c r="A6" s="2" t="s">
        <v>167</v>
      </c>
      <c r="B6" s="2" t="s">
        <v>210</v>
      </c>
      <c r="C6" s="2" t="s">
        <v>211</v>
      </c>
      <c r="D6" s="2" t="s">
        <v>212</v>
      </c>
    </row>
    <row r="7" spans="1:4" x14ac:dyDescent="0.45">
      <c r="A7" s="6" t="s">
        <v>104</v>
      </c>
      <c r="B7" s="9">
        <f>_xlfn.XLOOKUP(1, ('Table 8 - Full data'!$A$2:'Table 8 - Full data'!$A$211 = $A7)*('Table 8 - Full data'!$B$2:'Table 8 - Full data'!$B$211 = $B$5),'Table 8 - Full data'!C$2:'Table 8 - Full data'!C$211)</f>
        <v>6175</v>
      </c>
      <c r="C7" s="17">
        <f>_xlfn.XLOOKUP(1, ('Table 8 - Full data'!$A$2:'Table 8 - Full data'!$A$211 = $A7)*('Table 8 - Full data'!$B$2:'Table 8 - Full data'!$B$211 = $B$5),'Table 8 - Full data'!D$2:'Table 8 - Full data'!D$211)</f>
        <v>1890821</v>
      </c>
      <c r="D7" s="13">
        <f>_xlfn.XLOOKUP(1, ('Table 8 - Full data'!$A$2:'Table 8 - Full data'!$A$211 = $A7)*('Table 8 - Full data'!$B$2:'Table 8 - Full data'!$B$211 = $B$5),'Table 8 - Full data'!E$2:'Table 8 - Full data'!E$211)</f>
        <v>1</v>
      </c>
    </row>
    <row r="8" spans="1:4" x14ac:dyDescent="0.45">
      <c r="A8" t="s">
        <v>169</v>
      </c>
      <c r="B8" s="10">
        <f>_xlfn.XLOOKUP(1, ('Table 8 - Full data'!$A$2:'Table 8 - Full data'!$A$211 = $A8)*('Table 8 - Full data'!$B$2:'Table 8 - Full data'!$B$211 = $B$5),'Table 8 - Full data'!C$2:'Table 8 - Full data'!C$211)</f>
        <v>355</v>
      </c>
      <c r="C8" s="18">
        <f>_xlfn.XLOOKUP(1, ('Table 8 - Full data'!$A$2:'Table 8 - Full data'!$A$211 = $A8)*('Table 8 - Full data'!$B$2:'Table 8 - Full data'!$B$211 = $B$5),'Table 8 - Full data'!D$2:'Table 8 - Full data'!D$211)</f>
        <v>104630</v>
      </c>
      <c r="D8" s="14">
        <f>_xlfn.XLOOKUP(1, ('Table 8 - Full data'!$A$2:'Table 8 - Full data'!$A$211 = $A8)*('Table 8 - Full data'!$B$2:'Table 8 - Full data'!$B$211 = $B$5),'Table 8 - Full data'!E$2:'Table 8 - Full data'!E$211)</f>
        <v>0.06</v>
      </c>
    </row>
    <row r="9" spans="1:4" x14ac:dyDescent="0.45">
      <c r="A9" t="s">
        <v>170</v>
      </c>
      <c r="B9" s="10">
        <f>_xlfn.XLOOKUP(1, ('Table 8 - Full data'!$A$2:'Table 8 - Full data'!$A$211 = $A9)*('Table 8 - Full data'!$B$2:'Table 8 - Full data'!$B$211 = $B$5),'Table 8 - Full data'!C$2:'Table 8 - Full data'!C$211)</f>
        <v>220</v>
      </c>
      <c r="C9" s="18">
        <f>_xlfn.XLOOKUP(1, ('Table 8 - Full data'!$A$2:'Table 8 - Full data'!$A$211 = $A9)*('Table 8 - Full data'!$B$2:'Table 8 - Full data'!$B$211 = $B$5),'Table 8 - Full data'!D$2:'Table 8 - Full data'!D$211)</f>
        <v>65801</v>
      </c>
      <c r="D9" s="14">
        <f>_xlfn.XLOOKUP(1, ('Table 8 - Full data'!$A$2:'Table 8 - Full data'!$A$211 = $A9)*('Table 8 - Full data'!$B$2:'Table 8 - Full data'!$B$211 = $B$5),'Table 8 - Full data'!E$2:'Table 8 - Full data'!E$211)</f>
        <v>0.03</v>
      </c>
    </row>
    <row r="10" spans="1:4" x14ac:dyDescent="0.45">
      <c r="A10" t="s">
        <v>171</v>
      </c>
      <c r="B10" s="10">
        <f>_xlfn.XLOOKUP(1, ('Table 8 - Full data'!$A$2:'Table 8 - Full data'!$A$211 = $A10)*('Table 8 - Full data'!$B$2:'Table 8 - Full data'!$B$211 = $B$5),'Table 8 - Full data'!C$2:'Table 8 - Full data'!C$211)</f>
        <v>170</v>
      </c>
      <c r="C10" s="18">
        <f>_xlfn.XLOOKUP(1, ('Table 8 - Full data'!$A$2:'Table 8 - Full data'!$A$211 = $A10)*('Table 8 - Full data'!$B$2:'Table 8 - Full data'!$B$211 = $B$5),'Table 8 - Full data'!D$2:'Table 8 - Full data'!D$211)</f>
        <v>52292</v>
      </c>
      <c r="D10" s="14">
        <f>_xlfn.XLOOKUP(1, ('Table 8 - Full data'!$A$2:'Table 8 - Full data'!$A$211 = $A10)*('Table 8 - Full data'!$B$2:'Table 8 - Full data'!$B$211 = $B$5),'Table 8 - Full data'!E$2:'Table 8 - Full data'!E$211)</f>
        <v>0.03</v>
      </c>
    </row>
    <row r="11" spans="1:4" x14ac:dyDescent="0.45">
      <c r="A11" t="s">
        <v>172</v>
      </c>
      <c r="B11" s="10">
        <f>_xlfn.XLOOKUP(1, ('Table 8 - Full data'!$A$2:'Table 8 - Full data'!$A$211 = $A11)*('Table 8 - Full data'!$B$2:'Table 8 - Full data'!$B$211 = $B$5),'Table 8 - Full data'!C$2:'Table 8 - Full data'!C$211)</f>
        <v>65</v>
      </c>
      <c r="C11" s="18">
        <f>_xlfn.XLOOKUP(1, ('Table 8 - Full data'!$A$2:'Table 8 - Full data'!$A$211 = $A11)*('Table 8 - Full data'!$B$2:'Table 8 - Full data'!$B$211 = $B$5),'Table 8 - Full data'!D$2:'Table 8 - Full data'!D$211)</f>
        <v>18073</v>
      </c>
      <c r="D11" s="14">
        <f>_xlfn.XLOOKUP(1, ('Table 8 - Full data'!$A$2:'Table 8 - Full data'!$A$211 = $A11)*('Table 8 - Full data'!$B$2:'Table 8 - Full data'!$B$211 = $B$5),'Table 8 - Full data'!E$2:'Table 8 - Full data'!E$211)</f>
        <v>0.01</v>
      </c>
    </row>
    <row r="12" spans="1:4" x14ac:dyDescent="0.45">
      <c r="A12" t="s">
        <v>173</v>
      </c>
      <c r="B12" s="10">
        <f>_xlfn.XLOOKUP(1, ('Table 8 - Full data'!$A$2:'Table 8 - Full data'!$A$211 = $A12)*('Table 8 - Full data'!$B$2:'Table 8 - Full data'!$B$211 = $B$5),'Table 8 - Full data'!C$2:'Table 8 - Full data'!C$211)</f>
        <v>350</v>
      </c>
      <c r="C12" s="18">
        <f>_xlfn.XLOOKUP(1, ('Table 8 - Full data'!$A$2:'Table 8 - Full data'!$A$211 = $A12)*('Table 8 - Full data'!$B$2:'Table 8 - Full data'!$B$211 = $B$5),'Table 8 - Full data'!D$2:'Table 8 - Full data'!D$211)</f>
        <v>106848</v>
      </c>
      <c r="D12" s="14">
        <f>_xlfn.XLOOKUP(1, ('Table 8 - Full data'!$A$2:'Table 8 - Full data'!$A$211 = $A12)*('Table 8 - Full data'!$B$2:'Table 8 - Full data'!$B$211 = $B$5),'Table 8 - Full data'!E$2:'Table 8 - Full data'!E$211)</f>
        <v>0.06</v>
      </c>
    </row>
    <row r="13" spans="1:4" x14ac:dyDescent="0.45">
      <c r="A13" t="s">
        <v>174</v>
      </c>
      <c r="B13" s="10">
        <f>_xlfn.XLOOKUP(1, ('Table 8 - Full data'!$A$2:'Table 8 - Full data'!$A$211 = $A13)*('Table 8 - Full data'!$B$2:'Table 8 - Full data'!$B$211 = $B$5),'Table 8 - Full data'!C$2:'Table 8 - Full data'!C$211)</f>
        <v>60</v>
      </c>
      <c r="C13" s="18">
        <f>_xlfn.XLOOKUP(1, ('Table 8 - Full data'!$A$2:'Table 8 - Full data'!$A$211 = $A13)*('Table 8 - Full data'!$B$2:'Table 8 - Full data'!$B$211 = $B$5),'Table 8 - Full data'!D$2:'Table 8 - Full data'!D$211)</f>
        <v>19484</v>
      </c>
      <c r="D13" s="14">
        <f>_xlfn.XLOOKUP(1, ('Table 8 - Full data'!$A$2:'Table 8 - Full data'!$A$211 = $A13)*('Table 8 - Full data'!$B$2:'Table 8 - Full data'!$B$211 = $B$5),'Table 8 - Full data'!E$2:'Table 8 - Full data'!E$211)</f>
        <v>0.01</v>
      </c>
    </row>
    <row r="14" spans="1:4" x14ac:dyDescent="0.45">
      <c r="A14" t="s">
        <v>175</v>
      </c>
      <c r="B14" s="10">
        <f>_xlfn.XLOOKUP(1, ('Table 8 - Full data'!$A$2:'Table 8 - Full data'!$A$211 = $A14)*('Table 8 - Full data'!$B$2:'Table 8 - Full data'!$B$211 = $B$5),'Table 8 - Full data'!C$2:'Table 8 - Full data'!C$211)</f>
        <v>170</v>
      </c>
      <c r="C14" s="18">
        <f>_xlfn.XLOOKUP(1, ('Table 8 - Full data'!$A$2:'Table 8 - Full data'!$A$211 = $A14)*('Table 8 - Full data'!$B$2:'Table 8 - Full data'!$B$211 = $B$5),'Table 8 - Full data'!D$2:'Table 8 - Full data'!D$211)</f>
        <v>52123</v>
      </c>
      <c r="D14" s="14">
        <f>_xlfn.XLOOKUP(1, ('Table 8 - Full data'!$A$2:'Table 8 - Full data'!$A$211 = $A14)*('Table 8 - Full data'!$B$2:'Table 8 - Full data'!$B$211 = $B$5),'Table 8 - Full data'!E$2:'Table 8 - Full data'!E$211)</f>
        <v>0.03</v>
      </c>
    </row>
    <row r="15" spans="1:4" x14ac:dyDescent="0.45">
      <c r="A15" t="s">
        <v>176</v>
      </c>
      <c r="B15" s="10">
        <f>_xlfn.XLOOKUP(1, ('Table 8 - Full data'!$A$2:'Table 8 - Full data'!$A$211 = $A15)*('Table 8 - Full data'!$B$2:'Table 8 - Full data'!$B$211 = $B$5),'Table 8 - Full data'!C$2:'Table 8 - Full data'!C$211)</f>
        <v>285</v>
      </c>
      <c r="C15" s="18">
        <f>_xlfn.XLOOKUP(1, ('Table 8 - Full data'!$A$2:'Table 8 - Full data'!$A$211 = $A15)*('Table 8 - Full data'!$B$2:'Table 8 - Full data'!$B$211 = $B$5),'Table 8 - Full data'!D$2:'Table 8 - Full data'!D$211)</f>
        <v>88685</v>
      </c>
      <c r="D15" s="14">
        <f>_xlfn.XLOOKUP(1, ('Table 8 - Full data'!$A$2:'Table 8 - Full data'!$A$211 = $A15)*('Table 8 - Full data'!$B$2:'Table 8 - Full data'!$B$211 = $B$5),'Table 8 - Full data'!E$2:'Table 8 - Full data'!E$211)</f>
        <v>0.05</v>
      </c>
    </row>
    <row r="16" spans="1:4" x14ac:dyDescent="0.45">
      <c r="A16" t="s">
        <v>177</v>
      </c>
      <c r="B16" s="10">
        <f>_xlfn.XLOOKUP(1, ('Table 8 - Full data'!$A$2:'Table 8 - Full data'!$A$211 = $A16)*('Table 8 - Full data'!$B$2:'Table 8 - Full data'!$B$211 = $B$5),'Table 8 - Full data'!C$2:'Table 8 - Full data'!C$211)</f>
        <v>150</v>
      </c>
      <c r="C16" s="18">
        <f>_xlfn.XLOOKUP(1, ('Table 8 - Full data'!$A$2:'Table 8 - Full data'!$A$211 = $A16)*('Table 8 - Full data'!$B$2:'Table 8 - Full data'!$B$211 = $B$5),'Table 8 - Full data'!D$2:'Table 8 - Full data'!D$211)</f>
        <v>47740</v>
      </c>
      <c r="D16" s="14">
        <f>_xlfn.XLOOKUP(1, ('Table 8 - Full data'!$A$2:'Table 8 - Full data'!$A$211 = $A16)*('Table 8 - Full data'!$B$2:'Table 8 - Full data'!$B$211 = $B$5),'Table 8 - Full data'!E$2:'Table 8 - Full data'!E$211)</f>
        <v>0.03</v>
      </c>
    </row>
    <row r="17" spans="1:4" x14ac:dyDescent="0.45">
      <c r="A17" t="s">
        <v>178</v>
      </c>
      <c r="B17" s="10">
        <f>_xlfn.XLOOKUP(1, ('Table 8 - Full data'!$A$2:'Table 8 - Full data'!$A$211 = $A17)*('Table 8 - Full data'!$B$2:'Table 8 - Full data'!$B$211 = $B$5),'Table 8 - Full data'!C$2:'Table 8 - Full data'!C$211)</f>
        <v>65</v>
      </c>
      <c r="C17" s="18">
        <f>_xlfn.XLOOKUP(1, ('Table 8 - Full data'!$A$2:'Table 8 - Full data'!$A$211 = $A17)*('Table 8 - Full data'!$B$2:'Table 8 - Full data'!$B$211 = $B$5),'Table 8 - Full data'!D$2:'Table 8 - Full data'!D$211)</f>
        <v>19689</v>
      </c>
      <c r="D17" s="14">
        <f>_xlfn.XLOOKUP(1, ('Table 8 - Full data'!$A$2:'Table 8 - Full data'!$A$211 = $A17)*('Table 8 - Full data'!$B$2:'Table 8 - Full data'!$B$211 = $B$5),'Table 8 - Full data'!E$2:'Table 8 - Full data'!E$211)</f>
        <v>0.01</v>
      </c>
    </row>
    <row r="18" spans="1:4" x14ac:dyDescent="0.45">
      <c r="A18" t="s">
        <v>179</v>
      </c>
      <c r="B18" s="10">
        <f>_xlfn.XLOOKUP(1, ('Table 8 - Full data'!$A$2:'Table 8 - Full data'!$A$211 = $A18)*('Table 8 - Full data'!$B$2:'Table 8 - Full data'!$B$211 = $B$5),'Table 8 - Full data'!C$2:'Table 8 - Full data'!C$211)</f>
        <v>80</v>
      </c>
      <c r="C18" s="18">
        <f>_xlfn.XLOOKUP(1, ('Table 8 - Full data'!$A$2:'Table 8 - Full data'!$A$211 = $A18)*('Table 8 - Full data'!$B$2:'Table 8 - Full data'!$B$211 = $B$5),'Table 8 - Full data'!D$2:'Table 8 - Full data'!D$211)</f>
        <v>24763</v>
      </c>
      <c r="D18" s="14">
        <f>_xlfn.XLOOKUP(1, ('Table 8 - Full data'!$A$2:'Table 8 - Full data'!$A$211 = $A18)*('Table 8 - Full data'!$B$2:'Table 8 - Full data'!$B$211 = $B$5),'Table 8 - Full data'!E$2:'Table 8 - Full data'!E$211)</f>
        <v>0.01</v>
      </c>
    </row>
    <row r="19" spans="1:4" x14ac:dyDescent="0.45">
      <c r="A19" t="s">
        <v>180</v>
      </c>
      <c r="B19" s="10">
        <f>_xlfn.XLOOKUP(1, ('Table 8 - Full data'!$A$2:'Table 8 - Full data'!$A$211 = $A19)*('Table 8 - Full data'!$B$2:'Table 8 - Full data'!$B$211 = $B$5),'Table 8 - Full data'!C$2:'Table 8 - Full data'!C$211)</f>
        <v>80</v>
      </c>
      <c r="C19" s="18">
        <f>_xlfn.XLOOKUP(1, ('Table 8 - Full data'!$A$2:'Table 8 - Full data'!$A$211 = $A19)*('Table 8 - Full data'!$B$2:'Table 8 - Full data'!$B$211 = $B$5),'Table 8 - Full data'!D$2:'Table 8 - Full data'!D$211)</f>
        <v>24316</v>
      </c>
      <c r="D19" s="14">
        <f>_xlfn.XLOOKUP(1, ('Table 8 - Full data'!$A$2:'Table 8 - Full data'!$A$211 = $A19)*('Table 8 - Full data'!$B$2:'Table 8 - Full data'!$B$211 = $B$5),'Table 8 - Full data'!E$2:'Table 8 - Full data'!E$211)</f>
        <v>0.01</v>
      </c>
    </row>
    <row r="20" spans="1:4" x14ac:dyDescent="0.45">
      <c r="A20" t="s">
        <v>181</v>
      </c>
      <c r="B20" s="10">
        <f>_xlfn.XLOOKUP(1, ('Table 8 - Full data'!$A$2:'Table 8 - Full data'!$A$211 = $A20)*('Table 8 - Full data'!$B$2:'Table 8 - Full data'!$B$211 = $B$5),'Table 8 - Full data'!C$2:'Table 8 - Full data'!C$211)</f>
        <v>185</v>
      </c>
      <c r="C20" s="18">
        <f>_xlfn.XLOOKUP(1, ('Table 8 - Full data'!$A$2:'Table 8 - Full data'!$A$211 = $A20)*('Table 8 - Full data'!$B$2:'Table 8 - Full data'!$B$211 = $B$5),'Table 8 - Full data'!D$2:'Table 8 - Full data'!D$211)</f>
        <v>58171</v>
      </c>
      <c r="D20" s="14">
        <f>_xlfn.XLOOKUP(1, ('Table 8 - Full data'!$A$2:'Table 8 - Full data'!$A$211 = $A20)*('Table 8 - Full data'!$B$2:'Table 8 - Full data'!$B$211 = $B$5),'Table 8 - Full data'!E$2:'Table 8 - Full data'!E$211)</f>
        <v>0.03</v>
      </c>
    </row>
    <row r="21" spans="1:4" x14ac:dyDescent="0.45">
      <c r="A21" t="s">
        <v>182</v>
      </c>
      <c r="B21" s="10">
        <f>_xlfn.XLOOKUP(1, ('Table 8 - Full data'!$A$2:'Table 8 - Full data'!$A$211 = $A21)*('Table 8 - Full data'!$B$2:'Table 8 - Full data'!$B$211 = $B$5),'Table 8 - Full data'!C$2:'Table 8 - Full data'!C$211)</f>
        <v>520</v>
      </c>
      <c r="C21" s="18">
        <f>_xlfn.XLOOKUP(1, ('Table 8 - Full data'!$A$2:'Table 8 - Full data'!$A$211 = $A21)*('Table 8 - Full data'!$B$2:'Table 8 - Full data'!$B$211 = $B$5),'Table 8 - Full data'!D$2:'Table 8 - Full data'!D$211)</f>
        <v>166357</v>
      </c>
      <c r="D21" s="14">
        <f>_xlfn.XLOOKUP(1, ('Table 8 - Full data'!$A$2:'Table 8 - Full data'!$A$211 = $A21)*('Table 8 - Full data'!$B$2:'Table 8 - Full data'!$B$211 = $B$5),'Table 8 - Full data'!E$2:'Table 8 - Full data'!E$211)</f>
        <v>0.09</v>
      </c>
    </row>
    <row r="22" spans="1:4" x14ac:dyDescent="0.45">
      <c r="A22" t="s">
        <v>183</v>
      </c>
      <c r="B22" s="10">
        <f>_xlfn.XLOOKUP(1, ('Table 8 - Full data'!$A$2:'Table 8 - Full data'!$A$211 = $A22)*('Table 8 - Full data'!$B$2:'Table 8 - Full data'!$B$211 = $B$5),'Table 8 - Full data'!C$2:'Table 8 - Full data'!C$211)</f>
        <v>845</v>
      </c>
      <c r="C22" s="18">
        <f>_xlfn.XLOOKUP(1, ('Table 8 - Full data'!$A$2:'Table 8 - Full data'!$A$211 = $A22)*('Table 8 - Full data'!$B$2:'Table 8 - Full data'!$B$211 = $B$5),'Table 8 - Full data'!D$2:'Table 8 - Full data'!D$211)</f>
        <v>251494</v>
      </c>
      <c r="D22" s="14">
        <f>_xlfn.XLOOKUP(1, ('Table 8 - Full data'!$A$2:'Table 8 - Full data'!$A$211 = $A22)*('Table 8 - Full data'!$B$2:'Table 8 - Full data'!$B$211 = $B$5),'Table 8 - Full data'!E$2:'Table 8 - Full data'!E$211)</f>
        <v>0.13</v>
      </c>
    </row>
    <row r="23" spans="1:4" x14ac:dyDescent="0.45">
      <c r="A23" t="s">
        <v>184</v>
      </c>
      <c r="B23" s="10">
        <f>_xlfn.XLOOKUP(1, ('Table 8 - Full data'!$A$2:'Table 8 - Full data'!$A$211 = $A23)*('Table 8 - Full data'!$B$2:'Table 8 - Full data'!$B$211 = $B$5),'Table 8 - Full data'!C$2:'Table 8 - Full data'!C$211)</f>
        <v>180</v>
      </c>
      <c r="C23" s="18">
        <f>_xlfn.XLOOKUP(1, ('Table 8 - Full data'!$A$2:'Table 8 - Full data'!$A$211 = $A23)*('Table 8 - Full data'!$B$2:'Table 8 - Full data'!$B$211 = $B$5),'Table 8 - Full data'!D$2:'Table 8 - Full data'!D$211)</f>
        <v>54677</v>
      </c>
      <c r="D23" s="14">
        <f>_xlfn.XLOOKUP(1, ('Table 8 - Full data'!$A$2:'Table 8 - Full data'!$A$211 = $A23)*('Table 8 - Full data'!$B$2:'Table 8 - Full data'!$B$211 = $B$5),'Table 8 - Full data'!E$2:'Table 8 - Full data'!E$211)</f>
        <v>0.03</v>
      </c>
    </row>
    <row r="24" spans="1:4" x14ac:dyDescent="0.45">
      <c r="A24" t="s">
        <v>185</v>
      </c>
      <c r="B24" s="10">
        <f>_xlfn.XLOOKUP(1, ('Table 8 - Full data'!$A$2:'Table 8 - Full data'!$A$211 = $A24)*('Table 8 - Full data'!$B$2:'Table 8 - Full data'!$B$211 = $B$5),'Table 8 - Full data'!C$2:'Table 8 - Full data'!C$211)</f>
        <v>160</v>
      </c>
      <c r="C24" s="18">
        <f>_xlfn.XLOOKUP(1, ('Table 8 - Full data'!$A$2:'Table 8 - Full data'!$A$211 = $A24)*('Table 8 - Full data'!$B$2:'Table 8 - Full data'!$B$211 = $B$5),'Table 8 - Full data'!D$2:'Table 8 - Full data'!D$211)</f>
        <v>48411</v>
      </c>
      <c r="D24" s="14">
        <f>_xlfn.XLOOKUP(1, ('Table 8 - Full data'!$A$2:'Table 8 - Full data'!$A$211 = $A24)*('Table 8 - Full data'!$B$2:'Table 8 - Full data'!$B$211 = $B$5),'Table 8 - Full data'!E$2:'Table 8 - Full data'!E$211)</f>
        <v>0.03</v>
      </c>
    </row>
    <row r="25" spans="1:4" x14ac:dyDescent="0.45">
      <c r="A25" t="s">
        <v>186</v>
      </c>
      <c r="B25" s="10">
        <f>_xlfn.XLOOKUP(1, ('Table 8 - Full data'!$A$2:'Table 8 - Full data'!$A$211 = $A25)*('Table 8 - Full data'!$B$2:'Table 8 - Full data'!$B$211 = $B$5),'Table 8 - Full data'!C$2:'Table 8 - Full data'!C$211)</f>
        <v>55</v>
      </c>
      <c r="C25" s="18">
        <f>_xlfn.XLOOKUP(1, ('Table 8 - Full data'!$A$2:'Table 8 - Full data'!$A$211 = $A25)*('Table 8 - Full data'!$B$2:'Table 8 - Full data'!$B$211 = $B$5),'Table 8 - Full data'!D$2:'Table 8 - Full data'!D$211)</f>
        <v>17394</v>
      </c>
      <c r="D25" s="14">
        <f>_xlfn.XLOOKUP(1, ('Table 8 - Full data'!$A$2:'Table 8 - Full data'!$A$211 = $A25)*('Table 8 - Full data'!$B$2:'Table 8 - Full data'!$B$211 = $B$5),'Table 8 - Full data'!E$2:'Table 8 - Full data'!E$211)</f>
        <v>0.01</v>
      </c>
    </row>
    <row r="26" spans="1:4" x14ac:dyDescent="0.45">
      <c r="A26" t="s">
        <v>187</v>
      </c>
      <c r="B26" s="10">
        <f>_xlfn.XLOOKUP(1, ('Table 8 - Full data'!$A$2:'Table 8 - Full data'!$A$211 = $A26)*('Table 8 - Full data'!$B$2:'Table 8 - Full data'!$B$211 = $B$5),'Table 8 - Full data'!C$2:'Table 8 - Full data'!C$211)</f>
        <v>65</v>
      </c>
      <c r="C26" s="18">
        <f>_xlfn.XLOOKUP(1, ('Table 8 - Full data'!$A$2:'Table 8 - Full data'!$A$211 = $A26)*('Table 8 - Full data'!$B$2:'Table 8 - Full data'!$B$211 = $B$5),'Table 8 - Full data'!D$2:'Table 8 - Full data'!D$211)</f>
        <v>19976</v>
      </c>
      <c r="D26" s="14">
        <f>_xlfn.XLOOKUP(1, ('Table 8 - Full data'!$A$2:'Table 8 - Full data'!$A$211 = $A26)*('Table 8 - Full data'!$B$2:'Table 8 - Full data'!$B$211 = $B$5),'Table 8 - Full data'!E$2:'Table 8 - Full data'!E$211)</f>
        <v>0.01</v>
      </c>
    </row>
    <row r="27" spans="1:4" x14ac:dyDescent="0.45">
      <c r="A27" t="s">
        <v>188</v>
      </c>
      <c r="B27" s="10">
        <f>_xlfn.XLOOKUP(1, ('Table 8 - Full data'!$A$2:'Table 8 - Full data'!$A$211 = $A27)*('Table 8 - Full data'!$B$2:'Table 8 - Full data'!$B$211 = $B$5),'Table 8 - Full data'!C$2:'Table 8 - Full data'!C$211)</f>
        <v>20</v>
      </c>
      <c r="C27" s="18">
        <f>_xlfn.XLOOKUP(1, ('Table 8 - Full data'!$A$2:'Table 8 - Full data'!$A$211 = $A27)*('Table 8 - Full data'!$B$2:'Table 8 - Full data'!$B$211 = $B$5),'Table 8 - Full data'!D$2:'Table 8 - Full data'!D$211)</f>
        <v>4864</v>
      </c>
      <c r="D27" s="14">
        <f>_xlfn.XLOOKUP(1, ('Table 8 - Full data'!$A$2:'Table 8 - Full data'!$A$211 = $A27)*('Table 8 - Full data'!$B$2:'Table 8 - Full data'!$B$211 = $B$5),'Table 8 - Full data'!E$2:'Table 8 - Full data'!E$211)</f>
        <v>0</v>
      </c>
    </row>
    <row r="28" spans="1:4" x14ac:dyDescent="0.45">
      <c r="A28" t="s">
        <v>189</v>
      </c>
      <c r="B28" s="10">
        <f>_xlfn.XLOOKUP(1, ('Table 8 - Full data'!$A$2:'Table 8 - Full data'!$A$211 = $A28)*('Table 8 - Full data'!$B$2:'Table 8 - Full data'!$B$211 = $B$5),'Table 8 - Full data'!C$2:'Table 8 - Full data'!C$211)</f>
        <v>300</v>
      </c>
      <c r="C28" s="18">
        <f>_xlfn.XLOOKUP(1, ('Table 8 - Full data'!$A$2:'Table 8 - Full data'!$A$211 = $A28)*('Table 8 - Full data'!$B$2:'Table 8 - Full data'!$B$211 = $B$5),'Table 8 - Full data'!D$2:'Table 8 - Full data'!D$211)</f>
        <v>93763</v>
      </c>
      <c r="D28" s="14">
        <f>_xlfn.XLOOKUP(1, ('Table 8 - Full data'!$A$2:'Table 8 - Full data'!$A$211 = $A28)*('Table 8 - Full data'!$B$2:'Table 8 - Full data'!$B$211 = $B$5),'Table 8 - Full data'!E$2:'Table 8 - Full data'!E$211)</f>
        <v>0.05</v>
      </c>
    </row>
    <row r="29" spans="1:4" x14ac:dyDescent="0.45">
      <c r="A29" t="s">
        <v>190</v>
      </c>
      <c r="B29" s="10">
        <f>_xlfn.XLOOKUP(1, ('Table 8 - Full data'!$A$2:'Table 8 - Full data'!$A$211 = $A29)*('Table 8 - Full data'!$B$2:'Table 8 - Full data'!$B$211 = $B$5),'Table 8 - Full data'!C$2:'Table 8 - Full data'!C$211)</f>
        <v>385</v>
      </c>
      <c r="C29" s="18">
        <f>_xlfn.XLOOKUP(1, ('Table 8 - Full data'!$A$2:'Table 8 - Full data'!$A$211 = $A29)*('Table 8 - Full data'!$B$2:'Table 8 - Full data'!$B$211 = $B$5),'Table 8 - Full data'!D$2:'Table 8 - Full data'!D$211)</f>
        <v>118989</v>
      </c>
      <c r="D29" s="14">
        <f>_xlfn.XLOOKUP(1, ('Table 8 - Full data'!$A$2:'Table 8 - Full data'!$A$211 = $A29)*('Table 8 - Full data'!$B$2:'Table 8 - Full data'!$B$211 = $B$5),'Table 8 - Full data'!E$2:'Table 8 - Full data'!E$211)</f>
        <v>0.06</v>
      </c>
    </row>
    <row r="30" spans="1:4" x14ac:dyDescent="0.45">
      <c r="A30" t="s">
        <v>191</v>
      </c>
      <c r="B30" s="10">
        <f>_xlfn.XLOOKUP(1, ('Table 8 - Full data'!$A$2:'Table 8 - Full data'!$A$211 = $A30)*('Table 8 - Full data'!$B$2:'Table 8 - Full data'!$B$211 = $B$5),'Table 8 - Full data'!C$2:'Table 8 - Full data'!C$211)</f>
        <v>25</v>
      </c>
      <c r="C30" s="18">
        <f>_xlfn.XLOOKUP(1, ('Table 8 - Full data'!$A$2:'Table 8 - Full data'!$A$211 = $A30)*('Table 8 - Full data'!$B$2:'Table 8 - Full data'!$B$211 = $B$5),'Table 8 - Full data'!D$2:'Table 8 - Full data'!D$211)</f>
        <v>7172</v>
      </c>
      <c r="D30" s="14">
        <f>_xlfn.XLOOKUP(1, ('Table 8 - Full data'!$A$2:'Table 8 - Full data'!$A$211 = $A30)*('Table 8 - Full data'!$B$2:'Table 8 - Full data'!$B$211 = $B$5),'Table 8 - Full data'!E$2:'Table 8 - Full data'!E$211)</f>
        <v>0</v>
      </c>
    </row>
    <row r="31" spans="1:4" x14ac:dyDescent="0.45">
      <c r="A31" t="s">
        <v>192</v>
      </c>
      <c r="B31" s="10">
        <f>_xlfn.XLOOKUP(1, ('Table 8 - Full data'!$A$2:'Table 8 - Full data'!$A$211 = $A31)*('Table 8 - Full data'!$B$2:'Table 8 - Full data'!$B$211 = $B$5),'Table 8 - Full data'!C$2:'Table 8 - Full data'!C$211)</f>
        <v>145</v>
      </c>
      <c r="C31" s="18">
        <f>_xlfn.XLOOKUP(1, ('Table 8 - Full data'!$A$2:'Table 8 - Full data'!$A$211 = $A31)*('Table 8 - Full data'!$B$2:'Table 8 - Full data'!$B$211 = $B$5),'Table 8 - Full data'!D$2:'Table 8 - Full data'!D$211)</f>
        <v>44588</v>
      </c>
      <c r="D31" s="14">
        <f>_xlfn.XLOOKUP(1, ('Table 8 - Full data'!$A$2:'Table 8 - Full data'!$A$211 = $A31)*('Table 8 - Full data'!$B$2:'Table 8 - Full data'!$B$211 = $B$5),'Table 8 - Full data'!E$2:'Table 8 - Full data'!E$211)</f>
        <v>0.02</v>
      </c>
    </row>
    <row r="32" spans="1:4" x14ac:dyDescent="0.45">
      <c r="A32" t="s">
        <v>193</v>
      </c>
      <c r="B32" s="10">
        <f>_xlfn.XLOOKUP(1, ('Table 8 - Full data'!$A$2:'Table 8 - Full data'!$A$211 = $A32)*('Table 8 - Full data'!$B$2:'Table 8 - Full data'!$B$211 = $B$5),'Table 8 - Full data'!C$2:'Table 8 - Full data'!C$211)</f>
        <v>225</v>
      </c>
      <c r="C32" s="18">
        <f>_xlfn.XLOOKUP(1, ('Table 8 - Full data'!$A$2:'Table 8 - Full data'!$A$211 = $A32)*('Table 8 - Full data'!$B$2:'Table 8 - Full data'!$B$211 = $B$5),'Table 8 - Full data'!D$2:'Table 8 - Full data'!D$211)</f>
        <v>68409</v>
      </c>
      <c r="D32" s="14">
        <f>_xlfn.XLOOKUP(1, ('Table 8 - Full data'!$A$2:'Table 8 - Full data'!$A$211 = $A32)*('Table 8 - Full data'!$B$2:'Table 8 - Full data'!$B$211 = $B$5),'Table 8 - Full data'!E$2:'Table 8 - Full data'!E$211)</f>
        <v>0.04</v>
      </c>
    </row>
    <row r="33" spans="1:4" x14ac:dyDescent="0.45">
      <c r="A33" t="s">
        <v>194</v>
      </c>
      <c r="B33" s="10">
        <f>_xlfn.XLOOKUP(1, ('Table 8 - Full data'!$A$2:'Table 8 - Full data'!$A$211 = $A33)*('Table 8 - Full data'!$B$2:'Table 8 - Full data'!$B$211 = $B$5),'Table 8 - Full data'!C$2:'Table 8 - Full data'!C$211)</f>
        <v>75</v>
      </c>
      <c r="C33" s="18">
        <f>_xlfn.XLOOKUP(1, ('Table 8 - Full data'!$A$2:'Table 8 - Full data'!$A$211 = $A33)*('Table 8 - Full data'!$B$2:'Table 8 - Full data'!$B$211 = $B$5),'Table 8 - Full data'!D$2:'Table 8 - Full data'!D$211)</f>
        <v>22010</v>
      </c>
      <c r="D33" s="14">
        <f>_xlfn.XLOOKUP(1, ('Table 8 - Full data'!$A$2:'Table 8 - Full data'!$A$211 = $A33)*('Table 8 - Full data'!$B$2:'Table 8 - Full data'!$B$211 = $B$5),'Table 8 - Full data'!E$2:'Table 8 - Full data'!E$211)</f>
        <v>0.01</v>
      </c>
    </row>
    <row r="34" spans="1:4" x14ac:dyDescent="0.45">
      <c r="A34" t="s">
        <v>195</v>
      </c>
      <c r="B34" s="10">
        <f>_xlfn.XLOOKUP(1, ('Table 8 - Full data'!$A$2:'Table 8 - Full data'!$A$211 = $A34)*('Table 8 - Full data'!$B$2:'Table 8 - Full data'!$B$211 = $B$5),'Table 8 - Full data'!C$2:'Table 8 - Full data'!C$211)</f>
        <v>25</v>
      </c>
      <c r="C34" s="18">
        <f>_xlfn.XLOOKUP(1, ('Table 8 - Full data'!$A$2:'Table 8 - Full data'!$A$211 = $A34)*('Table 8 - Full data'!$B$2:'Table 8 - Full data'!$B$211 = $B$5),'Table 8 - Full data'!D$2:'Table 8 - Full data'!D$211)</f>
        <v>6723</v>
      </c>
      <c r="D34" s="14">
        <f>_xlfn.XLOOKUP(1, ('Table 8 - Full data'!$A$2:'Table 8 - Full data'!$A$211 = $A34)*('Table 8 - Full data'!$B$2:'Table 8 - Full data'!$B$211 = $B$5),'Table 8 - Full data'!E$2:'Table 8 - Full data'!E$211)</f>
        <v>0</v>
      </c>
    </row>
    <row r="35" spans="1:4" x14ac:dyDescent="0.45">
      <c r="A35" t="s">
        <v>196</v>
      </c>
      <c r="B35" s="10">
        <f>_xlfn.XLOOKUP(1, ('Table 8 - Full data'!$A$2:'Table 8 - Full data'!$A$211 = $A35)*('Table 8 - Full data'!$B$2:'Table 8 - Full data'!$B$211 = $B$5),'Table 8 - Full data'!C$2:'Table 8 - Full data'!C$211)</f>
        <v>115</v>
      </c>
      <c r="C35" s="18">
        <f>_xlfn.XLOOKUP(1, ('Table 8 - Full data'!$A$2:'Table 8 - Full data'!$A$211 = $A35)*('Table 8 - Full data'!$B$2:'Table 8 - Full data'!$B$211 = $B$5),'Table 8 - Full data'!D$2:'Table 8 - Full data'!D$211)</f>
        <v>35663</v>
      </c>
      <c r="D35" s="14">
        <f>_xlfn.XLOOKUP(1, ('Table 8 - Full data'!$A$2:'Table 8 - Full data'!$A$211 = $A35)*('Table 8 - Full data'!$B$2:'Table 8 - Full data'!$B$211 = $B$5),'Table 8 - Full data'!E$2:'Table 8 - Full data'!E$211)</f>
        <v>0.02</v>
      </c>
    </row>
    <row r="36" spans="1:4" x14ac:dyDescent="0.45">
      <c r="A36" t="s">
        <v>197</v>
      </c>
      <c r="B36" s="10">
        <f>_xlfn.XLOOKUP(1, ('Table 8 - Full data'!$A$2:'Table 8 - Full data'!$A$211 = $A36)*('Table 8 - Full data'!$B$2:'Table 8 - Full data'!$B$211 = $B$5),'Table 8 - Full data'!C$2:'Table 8 - Full data'!C$211)</f>
        <v>360</v>
      </c>
      <c r="C36" s="18">
        <f>_xlfn.XLOOKUP(1, ('Table 8 - Full data'!$A$2:'Table 8 - Full data'!$A$211 = $A36)*('Table 8 - Full data'!$B$2:'Table 8 - Full data'!$B$211 = $B$5),'Table 8 - Full data'!D$2:'Table 8 - Full data'!D$211)</f>
        <v>110967</v>
      </c>
      <c r="D36" s="14">
        <f>_xlfn.XLOOKUP(1, ('Table 8 - Full data'!$A$2:'Table 8 - Full data'!$A$211 = $A36)*('Table 8 - Full data'!$B$2:'Table 8 - Full data'!$B$211 = $B$5),'Table 8 - Full data'!E$2:'Table 8 - Full data'!E$211)</f>
        <v>0.06</v>
      </c>
    </row>
    <row r="37" spans="1:4" x14ac:dyDescent="0.45">
      <c r="A37" t="s">
        <v>198</v>
      </c>
      <c r="B37" s="10">
        <f>_xlfn.XLOOKUP(1, ('Table 8 - Full data'!$A$2:'Table 8 - Full data'!$A$211 = $A37)*('Table 8 - Full data'!$B$2:'Table 8 - Full data'!$B$211 = $B$5),'Table 8 - Full data'!C$2:'Table 8 - Full data'!C$211)</f>
        <v>100</v>
      </c>
      <c r="C37" s="18">
        <f>_xlfn.XLOOKUP(1, ('Table 8 - Full data'!$A$2:'Table 8 - Full data'!$A$211 = $A37)*('Table 8 - Full data'!$B$2:'Table 8 - Full data'!$B$211 = $B$5),'Table 8 - Full data'!D$2:'Table 8 - Full data'!D$211)</f>
        <v>29963</v>
      </c>
      <c r="D37" s="14">
        <f>_xlfn.XLOOKUP(1, ('Table 8 - Full data'!$A$2:'Table 8 - Full data'!$A$211 = $A37)*('Table 8 - Full data'!$B$2:'Table 8 - Full data'!$B$211 = $B$5),'Table 8 - Full data'!E$2:'Table 8 - Full data'!E$211)</f>
        <v>0.02</v>
      </c>
    </row>
    <row r="38" spans="1:4" x14ac:dyDescent="0.45">
      <c r="A38" t="s">
        <v>199</v>
      </c>
      <c r="B38" s="10">
        <f>_xlfn.XLOOKUP(1, ('Table 8 - Full data'!$A$2:'Table 8 - Full data'!$A$211 = $A38)*('Table 8 - Full data'!$B$2:'Table 8 - Full data'!$B$211 = $B$5),'Table 8 - Full data'!C$2:'Table 8 - Full data'!C$211)</f>
        <v>160</v>
      </c>
      <c r="C38" s="18">
        <f>_xlfn.XLOOKUP(1, ('Table 8 - Full data'!$A$2:'Table 8 - Full data'!$A$211 = $A38)*('Table 8 - Full data'!$B$2:'Table 8 - Full data'!$B$211 = $B$5),'Table 8 - Full data'!D$2:'Table 8 - Full data'!D$211)</f>
        <v>51654</v>
      </c>
      <c r="D38" s="14">
        <f>_xlfn.XLOOKUP(1, ('Table 8 - Full data'!$A$2:'Table 8 - Full data'!$A$211 = $A38)*('Table 8 - Full data'!$B$2:'Table 8 - Full data'!$B$211 = $B$5),'Table 8 - Full data'!E$2:'Table 8 - Full data'!E$211)</f>
        <v>0.03</v>
      </c>
    </row>
    <row r="39" spans="1:4" x14ac:dyDescent="0.45">
      <c r="A39" t="s">
        <v>200</v>
      </c>
      <c r="B39" s="10">
        <f>_xlfn.XLOOKUP(1, ('Table 8 - Full data'!$A$2:'Table 8 - Full data'!$A$211 = $A39)*('Table 8 - Full data'!$B$2:'Table 8 - Full data'!$B$211 = $B$5),'Table 8 - Full data'!C$2:'Table 8 - Full data'!C$211)</f>
        <v>150</v>
      </c>
      <c r="C39" s="18">
        <f>_xlfn.XLOOKUP(1, ('Table 8 - Full data'!$A$2:'Table 8 - Full data'!$A$211 = $A39)*('Table 8 - Full data'!$B$2:'Table 8 - Full data'!$B$211 = $B$5),'Table 8 - Full data'!D$2:'Table 8 - Full data'!D$211)</f>
        <v>46801</v>
      </c>
      <c r="D39" s="14">
        <f>_xlfn.XLOOKUP(1, ('Table 8 - Full data'!$A$2:'Table 8 - Full data'!$A$211 = $A39)*('Table 8 - Full data'!$B$2:'Table 8 - Full data'!$B$211 = $B$5),'Table 8 - Full data'!E$2:'Table 8 - Full data'!E$211)</f>
        <v>0.02</v>
      </c>
    </row>
    <row r="40" spans="1:4" x14ac:dyDescent="0.45">
      <c r="A40" t="s">
        <v>201</v>
      </c>
      <c r="B40" s="10">
        <f>_xlfn.XLOOKUP(1, ('Table 8 - Full data'!$A$2:'Table 8 - Full data'!$A$211 = $A40)*('Table 8 - Full data'!$B$2:'Table 8 - Full data'!$B$211 = $B$5),'Table 8 - Full data'!C$2:'Table 8 - Full data'!C$211)</f>
        <v>20</v>
      </c>
      <c r="C40" s="18">
        <f>_xlfn.XLOOKUP(1, ('Table 8 - Full data'!$A$2:'Table 8 - Full data'!$A$211 = $A40)*('Table 8 - Full data'!$B$2:'Table 8 - Full data'!$B$211 = $B$5),'Table 8 - Full data'!D$2:'Table 8 - Full data'!D$211)</f>
        <v>7029</v>
      </c>
      <c r="D40" s="14">
        <f>_xlfn.XLOOKUP(1, ('Table 8 - Full data'!$A$2:'Table 8 - Full data'!$A$211 = $A40)*('Table 8 - Full data'!$B$2:'Table 8 - Full data'!$B$211 = $B$5),'Table 8 - Full data'!E$2:'Table 8 - Full data'!E$211)</f>
        <v>0</v>
      </c>
    </row>
    <row r="41" spans="1:4" x14ac:dyDescent="0.45">
      <c r="A41" t="s">
        <v>203</v>
      </c>
      <c r="B41" s="10">
        <f>_xlfn.XLOOKUP(1, ('Table 8 - Full data'!$A$2:'Table 8 - Full data'!$A$211 = $A41)*('Table 8 - Full data'!$B$2:'Table 8 - Full data'!$B$211 = $B$5),'Table 8 - Full data'!C$2:'Table 8 - Full data'!C$211)</f>
        <v>5</v>
      </c>
      <c r="C41" s="18">
        <f>_xlfn.XLOOKUP(1, ('Table 8 - Full data'!$A$2:'Table 8 - Full data'!$A$211 = $A41)*('Table 8 - Full data'!$B$2:'Table 8 - Full data'!$B$211 = $B$5),'Table 8 - Full data'!D$2:'Table 8 - Full data'!D$211)</f>
        <v>1304</v>
      </c>
      <c r="D41" s="14">
        <f>_xlfn.XLOOKUP(1, ('Table 8 - Full data'!$A$2:'Table 8 - Full data'!$A$211 = $A41)*('Table 8 - Full data'!$B$2:'Table 8 - Full data'!$B$211 = $B$5),'Table 8 - Full data'!E$2:'Table 8 - Full data'!E$211)</f>
        <v>0</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'Financial year lookup'!A3:A8</xm:f>
          </x14:formula1>
          <xm:sqref>B5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workbookViewId="0"/>
  </sheetViews>
  <sheetFormatPr defaultColWidth="10.640625" defaultRowHeight="15.9" x14ac:dyDescent="0.45"/>
  <cols>
    <col min="1" max="1" width="16.7109375" customWidth="1"/>
    <col min="2" max="2" width="19.140625" customWidth="1"/>
  </cols>
  <sheetData>
    <row r="1" spans="1:2" ht="20.6" x14ac:dyDescent="0.55000000000000004">
      <c r="A1" s="1" t="s">
        <v>9</v>
      </c>
    </row>
    <row r="2" spans="1:2" x14ac:dyDescent="0.45">
      <c r="A2" t="s">
        <v>43</v>
      </c>
    </row>
    <row r="3" spans="1:2" x14ac:dyDescent="0.45">
      <c r="A3" t="s">
        <v>294</v>
      </c>
    </row>
    <row r="4" spans="1:2" ht="31.75" x14ac:dyDescent="0.45">
      <c r="A4" s="27" t="s">
        <v>229</v>
      </c>
      <c r="B4" s="2" t="s">
        <v>213</v>
      </c>
    </row>
    <row r="5" spans="1:2" x14ac:dyDescent="0.45">
      <c r="A5" s="6" t="s">
        <v>214</v>
      </c>
      <c r="B5" s="9">
        <v>6075</v>
      </c>
    </row>
    <row r="6" spans="1:2" x14ac:dyDescent="0.45">
      <c r="A6" s="28" t="s">
        <v>217</v>
      </c>
      <c r="B6" s="10">
        <v>965</v>
      </c>
    </row>
    <row r="7" spans="1:2" x14ac:dyDescent="0.45">
      <c r="A7" s="28" t="s">
        <v>218</v>
      </c>
      <c r="B7" s="10">
        <v>3020</v>
      </c>
    </row>
    <row r="8" spans="1:2" x14ac:dyDescent="0.45">
      <c r="A8" s="28" t="s">
        <v>219</v>
      </c>
      <c r="B8" s="10">
        <v>700</v>
      </c>
    </row>
    <row r="9" spans="1:2" x14ac:dyDescent="0.45">
      <c r="A9" s="28" t="s">
        <v>220</v>
      </c>
      <c r="B9" s="10">
        <v>765</v>
      </c>
    </row>
    <row r="10" spans="1:2" x14ac:dyDescent="0.45">
      <c r="A10" s="28" t="s">
        <v>221</v>
      </c>
      <c r="B10" s="10">
        <v>725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66"/>
  <sheetViews>
    <sheetView workbookViewId="0"/>
  </sheetViews>
  <sheetFormatPr defaultColWidth="10.640625" defaultRowHeight="15.9" x14ac:dyDescent="0.45"/>
  <cols>
    <col min="1" max="1" width="23.92578125" customWidth="1"/>
    <col min="2" max="10" width="16.640625" customWidth="1"/>
  </cols>
  <sheetData>
    <row r="1" spans="1:10" ht="20.6" x14ac:dyDescent="0.55000000000000004">
      <c r="A1" s="1" t="s">
        <v>244</v>
      </c>
    </row>
    <row r="2" spans="1:10" x14ac:dyDescent="0.45">
      <c r="A2" s="56" t="s">
        <v>252</v>
      </c>
    </row>
    <row r="3" spans="1:10" x14ac:dyDescent="0.45">
      <c r="A3" t="s">
        <v>294</v>
      </c>
    </row>
    <row r="4" spans="1:10" ht="79.3" x14ac:dyDescent="0.45">
      <c r="A4" s="2" t="s">
        <v>94</v>
      </c>
      <c r="B4" s="2" t="s">
        <v>245</v>
      </c>
      <c r="C4" s="2" t="s">
        <v>246</v>
      </c>
      <c r="D4" s="2" t="s">
        <v>247</v>
      </c>
      <c r="E4" s="2" t="s">
        <v>291</v>
      </c>
      <c r="F4" s="2" t="s">
        <v>248</v>
      </c>
      <c r="G4" s="2" t="s">
        <v>249</v>
      </c>
      <c r="H4" s="2" t="s">
        <v>292</v>
      </c>
      <c r="I4" s="2" t="s">
        <v>250</v>
      </c>
      <c r="J4" s="2" t="s">
        <v>215</v>
      </c>
    </row>
    <row r="5" spans="1:10" x14ac:dyDescent="0.45">
      <c r="A5" s="6" t="s">
        <v>104</v>
      </c>
      <c r="B5" s="35">
        <v>375</v>
      </c>
      <c r="C5" s="35">
        <v>370</v>
      </c>
      <c r="D5" s="35">
        <v>230</v>
      </c>
      <c r="E5" s="35">
        <v>120</v>
      </c>
      <c r="F5" s="35">
        <v>20</v>
      </c>
      <c r="G5" s="36">
        <v>0.62</v>
      </c>
      <c r="H5" s="36">
        <v>0.33</v>
      </c>
      <c r="I5" s="36">
        <v>0.05</v>
      </c>
      <c r="J5" s="35">
        <v>10</v>
      </c>
    </row>
    <row r="6" spans="1:10" x14ac:dyDescent="0.45">
      <c r="A6" t="s">
        <v>105</v>
      </c>
      <c r="B6" s="37">
        <v>5</v>
      </c>
      <c r="C6" s="37">
        <v>0</v>
      </c>
      <c r="D6" s="37">
        <v>0</v>
      </c>
      <c r="E6" s="37">
        <v>0</v>
      </c>
      <c r="F6" s="37">
        <v>0</v>
      </c>
      <c r="G6" s="37" t="s">
        <v>232</v>
      </c>
      <c r="H6" s="37" t="s">
        <v>232</v>
      </c>
      <c r="I6" s="37" t="s">
        <v>232</v>
      </c>
      <c r="J6" s="37" t="s">
        <v>232</v>
      </c>
    </row>
    <row r="7" spans="1:10" x14ac:dyDescent="0.45">
      <c r="A7" t="s">
        <v>106</v>
      </c>
      <c r="B7" s="37">
        <v>20</v>
      </c>
      <c r="C7" s="37">
        <v>15</v>
      </c>
      <c r="D7" s="37">
        <v>10</v>
      </c>
      <c r="E7" s="37">
        <v>0</v>
      </c>
      <c r="F7" s="37">
        <v>5</v>
      </c>
      <c r="G7" s="38">
        <v>0.73</v>
      </c>
      <c r="H7" s="38">
        <v>0</v>
      </c>
      <c r="I7" s="38">
        <v>0.27</v>
      </c>
      <c r="J7" s="37">
        <v>12</v>
      </c>
    </row>
    <row r="8" spans="1:10" x14ac:dyDescent="0.45">
      <c r="A8" t="s">
        <v>107</v>
      </c>
      <c r="B8" s="37">
        <v>20</v>
      </c>
      <c r="C8" s="37">
        <v>20</v>
      </c>
      <c r="D8" s="37">
        <v>15</v>
      </c>
      <c r="E8" s="37">
        <v>5</v>
      </c>
      <c r="F8" s="37" t="s">
        <v>222</v>
      </c>
      <c r="G8" s="38">
        <v>0.79</v>
      </c>
      <c r="H8" s="37" t="s">
        <v>222</v>
      </c>
      <c r="I8" s="37" t="s">
        <v>222</v>
      </c>
      <c r="J8" s="37">
        <v>14</v>
      </c>
    </row>
    <row r="9" spans="1:10" x14ac:dyDescent="0.45">
      <c r="A9" t="s">
        <v>108</v>
      </c>
      <c r="B9" s="37">
        <v>10</v>
      </c>
      <c r="C9" s="37">
        <v>20</v>
      </c>
      <c r="D9" s="37">
        <v>10</v>
      </c>
      <c r="E9" s="37">
        <v>5</v>
      </c>
      <c r="F9" s="37" t="s">
        <v>222</v>
      </c>
      <c r="G9" s="38">
        <v>0.56000000000000005</v>
      </c>
      <c r="H9" s="37" t="s">
        <v>222</v>
      </c>
      <c r="I9" s="37" t="s">
        <v>222</v>
      </c>
      <c r="J9" s="37">
        <v>16</v>
      </c>
    </row>
    <row r="10" spans="1:10" x14ac:dyDescent="0.45">
      <c r="A10" t="s">
        <v>109</v>
      </c>
      <c r="B10" s="37">
        <v>15</v>
      </c>
      <c r="C10" s="37">
        <v>10</v>
      </c>
      <c r="D10" s="37">
        <v>5</v>
      </c>
      <c r="E10" s="37">
        <v>5</v>
      </c>
      <c r="F10" s="37">
        <v>0</v>
      </c>
      <c r="G10" s="38">
        <v>0.67</v>
      </c>
      <c r="H10" s="38">
        <v>0.33</v>
      </c>
      <c r="I10" s="38">
        <v>0</v>
      </c>
      <c r="J10" s="37">
        <v>7</v>
      </c>
    </row>
    <row r="11" spans="1:10" x14ac:dyDescent="0.45">
      <c r="A11" t="s">
        <v>110</v>
      </c>
      <c r="B11" s="37">
        <v>5</v>
      </c>
      <c r="C11" s="37">
        <v>10</v>
      </c>
      <c r="D11" s="37">
        <v>10</v>
      </c>
      <c r="E11" s="37">
        <v>5</v>
      </c>
      <c r="F11" s="37">
        <v>0</v>
      </c>
      <c r="G11" s="38">
        <v>0.73</v>
      </c>
      <c r="H11" s="38">
        <v>0.27</v>
      </c>
      <c r="I11" s="38">
        <v>0</v>
      </c>
      <c r="J11" s="37">
        <v>12</v>
      </c>
    </row>
    <row r="12" spans="1:10" x14ac:dyDescent="0.45">
      <c r="A12" t="s">
        <v>111</v>
      </c>
      <c r="B12" s="37" t="s">
        <v>222</v>
      </c>
      <c r="C12" s="37" t="s">
        <v>222</v>
      </c>
      <c r="D12" s="37" t="s">
        <v>222</v>
      </c>
      <c r="E12" s="37">
        <v>0</v>
      </c>
      <c r="F12" s="37">
        <v>0</v>
      </c>
      <c r="G12" s="38">
        <v>1</v>
      </c>
      <c r="H12" s="38">
        <v>0</v>
      </c>
      <c r="I12" s="38">
        <v>0</v>
      </c>
      <c r="J12" s="37">
        <v>10</v>
      </c>
    </row>
    <row r="13" spans="1:10" x14ac:dyDescent="0.45">
      <c r="A13" t="s">
        <v>112</v>
      </c>
      <c r="B13" s="37">
        <v>15</v>
      </c>
      <c r="C13" s="37">
        <v>10</v>
      </c>
      <c r="D13" s="37">
        <v>5</v>
      </c>
      <c r="E13" s="37" t="s">
        <v>222</v>
      </c>
      <c r="F13" s="37">
        <v>5</v>
      </c>
      <c r="G13" s="38">
        <v>0.5</v>
      </c>
      <c r="H13" s="37" t="s">
        <v>222</v>
      </c>
      <c r="I13" s="37" t="s">
        <v>222</v>
      </c>
      <c r="J13" s="37">
        <v>5</v>
      </c>
    </row>
    <row r="14" spans="1:10" x14ac:dyDescent="0.45">
      <c r="A14" t="s">
        <v>113</v>
      </c>
      <c r="B14" s="37">
        <v>15</v>
      </c>
      <c r="C14" s="37">
        <v>10</v>
      </c>
      <c r="D14" s="37">
        <v>5</v>
      </c>
      <c r="E14" s="37">
        <v>5</v>
      </c>
      <c r="F14" s="37">
        <v>0</v>
      </c>
      <c r="G14" s="38">
        <v>0.7</v>
      </c>
      <c r="H14" s="38">
        <v>0.3</v>
      </c>
      <c r="I14" s="38">
        <v>0</v>
      </c>
      <c r="J14" s="37">
        <v>10</v>
      </c>
    </row>
    <row r="15" spans="1:10" x14ac:dyDescent="0.45">
      <c r="A15" t="s">
        <v>114</v>
      </c>
      <c r="B15" s="37">
        <v>10</v>
      </c>
      <c r="C15" s="37">
        <v>15</v>
      </c>
      <c r="D15" s="37">
        <v>10</v>
      </c>
      <c r="E15" s="37">
        <v>5</v>
      </c>
      <c r="F15" s="37" t="s">
        <v>222</v>
      </c>
      <c r="G15" s="38">
        <v>0.5</v>
      </c>
      <c r="H15" s="37" t="s">
        <v>222</v>
      </c>
      <c r="I15" s="37" t="s">
        <v>222</v>
      </c>
      <c r="J15" s="37">
        <v>7</v>
      </c>
    </row>
    <row r="16" spans="1:10" x14ac:dyDescent="0.45">
      <c r="A16" t="s">
        <v>115</v>
      </c>
      <c r="B16" s="37">
        <v>15</v>
      </c>
      <c r="C16" s="37">
        <v>10</v>
      </c>
      <c r="D16" s="37">
        <v>5</v>
      </c>
      <c r="E16" s="37">
        <v>5</v>
      </c>
      <c r="F16" s="37">
        <v>0</v>
      </c>
      <c r="G16" s="39">
        <v>0.55000000000000004</v>
      </c>
      <c r="H16" s="39">
        <v>0.45</v>
      </c>
      <c r="I16" s="39">
        <v>0</v>
      </c>
      <c r="J16" s="37">
        <v>8</v>
      </c>
    </row>
    <row r="17" spans="1:10" x14ac:dyDescent="0.45">
      <c r="A17" t="s">
        <v>116</v>
      </c>
      <c r="B17" s="37">
        <v>15</v>
      </c>
      <c r="C17" s="37">
        <v>15</v>
      </c>
      <c r="D17" s="37">
        <v>10</v>
      </c>
      <c r="E17" s="37">
        <v>5</v>
      </c>
      <c r="F17" s="37" t="s">
        <v>222</v>
      </c>
      <c r="G17" s="38">
        <v>0.65</v>
      </c>
      <c r="H17" s="37" t="s">
        <v>222</v>
      </c>
      <c r="I17" s="37" t="s">
        <v>222</v>
      </c>
      <c r="J17" s="37">
        <v>12</v>
      </c>
    </row>
    <row r="18" spans="1:10" x14ac:dyDescent="0.45">
      <c r="A18" t="s">
        <v>117</v>
      </c>
      <c r="B18" s="37">
        <v>20</v>
      </c>
      <c r="C18" s="37">
        <v>15</v>
      </c>
      <c r="D18" s="37">
        <v>10</v>
      </c>
      <c r="E18" s="37">
        <v>5</v>
      </c>
      <c r="F18" s="37">
        <v>5</v>
      </c>
      <c r="G18" s="39">
        <v>0.53</v>
      </c>
      <c r="H18" s="39">
        <v>0.18</v>
      </c>
      <c r="I18" s="39">
        <v>0.28999999999999998</v>
      </c>
      <c r="J18" s="37">
        <v>8</v>
      </c>
    </row>
    <row r="19" spans="1:10" x14ac:dyDescent="0.45">
      <c r="A19" t="s">
        <v>118</v>
      </c>
      <c r="B19" s="37">
        <v>20</v>
      </c>
      <c r="C19" s="37">
        <v>20</v>
      </c>
      <c r="D19" s="37">
        <v>10</v>
      </c>
      <c r="E19" s="37">
        <v>5</v>
      </c>
      <c r="F19" s="37" t="s">
        <v>222</v>
      </c>
      <c r="G19" s="38">
        <v>0.57999999999999996</v>
      </c>
      <c r="H19" s="37" t="s">
        <v>222</v>
      </c>
      <c r="I19" s="37" t="s">
        <v>222</v>
      </c>
      <c r="J19" s="37">
        <v>8</v>
      </c>
    </row>
    <row r="20" spans="1:10" x14ac:dyDescent="0.45">
      <c r="A20" t="s">
        <v>119</v>
      </c>
      <c r="B20" s="37">
        <v>15</v>
      </c>
      <c r="C20" s="37">
        <v>15</v>
      </c>
      <c r="D20" s="37">
        <v>10</v>
      </c>
      <c r="E20" s="37">
        <v>5</v>
      </c>
      <c r="F20" s="37">
        <v>0</v>
      </c>
      <c r="G20" s="38">
        <v>0.71</v>
      </c>
      <c r="H20" s="38">
        <v>0.28999999999999998</v>
      </c>
      <c r="I20" s="38">
        <v>0</v>
      </c>
      <c r="J20" s="37">
        <v>6</v>
      </c>
    </row>
    <row r="21" spans="1:10" x14ac:dyDescent="0.45">
      <c r="A21" t="s">
        <v>120</v>
      </c>
      <c r="B21" s="37">
        <v>10</v>
      </c>
      <c r="C21" s="37">
        <v>10</v>
      </c>
      <c r="D21" s="37">
        <v>5</v>
      </c>
      <c r="E21" s="37">
        <v>5</v>
      </c>
      <c r="F21" s="37">
        <v>0</v>
      </c>
      <c r="G21" s="38">
        <v>0.5</v>
      </c>
      <c r="H21" s="38">
        <v>0.5</v>
      </c>
      <c r="I21" s="38">
        <v>0</v>
      </c>
      <c r="J21" s="37">
        <v>10</v>
      </c>
    </row>
    <row r="22" spans="1:10" x14ac:dyDescent="0.45">
      <c r="A22" t="s">
        <v>121</v>
      </c>
      <c r="B22" s="37">
        <v>10</v>
      </c>
      <c r="C22" s="37">
        <v>10</v>
      </c>
      <c r="D22" s="37">
        <v>10</v>
      </c>
      <c r="E22" s="37" t="s">
        <v>222</v>
      </c>
      <c r="F22" s="37">
        <v>0</v>
      </c>
      <c r="G22" s="37" t="s">
        <v>222</v>
      </c>
      <c r="H22" s="37" t="s">
        <v>222</v>
      </c>
      <c r="I22" s="38">
        <v>0</v>
      </c>
      <c r="J22" s="37">
        <v>6</v>
      </c>
    </row>
    <row r="23" spans="1:10" x14ac:dyDescent="0.45">
      <c r="A23" t="s">
        <v>122</v>
      </c>
      <c r="B23" s="37">
        <v>15</v>
      </c>
      <c r="C23" s="37">
        <v>10</v>
      </c>
      <c r="D23" s="37">
        <v>5</v>
      </c>
      <c r="E23" s="37" t="s">
        <v>222</v>
      </c>
      <c r="F23" s="37">
        <v>0</v>
      </c>
      <c r="G23" s="37" t="s">
        <v>222</v>
      </c>
      <c r="H23" s="37" t="s">
        <v>222</v>
      </c>
      <c r="I23" s="38">
        <v>0</v>
      </c>
      <c r="J23" s="37">
        <v>4</v>
      </c>
    </row>
    <row r="24" spans="1:10" x14ac:dyDescent="0.45">
      <c r="A24" t="s">
        <v>123</v>
      </c>
      <c r="B24" s="37">
        <v>5</v>
      </c>
      <c r="C24" s="37">
        <v>10</v>
      </c>
      <c r="D24" s="37">
        <v>10</v>
      </c>
      <c r="E24" s="37">
        <v>5</v>
      </c>
      <c r="F24" s="37">
        <v>0</v>
      </c>
      <c r="G24" s="38">
        <v>0.73</v>
      </c>
      <c r="H24" s="38">
        <v>0.27</v>
      </c>
      <c r="I24" s="38">
        <v>0</v>
      </c>
      <c r="J24" s="37">
        <v>14</v>
      </c>
    </row>
    <row r="25" spans="1:10" x14ac:dyDescent="0.45">
      <c r="A25" t="s">
        <v>124</v>
      </c>
      <c r="B25" s="37">
        <v>15</v>
      </c>
      <c r="C25" s="37">
        <v>5</v>
      </c>
      <c r="D25" s="37">
        <v>5</v>
      </c>
      <c r="E25" s="37" t="s">
        <v>222</v>
      </c>
      <c r="F25" s="37">
        <v>0</v>
      </c>
      <c r="G25" s="37" t="s">
        <v>222</v>
      </c>
      <c r="H25" s="37" t="s">
        <v>222</v>
      </c>
      <c r="I25" s="38">
        <v>0</v>
      </c>
      <c r="J25" s="37">
        <v>10</v>
      </c>
    </row>
    <row r="26" spans="1:10" x14ac:dyDescent="0.45">
      <c r="A26" t="s">
        <v>125</v>
      </c>
      <c r="B26" s="37">
        <v>5</v>
      </c>
      <c r="C26" s="37">
        <v>10</v>
      </c>
      <c r="D26" s="37">
        <v>10</v>
      </c>
      <c r="E26" s="37">
        <v>5</v>
      </c>
      <c r="F26" s="37">
        <v>0</v>
      </c>
      <c r="G26" s="39">
        <v>0.73</v>
      </c>
      <c r="H26" s="39">
        <v>0.27</v>
      </c>
      <c r="I26" s="39">
        <v>0</v>
      </c>
      <c r="J26" s="37">
        <v>15</v>
      </c>
    </row>
    <row r="27" spans="1:10" x14ac:dyDescent="0.45">
      <c r="A27" t="s">
        <v>126</v>
      </c>
      <c r="B27" s="37">
        <v>10</v>
      </c>
      <c r="C27" s="37">
        <v>10</v>
      </c>
      <c r="D27" s="37">
        <v>5</v>
      </c>
      <c r="E27" s="37">
        <v>5</v>
      </c>
      <c r="F27" s="37">
        <v>0</v>
      </c>
      <c r="G27" s="39">
        <v>0.45</v>
      </c>
      <c r="H27" s="39">
        <v>0.55000000000000004</v>
      </c>
      <c r="I27" s="39">
        <v>0</v>
      </c>
      <c r="J27" s="37">
        <v>9</v>
      </c>
    </row>
    <row r="28" spans="1:10" x14ac:dyDescent="0.45">
      <c r="A28" t="s">
        <v>127</v>
      </c>
      <c r="B28" s="37">
        <v>5</v>
      </c>
      <c r="C28" s="37">
        <v>5</v>
      </c>
      <c r="D28" s="37">
        <v>5</v>
      </c>
      <c r="E28" s="37" t="s">
        <v>222</v>
      </c>
      <c r="F28" s="37">
        <v>0</v>
      </c>
      <c r="G28" s="37" t="s">
        <v>222</v>
      </c>
      <c r="H28" s="37" t="s">
        <v>222</v>
      </c>
      <c r="I28" s="38">
        <v>0</v>
      </c>
      <c r="J28" s="37">
        <v>11</v>
      </c>
    </row>
    <row r="29" spans="1:10" x14ac:dyDescent="0.45">
      <c r="A29" t="s">
        <v>128</v>
      </c>
      <c r="B29" s="37">
        <v>5</v>
      </c>
      <c r="C29" s="37">
        <v>10</v>
      </c>
      <c r="D29" s="37">
        <v>5</v>
      </c>
      <c r="E29" s="37">
        <v>5</v>
      </c>
      <c r="F29" s="37">
        <v>0</v>
      </c>
      <c r="G29" s="39">
        <v>0.44</v>
      </c>
      <c r="H29" s="39">
        <v>0.56000000000000005</v>
      </c>
      <c r="I29" s="39">
        <v>0</v>
      </c>
      <c r="J29" s="37">
        <v>9</v>
      </c>
    </row>
    <row r="30" spans="1:10" x14ac:dyDescent="0.45">
      <c r="A30" t="s">
        <v>129</v>
      </c>
      <c r="B30" s="37">
        <v>5</v>
      </c>
      <c r="C30" s="37">
        <v>5</v>
      </c>
      <c r="D30" s="37" t="s">
        <v>222</v>
      </c>
      <c r="E30" s="37" t="s">
        <v>222</v>
      </c>
      <c r="F30" s="37">
        <v>0</v>
      </c>
      <c r="G30" s="37" t="s">
        <v>222</v>
      </c>
      <c r="H30" s="37" t="s">
        <v>222</v>
      </c>
      <c r="I30" s="38">
        <v>0</v>
      </c>
      <c r="J30" s="37">
        <v>8</v>
      </c>
    </row>
    <row r="31" spans="1:10" x14ac:dyDescent="0.45">
      <c r="A31" t="s">
        <v>130</v>
      </c>
      <c r="B31" s="37" t="s">
        <v>222</v>
      </c>
      <c r="C31" s="37">
        <v>5</v>
      </c>
      <c r="D31" s="37" t="s">
        <v>222</v>
      </c>
      <c r="E31" s="37">
        <v>5</v>
      </c>
      <c r="F31" s="37">
        <v>0</v>
      </c>
      <c r="G31" s="37" t="s">
        <v>222</v>
      </c>
      <c r="H31" s="37" t="s">
        <v>222</v>
      </c>
      <c r="I31" s="38">
        <v>0</v>
      </c>
      <c r="J31" s="37">
        <v>14</v>
      </c>
    </row>
    <row r="32" spans="1:10" x14ac:dyDescent="0.45">
      <c r="A32" t="s">
        <v>131</v>
      </c>
      <c r="B32" s="37">
        <v>5</v>
      </c>
      <c r="C32" s="37">
        <v>0</v>
      </c>
      <c r="D32" s="37">
        <v>0</v>
      </c>
      <c r="E32" s="37">
        <v>0</v>
      </c>
      <c r="F32" s="37">
        <v>0</v>
      </c>
      <c r="G32" s="37" t="s">
        <v>232</v>
      </c>
      <c r="H32" s="37" t="s">
        <v>232</v>
      </c>
      <c r="I32" s="37" t="s">
        <v>232</v>
      </c>
      <c r="J32" s="37" t="s">
        <v>232</v>
      </c>
    </row>
    <row r="33" spans="1:10" x14ac:dyDescent="0.45">
      <c r="A33" t="s">
        <v>132</v>
      </c>
      <c r="B33" s="37">
        <v>5</v>
      </c>
      <c r="C33" s="37">
        <v>5</v>
      </c>
      <c r="D33" s="37">
        <v>5</v>
      </c>
      <c r="E33" s="37" t="s">
        <v>222</v>
      </c>
      <c r="F33" s="37">
        <v>0</v>
      </c>
      <c r="G33" s="37" t="s">
        <v>222</v>
      </c>
      <c r="H33" s="37" t="s">
        <v>222</v>
      </c>
      <c r="I33" s="38">
        <v>0</v>
      </c>
      <c r="J33" s="37">
        <v>16</v>
      </c>
    </row>
    <row r="34" spans="1:10" x14ac:dyDescent="0.45">
      <c r="A34" t="s">
        <v>133</v>
      </c>
      <c r="B34" s="37" t="s">
        <v>222</v>
      </c>
      <c r="C34" s="37" t="s">
        <v>222</v>
      </c>
      <c r="D34" s="37" t="s">
        <v>222</v>
      </c>
      <c r="E34" s="37">
        <v>0</v>
      </c>
      <c r="F34" s="37">
        <v>0</v>
      </c>
      <c r="G34" s="38">
        <v>1</v>
      </c>
      <c r="H34" s="38">
        <v>0</v>
      </c>
      <c r="I34" s="38">
        <v>0</v>
      </c>
      <c r="J34" s="37">
        <v>18</v>
      </c>
    </row>
    <row r="35" spans="1:10" x14ac:dyDescent="0.45">
      <c r="A35" t="s">
        <v>134</v>
      </c>
      <c r="B35" s="37">
        <v>5</v>
      </c>
      <c r="C35" s="37" t="s">
        <v>222</v>
      </c>
      <c r="D35" s="37" t="s">
        <v>222</v>
      </c>
      <c r="E35" s="37">
        <v>0</v>
      </c>
      <c r="F35" s="37">
        <v>0</v>
      </c>
      <c r="G35" s="38">
        <v>1</v>
      </c>
      <c r="H35" s="38">
        <v>0</v>
      </c>
      <c r="I35" s="38">
        <v>0</v>
      </c>
      <c r="J35" s="37">
        <v>10</v>
      </c>
    </row>
    <row r="36" spans="1:10" x14ac:dyDescent="0.45">
      <c r="A36" t="s">
        <v>135</v>
      </c>
      <c r="B36" s="37" t="s">
        <v>222</v>
      </c>
      <c r="C36" s="37">
        <v>5</v>
      </c>
      <c r="D36" s="37">
        <v>5</v>
      </c>
      <c r="E36" s="37" t="s">
        <v>222</v>
      </c>
      <c r="F36" s="37">
        <v>0</v>
      </c>
      <c r="G36" s="37" t="s">
        <v>222</v>
      </c>
      <c r="H36" s="37" t="s">
        <v>222</v>
      </c>
      <c r="I36" s="38">
        <v>0</v>
      </c>
      <c r="J36" s="37">
        <v>11</v>
      </c>
    </row>
    <row r="37" spans="1:10" x14ac:dyDescent="0.45">
      <c r="A37" t="s">
        <v>136</v>
      </c>
      <c r="B37" s="37">
        <v>5</v>
      </c>
      <c r="C37" s="37">
        <v>5</v>
      </c>
      <c r="D37" s="37">
        <v>5</v>
      </c>
      <c r="E37" s="37" t="s">
        <v>222</v>
      </c>
      <c r="F37" s="37">
        <v>0</v>
      </c>
      <c r="G37" s="37" t="s">
        <v>222</v>
      </c>
      <c r="H37" s="37" t="s">
        <v>222</v>
      </c>
      <c r="I37" s="38">
        <v>0</v>
      </c>
      <c r="J37" s="37">
        <v>10</v>
      </c>
    </row>
    <row r="38" spans="1:10" x14ac:dyDescent="0.45">
      <c r="A38" t="s">
        <v>137</v>
      </c>
      <c r="B38" s="37">
        <v>5</v>
      </c>
      <c r="C38" s="37" t="s">
        <v>222</v>
      </c>
      <c r="D38" s="37" t="s">
        <v>222</v>
      </c>
      <c r="E38" s="37">
        <v>0</v>
      </c>
      <c r="F38" s="37">
        <v>0</v>
      </c>
      <c r="G38" s="38">
        <v>1</v>
      </c>
      <c r="H38" s="38">
        <v>0</v>
      </c>
      <c r="I38" s="38">
        <v>0</v>
      </c>
      <c r="J38" s="37">
        <v>4</v>
      </c>
    </row>
    <row r="39" spans="1:10" x14ac:dyDescent="0.45">
      <c r="A39" t="s">
        <v>138</v>
      </c>
      <c r="B39" s="37">
        <v>0</v>
      </c>
      <c r="C39" s="37" t="s">
        <v>222</v>
      </c>
      <c r="D39" s="37" t="s">
        <v>222</v>
      </c>
      <c r="E39" s="37" t="s">
        <v>222</v>
      </c>
      <c r="F39" s="37">
        <v>0</v>
      </c>
      <c r="G39" s="37" t="s">
        <v>222</v>
      </c>
      <c r="H39" s="37" t="s">
        <v>222</v>
      </c>
      <c r="I39" s="38">
        <v>0</v>
      </c>
      <c r="J39" s="37">
        <v>10</v>
      </c>
    </row>
    <row r="40" spans="1:10" x14ac:dyDescent="0.45">
      <c r="A40" t="s">
        <v>139</v>
      </c>
      <c r="B40" s="37" t="s">
        <v>222</v>
      </c>
      <c r="C40" s="37" t="s">
        <v>222</v>
      </c>
      <c r="D40" s="37">
        <v>0</v>
      </c>
      <c r="E40" s="37" t="s">
        <v>222</v>
      </c>
      <c r="F40" s="37">
        <v>0</v>
      </c>
      <c r="G40" s="38">
        <v>0</v>
      </c>
      <c r="H40" s="38">
        <v>1</v>
      </c>
      <c r="I40" s="38">
        <v>0</v>
      </c>
      <c r="J40" s="37">
        <v>8</v>
      </c>
    </row>
    <row r="41" spans="1:10" x14ac:dyDescent="0.45">
      <c r="A41" t="s">
        <v>140</v>
      </c>
      <c r="B41" s="37">
        <v>5</v>
      </c>
      <c r="C41" s="37">
        <v>5</v>
      </c>
      <c r="D41" s="37" t="s">
        <v>222</v>
      </c>
      <c r="E41" s="37" t="s">
        <v>222</v>
      </c>
      <c r="F41" s="37">
        <v>0</v>
      </c>
      <c r="G41" s="37" t="s">
        <v>222</v>
      </c>
      <c r="H41" s="37" t="s">
        <v>222</v>
      </c>
      <c r="I41" s="38">
        <v>0</v>
      </c>
      <c r="J41" s="37">
        <v>6</v>
      </c>
    </row>
    <row r="42" spans="1:10" x14ac:dyDescent="0.45">
      <c r="A42" t="s">
        <v>141</v>
      </c>
      <c r="B42" s="37" t="s">
        <v>222</v>
      </c>
      <c r="C42" s="37">
        <v>5</v>
      </c>
      <c r="D42" s="37" t="s">
        <v>222</v>
      </c>
      <c r="E42" s="37" t="s">
        <v>222</v>
      </c>
      <c r="F42" s="37">
        <v>0</v>
      </c>
      <c r="G42" s="37" t="s">
        <v>222</v>
      </c>
      <c r="H42" s="37" t="s">
        <v>222</v>
      </c>
      <c r="I42" s="38">
        <v>0</v>
      </c>
      <c r="J42" s="37">
        <v>9</v>
      </c>
    </row>
    <row r="43" spans="1:10" x14ac:dyDescent="0.45">
      <c r="A43" t="s">
        <v>142</v>
      </c>
      <c r="B43" s="37">
        <v>5</v>
      </c>
      <c r="C43" s="37">
        <v>5</v>
      </c>
      <c r="D43" s="37" t="s">
        <v>222</v>
      </c>
      <c r="E43" s="37" t="s">
        <v>222</v>
      </c>
      <c r="F43" s="37">
        <v>0</v>
      </c>
      <c r="G43" s="37" t="s">
        <v>222</v>
      </c>
      <c r="H43" s="37" t="s">
        <v>222</v>
      </c>
      <c r="I43" s="38">
        <v>0</v>
      </c>
      <c r="J43" s="37">
        <v>6</v>
      </c>
    </row>
    <row r="44" spans="1:10" x14ac:dyDescent="0.45">
      <c r="A44" t="s">
        <v>143</v>
      </c>
      <c r="B44" s="37">
        <v>5</v>
      </c>
      <c r="C44" s="37" t="s">
        <v>222</v>
      </c>
      <c r="D44" s="37" t="s">
        <v>222</v>
      </c>
      <c r="E44" s="37" t="s">
        <v>222</v>
      </c>
      <c r="F44" s="37">
        <v>0</v>
      </c>
      <c r="G44" s="37" t="s">
        <v>222</v>
      </c>
      <c r="H44" s="37" t="s">
        <v>222</v>
      </c>
      <c r="I44" s="38">
        <v>0</v>
      </c>
      <c r="J44" s="37">
        <v>3</v>
      </c>
    </row>
    <row r="45" spans="1:10" x14ac:dyDescent="0.45">
      <c r="A45" t="s">
        <v>144</v>
      </c>
      <c r="B45" s="37">
        <v>5</v>
      </c>
      <c r="C45" s="37">
        <v>5</v>
      </c>
      <c r="D45" s="37" t="s">
        <v>222</v>
      </c>
      <c r="E45" s="37" t="s">
        <v>222</v>
      </c>
      <c r="F45" s="37">
        <v>0</v>
      </c>
      <c r="G45" s="37" t="s">
        <v>222</v>
      </c>
      <c r="H45" s="37" t="s">
        <v>222</v>
      </c>
      <c r="I45" s="38">
        <v>0</v>
      </c>
      <c r="J45" s="37">
        <v>10</v>
      </c>
    </row>
    <row r="46" spans="1:10" x14ac:dyDescent="0.45">
      <c r="A46" t="s">
        <v>145</v>
      </c>
      <c r="B46" s="37">
        <v>5</v>
      </c>
      <c r="C46" s="37">
        <v>5</v>
      </c>
      <c r="D46" s="37">
        <v>5</v>
      </c>
      <c r="E46" s="37" t="s">
        <v>222</v>
      </c>
      <c r="F46" s="37">
        <v>0</v>
      </c>
      <c r="G46" s="37" t="s">
        <v>222</v>
      </c>
      <c r="H46" s="37" t="s">
        <v>222</v>
      </c>
      <c r="I46" s="38">
        <v>0</v>
      </c>
      <c r="J46" s="37">
        <v>15</v>
      </c>
    </row>
    <row r="47" spans="1:10" x14ac:dyDescent="0.45">
      <c r="A47" t="s">
        <v>146</v>
      </c>
      <c r="B47" s="37">
        <v>5</v>
      </c>
      <c r="C47" s="37">
        <v>5</v>
      </c>
      <c r="D47" s="37">
        <v>5</v>
      </c>
      <c r="E47" s="37" t="s">
        <v>222</v>
      </c>
      <c r="F47" s="37">
        <v>0</v>
      </c>
      <c r="G47" s="37" t="s">
        <v>222</v>
      </c>
      <c r="H47" s="37" t="s">
        <v>222</v>
      </c>
      <c r="I47" s="38">
        <v>0</v>
      </c>
      <c r="J47" s="37">
        <v>11</v>
      </c>
    </row>
    <row r="48" spans="1:10" x14ac:dyDescent="0.45">
      <c r="A48" t="s">
        <v>147</v>
      </c>
      <c r="B48" s="37" t="s">
        <v>222</v>
      </c>
      <c r="C48" s="37" t="s">
        <v>222</v>
      </c>
      <c r="D48" s="37" t="s">
        <v>222</v>
      </c>
      <c r="E48" s="37">
        <v>0</v>
      </c>
      <c r="F48" s="37">
        <v>0</v>
      </c>
      <c r="G48" s="38">
        <v>1</v>
      </c>
      <c r="H48" s="38">
        <v>0</v>
      </c>
      <c r="I48" s="38">
        <v>0</v>
      </c>
      <c r="J48" s="37">
        <v>29</v>
      </c>
    </row>
    <row r="49" spans="1:10" x14ac:dyDescent="0.45">
      <c r="A49" t="s">
        <v>148</v>
      </c>
      <c r="B49" s="37">
        <v>0</v>
      </c>
      <c r="C49" s="37" t="s">
        <v>222</v>
      </c>
      <c r="D49" s="37">
        <v>0</v>
      </c>
      <c r="E49" s="37" t="s">
        <v>222</v>
      </c>
      <c r="F49" s="37">
        <v>0</v>
      </c>
      <c r="G49" s="38">
        <v>0</v>
      </c>
      <c r="H49" s="38">
        <v>1</v>
      </c>
      <c r="I49" s="38">
        <v>0</v>
      </c>
      <c r="J49" s="37">
        <v>14</v>
      </c>
    </row>
    <row r="50" spans="1:10" x14ac:dyDescent="0.45">
      <c r="A50" t="s">
        <v>149</v>
      </c>
      <c r="B50" s="40" t="s">
        <v>222</v>
      </c>
      <c r="C50" s="40">
        <v>0</v>
      </c>
      <c r="D50" s="40">
        <v>0</v>
      </c>
      <c r="E50" s="40">
        <v>0</v>
      </c>
      <c r="F50" s="41">
        <v>0</v>
      </c>
      <c r="G50" s="37" t="s">
        <v>232</v>
      </c>
      <c r="H50" s="37" t="s">
        <v>232</v>
      </c>
      <c r="I50" s="37" t="s">
        <v>232</v>
      </c>
      <c r="J50" s="37" t="s">
        <v>232</v>
      </c>
    </row>
    <row r="51" spans="1:10" x14ac:dyDescent="0.45">
      <c r="A51" t="s">
        <v>150</v>
      </c>
      <c r="B51" s="40" t="s">
        <v>222</v>
      </c>
      <c r="C51" s="40" t="s">
        <v>222</v>
      </c>
      <c r="D51" s="40">
        <v>0</v>
      </c>
      <c r="E51" s="40" t="s">
        <v>222</v>
      </c>
      <c r="F51" s="41">
        <v>0</v>
      </c>
      <c r="G51" s="38">
        <v>0</v>
      </c>
      <c r="H51" s="38">
        <v>1</v>
      </c>
      <c r="I51" s="38">
        <v>0</v>
      </c>
      <c r="J51" s="40">
        <v>11</v>
      </c>
    </row>
    <row r="52" spans="1:10" x14ac:dyDescent="0.45">
      <c r="A52" t="s">
        <v>151</v>
      </c>
      <c r="B52" s="40">
        <v>5</v>
      </c>
      <c r="C52" s="40" t="s">
        <v>222</v>
      </c>
      <c r="D52" s="40" t="s">
        <v>222</v>
      </c>
      <c r="E52" s="40">
        <v>0</v>
      </c>
      <c r="F52" s="41">
        <v>0</v>
      </c>
      <c r="G52" s="38">
        <v>1</v>
      </c>
      <c r="H52" s="38">
        <v>0</v>
      </c>
      <c r="I52" s="38">
        <v>0</v>
      </c>
      <c r="J52" s="40">
        <v>13</v>
      </c>
    </row>
    <row r="53" spans="1:10" x14ac:dyDescent="0.45">
      <c r="A53" t="s">
        <v>152</v>
      </c>
      <c r="B53" s="40">
        <v>5</v>
      </c>
      <c r="C53" s="40">
        <v>10</v>
      </c>
      <c r="D53" s="40" t="s">
        <v>222</v>
      </c>
      <c r="E53" s="40">
        <v>5</v>
      </c>
      <c r="F53" s="41">
        <v>0</v>
      </c>
      <c r="G53" s="37" t="s">
        <v>222</v>
      </c>
      <c r="H53" s="37" t="s">
        <v>222</v>
      </c>
      <c r="I53" s="38">
        <v>0</v>
      </c>
      <c r="J53" s="40">
        <v>7</v>
      </c>
    </row>
    <row r="54" spans="1:10" x14ac:dyDescent="0.45">
      <c r="A54" t="s">
        <v>153</v>
      </c>
      <c r="B54" s="40" t="s">
        <v>222</v>
      </c>
      <c r="C54" s="40" t="s">
        <v>222</v>
      </c>
      <c r="D54" s="40">
        <v>0</v>
      </c>
      <c r="E54" s="40" t="s">
        <v>222</v>
      </c>
      <c r="F54" s="41">
        <v>0</v>
      </c>
      <c r="G54" s="38">
        <v>0</v>
      </c>
      <c r="H54" s="38">
        <v>1</v>
      </c>
      <c r="I54" s="38">
        <v>0</v>
      </c>
      <c r="J54" s="40">
        <v>19</v>
      </c>
    </row>
    <row r="55" spans="1:10" x14ac:dyDescent="0.45">
      <c r="A55" t="s">
        <v>154</v>
      </c>
      <c r="B55" s="40">
        <v>5</v>
      </c>
      <c r="C55" s="40" t="s">
        <v>222</v>
      </c>
      <c r="D55" s="40">
        <v>0</v>
      </c>
      <c r="E55" s="40" t="s">
        <v>222</v>
      </c>
      <c r="F55" s="41">
        <v>0</v>
      </c>
      <c r="G55" s="38">
        <v>0</v>
      </c>
      <c r="H55" s="38">
        <v>1</v>
      </c>
      <c r="I55" s="38">
        <v>0</v>
      </c>
      <c r="J55" s="40">
        <v>12</v>
      </c>
    </row>
    <row r="56" spans="1:10" x14ac:dyDescent="0.45">
      <c r="A56" t="s">
        <v>155</v>
      </c>
      <c r="B56" s="40" t="s">
        <v>222</v>
      </c>
      <c r="C56" s="40">
        <v>5</v>
      </c>
      <c r="D56" s="40" t="s">
        <v>222</v>
      </c>
      <c r="E56" s="40" t="s">
        <v>222</v>
      </c>
      <c r="F56" s="40">
        <v>0</v>
      </c>
      <c r="G56" s="40" t="s">
        <v>222</v>
      </c>
      <c r="H56" s="40" t="s">
        <v>222</v>
      </c>
      <c r="I56" s="38">
        <v>0</v>
      </c>
      <c r="J56" s="40">
        <v>16</v>
      </c>
    </row>
    <row r="57" spans="1:10" x14ac:dyDescent="0.45">
      <c r="A57" t="s">
        <v>156</v>
      </c>
      <c r="B57" s="40">
        <v>5</v>
      </c>
      <c r="C57" s="40" t="s">
        <v>222</v>
      </c>
      <c r="D57" s="40" t="s">
        <v>222</v>
      </c>
      <c r="E57" s="40" t="s">
        <v>222</v>
      </c>
      <c r="F57" s="40">
        <v>0</v>
      </c>
      <c r="G57" s="40" t="s">
        <v>222</v>
      </c>
      <c r="H57" s="40" t="s">
        <v>222</v>
      </c>
      <c r="I57" s="38">
        <v>0</v>
      </c>
      <c r="J57" s="40">
        <v>10</v>
      </c>
    </row>
    <row r="58" spans="1:10" x14ac:dyDescent="0.45">
      <c r="A58" t="s">
        <v>157</v>
      </c>
      <c r="B58" s="40" t="s">
        <v>222</v>
      </c>
      <c r="C58" s="40">
        <v>5</v>
      </c>
      <c r="D58" s="40">
        <v>5</v>
      </c>
      <c r="E58" s="40" t="s">
        <v>222</v>
      </c>
      <c r="F58" s="40">
        <v>0</v>
      </c>
      <c r="G58" s="40" t="s">
        <v>222</v>
      </c>
      <c r="H58" s="40" t="s">
        <v>222</v>
      </c>
      <c r="I58" s="38">
        <v>0</v>
      </c>
      <c r="J58" s="40">
        <v>16</v>
      </c>
    </row>
    <row r="59" spans="1:10" x14ac:dyDescent="0.45">
      <c r="A59" t="s">
        <v>158</v>
      </c>
      <c r="B59" s="40" t="s">
        <v>222</v>
      </c>
      <c r="C59" s="40">
        <v>5</v>
      </c>
      <c r="D59" s="40" t="s">
        <v>222</v>
      </c>
      <c r="E59" s="40" t="s">
        <v>222</v>
      </c>
      <c r="F59" s="40">
        <v>0</v>
      </c>
      <c r="G59" s="40" t="s">
        <v>222</v>
      </c>
      <c r="H59" s="40" t="s">
        <v>222</v>
      </c>
      <c r="I59" s="38">
        <v>0</v>
      </c>
      <c r="J59" s="40">
        <v>19</v>
      </c>
    </row>
    <row r="60" spans="1:10" x14ac:dyDescent="0.45">
      <c r="A60" t="s">
        <v>159</v>
      </c>
      <c r="B60" s="40">
        <v>5</v>
      </c>
      <c r="C60" s="40">
        <v>5</v>
      </c>
      <c r="D60" s="40">
        <v>5</v>
      </c>
      <c r="E60" s="40">
        <v>0</v>
      </c>
      <c r="F60" s="40">
        <v>0</v>
      </c>
      <c r="G60" s="38">
        <v>1</v>
      </c>
      <c r="H60" s="38">
        <v>0</v>
      </c>
      <c r="I60" s="38">
        <v>0</v>
      </c>
      <c r="J60" s="40">
        <v>17</v>
      </c>
    </row>
    <row r="61" spans="1:10" x14ac:dyDescent="0.45">
      <c r="A61" t="s">
        <v>160</v>
      </c>
      <c r="B61" s="40">
        <v>5</v>
      </c>
      <c r="C61" s="40">
        <v>5</v>
      </c>
      <c r="D61" s="40" t="s">
        <v>222</v>
      </c>
      <c r="E61" s="40" t="s">
        <v>222</v>
      </c>
      <c r="F61" s="40">
        <v>0</v>
      </c>
      <c r="G61" s="40" t="s">
        <v>222</v>
      </c>
      <c r="H61" s="40" t="s">
        <v>222</v>
      </c>
      <c r="I61" s="38">
        <v>0</v>
      </c>
      <c r="J61" s="40">
        <v>23</v>
      </c>
    </row>
    <row r="62" spans="1:10" x14ac:dyDescent="0.45">
      <c r="A62" s="7" t="s">
        <v>301</v>
      </c>
      <c r="B62" s="42">
        <v>90</v>
      </c>
      <c r="C62" s="42">
        <v>85</v>
      </c>
      <c r="D62" s="42">
        <v>55</v>
      </c>
      <c r="E62" s="42">
        <v>20</v>
      </c>
      <c r="F62" s="42">
        <v>10</v>
      </c>
      <c r="G62" s="43">
        <v>0.67</v>
      </c>
      <c r="H62" s="43">
        <v>0.21</v>
      </c>
      <c r="I62" s="44">
        <v>0.12</v>
      </c>
      <c r="J62" s="45">
        <v>12</v>
      </c>
    </row>
    <row r="63" spans="1:10" x14ac:dyDescent="0.45">
      <c r="A63" s="8" t="s">
        <v>302</v>
      </c>
      <c r="B63" s="46">
        <v>160</v>
      </c>
      <c r="C63" s="46">
        <v>155</v>
      </c>
      <c r="D63" s="46">
        <v>95</v>
      </c>
      <c r="E63" s="46">
        <v>45</v>
      </c>
      <c r="F63" s="46">
        <v>10</v>
      </c>
      <c r="G63" s="47">
        <v>0.63</v>
      </c>
      <c r="H63" s="47">
        <v>0.31</v>
      </c>
      <c r="I63" s="48">
        <v>0.06</v>
      </c>
      <c r="J63" s="49">
        <v>7</v>
      </c>
    </row>
    <row r="64" spans="1:10" x14ac:dyDescent="0.45">
      <c r="A64" s="8" t="s">
        <v>303</v>
      </c>
      <c r="B64" s="46">
        <v>55</v>
      </c>
      <c r="C64" s="46">
        <v>65</v>
      </c>
      <c r="D64" s="46">
        <v>40</v>
      </c>
      <c r="E64" s="46">
        <v>25</v>
      </c>
      <c r="F64" s="46">
        <v>0</v>
      </c>
      <c r="G64" s="47">
        <v>0.61</v>
      </c>
      <c r="H64" s="47">
        <v>0.39</v>
      </c>
      <c r="I64" s="48">
        <v>0</v>
      </c>
      <c r="J64" s="49">
        <v>14</v>
      </c>
    </row>
    <row r="65" spans="1:10" x14ac:dyDescent="0.45">
      <c r="A65" s="8" t="s">
        <v>304</v>
      </c>
      <c r="B65" s="46">
        <v>30</v>
      </c>
      <c r="C65" s="46">
        <v>30</v>
      </c>
      <c r="D65" s="46">
        <v>15</v>
      </c>
      <c r="E65" s="46">
        <v>10</v>
      </c>
      <c r="F65" s="46">
        <v>0</v>
      </c>
      <c r="G65" s="47">
        <v>0.59</v>
      </c>
      <c r="H65" s="47">
        <v>0.41</v>
      </c>
      <c r="I65" s="48">
        <v>0</v>
      </c>
      <c r="J65" s="49">
        <v>9</v>
      </c>
    </row>
    <row r="66" spans="1:10" x14ac:dyDescent="0.45">
      <c r="A66" s="8" t="s">
        <v>305</v>
      </c>
      <c r="B66" s="50">
        <v>40</v>
      </c>
      <c r="C66" s="51">
        <v>35</v>
      </c>
      <c r="D66" s="52">
        <v>20</v>
      </c>
      <c r="E66" s="51">
        <v>20</v>
      </c>
      <c r="F66" s="51">
        <v>0</v>
      </c>
      <c r="G66" s="53">
        <v>0.49</v>
      </c>
      <c r="H66" s="53">
        <v>0.51</v>
      </c>
      <c r="I66" s="54">
        <v>0</v>
      </c>
      <c r="J66" s="55">
        <v>15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defaultColWidth="10.640625" defaultRowHeight="15.9" x14ac:dyDescent="0.45"/>
  <cols>
    <col min="1" max="1" width="150.640625" customWidth="1"/>
  </cols>
  <sheetData>
    <row r="1" spans="1:1" ht="20.6" x14ac:dyDescent="0.55000000000000004">
      <c r="A1" s="1" t="s">
        <v>10</v>
      </c>
    </row>
    <row r="2" spans="1:1" x14ac:dyDescent="0.45">
      <c r="A2" t="s">
        <v>44</v>
      </c>
    </row>
    <row r="3" spans="1:1" ht="31.75" x14ac:dyDescent="0.45">
      <c r="A3" s="22" t="s">
        <v>45</v>
      </c>
    </row>
  </sheetData>
  <pageMargins left="0.7" right="0.7" top="0.75" bottom="0.75" header="0.3" footer="0.3"/>
  <pageSetup paperSize="9"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6147B-26A2-43FA-88EF-04CE029CC948}">
  <dimension ref="A1:A33"/>
  <sheetViews>
    <sheetView workbookViewId="0"/>
  </sheetViews>
  <sheetFormatPr defaultColWidth="10.640625" defaultRowHeight="15.9" x14ac:dyDescent="0.45"/>
  <cols>
    <col min="1" max="1" width="150.640625" customWidth="1"/>
  </cols>
  <sheetData>
    <row r="1" spans="1:1" ht="20.6" x14ac:dyDescent="0.55000000000000004">
      <c r="A1" s="1" t="s">
        <v>261</v>
      </c>
    </row>
    <row r="2" spans="1:1" x14ac:dyDescent="0.45">
      <c r="A2" t="s">
        <v>44</v>
      </c>
    </row>
    <row r="3" spans="1:1" ht="31.75" x14ac:dyDescent="0.45">
      <c r="A3" s="22" t="s">
        <v>237</v>
      </c>
    </row>
    <row r="33" ht="17.05" customHeight="1" x14ac:dyDescent="0.45"/>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0E6C2-36AA-44FD-B76C-6DEF501351B4}">
  <dimension ref="A1:A3"/>
  <sheetViews>
    <sheetView workbookViewId="0"/>
  </sheetViews>
  <sheetFormatPr defaultColWidth="10.640625" defaultRowHeight="15.9" x14ac:dyDescent="0.45"/>
  <cols>
    <col min="1" max="1" width="150.640625" customWidth="1"/>
  </cols>
  <sheetData>
    <row r="1" spans="1:1" ht="20.6" x14ac:dyDescent="0.55000000000000004">
      <c r="A1" s="1" t="s">
        <v>242</v>
      </c>
    </row>
    <row r="2" spans="1:1" x14ac:dyDescent="0.45">
      <c r="A2" t="s">
        <v>44</v>
      </c>
    </row>
    <row r="3" spans="1:1" ht="37.5" customHeight="1" x14ac:dyDescent="0.45">
      <c r="A3" s="34" t="s">
        <v>243</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7"/>
  <sheetViews>
    <sheetView workbookViewId="0"/>
  </sheetViews>
  <sheetFormatPr defaultColWidth="10.640625" defaultRowHeight="15.9" x14ac:dyDescent="0.45"/>
  <cols>
    <col min="1" max="1" width="12" customWidth="1"/>
    <col min="2" max="2" width="10.92578125" customWidth="1"/>
    <col min="3" max="3" width="12.140625" customWidth="1"/>
    <col min="4" max="4" width="16.2109375" customWidth="1"/>
    <col min="5" max="5" width="11.2109375" customWidth="1"/>
    <col min="6" max="6" width="11.5703125" customWidth="1"/>
    <col min="7" max="7" width="12.5" customWidth="1"/>
    <col min="8" max="8" width="11.92578125" customWidth="1"/>
    <col min="9" max="9" width="13.5" customWidth="1"/>
    <col min="10" max="10" width="14" customWidth="1"/>
    <col min="11" max="11" width="14.140625" customWidth="1"/>
    <col min="12" max="15" width="16.640625" customWidth="1"/>
  </cols>
  <sheetData>
    <row r="1" spans="1:11" ht="63.45" x14ac:dyDescent="0.45">
      <c r="A1" s="2" t="s">
        <v>161</v>
      </c>
      <c r="B1" s="2" t="s">
        <v>216</v>
      </c>
      <c r="C1" s="2" t="s">
        <v>95</v>
      </c>
      <c r="D1" s="2" t="s">
        <v>96</v>
      </c>
      <c r="E1" s="2" t="s">
        <v>97</v>
      </c>
      <c r="F1" s="2" t="s">
        <v>98</v>
      </c>
      <c r="G1" s="2" t="s">
        <v>99</v>
      </c>
      <c r="H1" s="2" t="s">
        <v>100</v>
      </c>
      <c r="I1" s="2" t="s">
        <v>101</v>
      </c>
      <c r="J1" s="2" t="s">
        <v>102</v>
      </c>
      <c r="K1" s="2" t="s">
        <v>103</v>
      </c>
    </row>
    <row r="2" spans="1:11" x14ac:dyDescent="0.45">
      <c r="A2" t="s">
        <v>162</v>
      </c>
      <c r="B2" s="10" t="s">
        <v>217</v>
      </c>
      <c r="C2" s="10">
        <v>100</v>
      </c>
      <c r="D2" s="14">
        <v>0.03</v>
      </c>
      <c r="E2" s="10">
        <v>100</v>
      </c>
      <c r="F2" s="10">
        <v>15</v>
      </c>
      <c r="G2" s="10">
        <v>80</v>
      </c>
      <c r="H2" s="10">
        <v>0</v>
      </c>
      <c r="I2" s="14">
        <v>0.17</v>
      </c>
      <c r="J2" s="14">
        <v>0.83</v>
      </c>
      <c r="K2" s="14">
        <v>0</v>
      </c>
    </row>
    <row r="3" spans="1:11" x14ac:dyDescent="0.45">
      <c r="A3" t="s">
        <v>162</v>
      </c>
      <c r="B3" s="10" t="s">
        <v>218</v>
      </c>
      <c r="C3" s="10">
        <v>180</v>
      </c>
      <c r="D3" s="14">
        <v>0.03</v>
      </c>
      <c r="E3" s="10">
        <v>170</v>
      </c>
      <c r="F3" s="10">
        <v>35</v>
      </c>
      <c r="G3" s="10">
        <v>130</v>
      </c>
      <c r="H3" s="10">
        <v>5</v>
      </c>
      <c r="I3" s="14">
        <v>0.21</v>
      </c>
      <c r="J3" s="14">
        <v>0.76</v>
      </c>
      <c r="K3" s="14">
        <v>0.02</v>
      </c>
    </row>
    <row r="4" spans="1:11" x14ac:dyDescent="0.45">
      <c r="A4" t="s">
        <v>162</v>
      </c>
      <c r="B4" s="10" t="s">
        <v>219</v>
      </c>
      <c r="C4" s="10">
        <v>85</v>
      </c>
      <c r="D4" s="14">
        <v>0.04</v>
      </c>
      <c r="E4" s="10">
        <v>80</v>
      </c>
      <c r="F4" s="10">
        <v>10</v>
      </c>
      <c r="G4" s="10">
        <v>70</v>
      </c>
      <c r="H4" s="24" t="s">
        <v>222</v>
      </c>
      <c r="I4" s="24" t="s">
        <v>222</v>
      </c>
      <c r="J4" s="14">
        <v>0.84</v>
      </c>
      <c r="K4" s="24" t="s">
        <v>222</v>
      </c>
    </row>
    <row r="5" spans="1:11" x14ac:dyDescent="0.45">
      <c r="A5" t="s">
        <v>162</v>
      </c>
      <c r="B5" s="10" t="s">
        <v>220</v>
      </c>
      <c r="C5" s="10">
        <v>40</v>
      </c>
      <c r="D5" s="14">
        <v>0.02</v>
      </c>
      <c r="E5" s="10">
        <v>55</v>
      </c>
      <c r="F5" s="10">
        <v>5</v>
      </c>
      <c r="G5" s="10">
        <v>45</v>
      </c>
      <c r="H5" s="24" t="s">
        <v>222</v>
      </c>
      <c r="I5" s="24" t="s">
        <v>222</v>
      </c>
      <c r="J5" s="14">
        <v>0.85</v>
      </c>
      <c r="K5" s="24" t="s">
        <v>222</v>
      </c>
    </row>
    <row r="6" spans="1:11" x14ac:dyDescent="0.45">
      <c r="A6" t="s">
        <v>162</v>
      </c>
      <c r="B6" s="10" t="s">
        <v>221</v>
      </c>
      <c r="C6" s="10">
        <v>40</v>
      </c>
      <c r="D6" s="14">
        <v>0.02</v>
      </c>
      <c r="E6" s="10">
        <v>40</v>
      </c>
      <c r="F6" s="10">
        <v>10</v>
      </c>
      <c r="G6" s="10">
        <v>30</v>
      </c>
      <c r="H6" s="10">
        <v>0</v>
      </c>
      <c r="I6" s="14">
        <v>0.27</v>
      </c>
      <c r="J6" s="14">
        <v>0.73</v>
      </c>
      <c r="K6" s="14">
        <v>0</v>
      </c>
    </row>
    <row r="7" spans="1:11" x14ac:dyDescent="0.45">
      <c r="A7" t="s">
        <v>162</v>
      </c>
      <c r="B7" s="10" t="s">
        <v>214</v>
      </c>
      <c r="C7" s="10">
        <v>450</v>
      </c>
      <c r="D7" s="14">
        <v>0.03</v>
      </c>
      <c r="E7" s="10">
        <v>445</v>
      </c>
      <c r="F7" s="10">
        <v>80</v>
      </c>
      <c r="G7" s="10">
        <v>355</v>
      </c>
      <c r="H7" s="10">
        <v>10</v>
      </c>
      <c r="I7" s="14">
        <v>0.18</v>
      </c>
      <c r="J7" s="14">
        <v>0.8</v>
      </c>
      <c r="K7" s="14">
        <v>0.02</v>
      </c>
    </row>
    <row r="8" spans="1:11" x14ac:dyDescent="0.45">
      <c r="A8" t="s">
        <v>163</v>
      </c>
      <c r="B8" s="10" t="s">
        <v>217</v>
      </c>
      <c r="C8" s="10">
        <v>1460</v>
      </c>
      <c r="D8" s="14">
        <v>0.46</v>
      </c>
      <c r="E8" s="10">
        <v>1355</v>
      </c>
      <c r="F8" s="10">
        <v>470</v>
      </c>
      <c r="G8" s="10">
        <v>865</v>
      </c>
      <c r="H8" s="10">
        <v>20</v>
      </c>
      <c r="I8" s="14">
        <v>0.35</v>
      </c>
      <c r="J8" s="14">
        <v>0.64</v>
      </c>
      <c r="K8" s="14">
        <v>0.02</v>
      </c>
    </row>
    <row r="9" spans="1:11" x14ac:dyDescent="0.45">
      <c r="A9" t="s">
        <v>163</v>
      </c>
      <c r="B9" s="10" t="s">
        <v>218</v>
      </c>
      <c r="C9" s="10">
        <v>3360</v>
      </c>
      <c r="D9" s="14">
        <v>0.49</v>
      </c>
      <c r="E9" s="10">
        <v>3200</v>
      </c>
      <c r="F9" s="10">
        <v>1480</v>
      </c>
      <c r="G9" s="10">
        <v>1610</v>
      </c>
      <c r="H9" s="10">
        <v>105</v>
      </c>
      <c r="I9" s="14">
        <v>0.46</v>
      </c>
      <c r="J9" s="14">
        <v>0.5</v>
      </c>
      <c r="K9" s="14">
        <v>0.03</v>
      </c>
    </row>
    <row r="10" spans="1:11" x14ac:dyDescent="0.45">
      <c r="A10" t="s">
        <v>163</v>
      </c>
      <c r="B10" s="10" t="s">
        <v>219</v>
      </c>
      <c r="C10" s="10">
        <v>985</v>
      </c>
      <c r="D10" s="14">
        <v>0.43</v>
      </c>
      <c r="E10" s="10">
        <v>955</v>
      </c>
      <c r="F10" s="10">
        <v>275</v>
      </c>
      <c r="G10" s="10">
        <v>655</v>
      </c>
      <c r="H10" s="10">
        <v>25</v>
      </c>
      <c r="I10" s="14">
        <v>0.28999999999999998</v>
      </c>
      <c r="J10" s="14">
        <v>0.68</v>
      </c>
      <c r="K10" s="14">
        <v>0.03</v>
      </c>
    </row>
    <row r="11" spans="1:11" x14ac:dyDescent="0.45">
      <c r="A11" t="s">
        <v>163</v>
      </c>
      <c r="B11" s="10" t="s">
        <v>220</v>
      </c>
      <c r="C11" s="10">
        <v>890</v>
      </c>
      <c r="D11" s="14">
        <v>0.47</v>
      </c>
      <c r="E11" s="10">
        <v>1105</v>
      </c>
      <c r="F11" s="10">
        <v>330</v>
      </c>
      <c r="G11" s="10">
        <v>710</v>
      </c>
      <c r="H11" s="10">
        <v>60</v>
      </c>
      <c r="I11" s="14">
        <v>0.3</v>
      </c>
      <c r="J11" s="14">
        <v>0.65</v>
      </c>
      <c r="K11" s="14">
        <v>0.05</v>
      </c>
    </row>
    <row r="12" spans="1:11" x14ac:dyDescent="0.45">
      <c r="A12" t="s">
        <v>163</v>
      </c>
      <c r="B12" s="10" t="s">
        <v>221</v>
      </c>
      <c r="C12" s="10">
        <v>910</v>
      </c>
      <c r="D12" s="14">
        <v>0.48</v>
      </c>
      <c r="E12" s="10">
        <v>890</v>
      </c>
      <c r="F12" s="10">
        <v>320</v>
      </c>
      <c r="G12" s="10">
        <v>555</v>
      </c>
      <c r="H12" s="10">
        <v>15</v>
      </c>
      <c r="I12" s="14">
        <v>0.36</v>
      </c>
      <c r="J12" s="14">
        <v>0.62</v>
      </c>
      <c r="K12" s="14">
        <v>0.02</v>
      </c>
    </row>
    <row r="13" spans="1:11" x14ac:dyDescent="0.45">
      <c r="A13" t="s">
        <v>163</v>
      </c>
      <c r="B13" s="10" t="s">
        <v>214</v>
      </c>
      <c r="C13" s="10">
        <v>7605</v>
      </c>
      <c r="D13" s="14">
        <v>0.47</v>
      </c>
      <c r="E13" s="10">
        <v>7505</v>
      </c>
      <c r="F13" s="10">
        <v>2875</v>
      </c>
      <c r="G13" s="10">
        <v>4395</v>
      </c>
      <c r="H13" s="10">
        <v>230</v>
      </c>
      <c r="I13" s="14">
        <v>0.38</v>
      </c>
      <c r="J13" s="14">
        <v>0.59</v>
      </c>
      <c r="K13" s="14">
        <v>0.03</v>
      </c>
    </row>
    <row r="14" spans="1:11" x14ac:dyDescent="0.45">
      <c r="A14" t="s">
        <v>164</v>
      </c>
      <c r="B14" s="10" t="s">
        <v>217</v>
      </c>
      <c r="C14" s="10">
        <v>1520</v>
      </c>
      <c r="D14" s="14">
        <v>0.48</v>
      </c>
      <c r="E14" s="10">
        <v>1405</v>
      </c>
      <c r="F14" s="10">
        <v>530</v>
      </c>
      <c r="G14" s="10">
        <v>850</v>
      </c>
      <c r="H14" s="10">
        <v>25</v>
      </c>
      <c r="I14" s="14">
        <v>0.38</v>
      </c>
      <c r="J14" s="14">
        <v>0.61</v>
      </c>
      <c r="K14" s="14">
        <v>0.02</v>
      </c>
    </row>
    <row r="15" spans="1:11" x14ac:dyDescent="0.45">
      <c r="A15" t="s">
        <v>164</v>
      </c>
      <c r="B15" s="10" t="s">
        <v>218</v>
      </c>
      <c r="C15" s="10">
        <v>3110</v>
      </c>
      <c r="D15" s="14">
        <v>0.45</v>
      </c>
      <c r="E15" s="10">
        <v>3015</v>
      </c>
      <c r="F15" s="10">
        <v>1590</v>
      </c>
      <c r="G15" s="10">
        <v>1285</v>
      </c>
      <c r="H15" s="10">
        <v>140</v>
      </c>
      <c r="I15" s="14">
        <v>0.53</v>
      </c>
      <c r="J15" s="14">
        <v>0.43</v>
      </c>
      <c r="K15" s="14">
        <v>0.05</v>
      </c>
    </row>
    <row r="16" spans="1:11" x14ac:dyDescent="0.45">
      <c r="A16" t="s">
        <v>164</v>
      </c>
      <c r="B16" s="10" t="s">
        <v>219</v>
      </c>
      <c r="C16" s="10">
        <v>1060</v>
      </c>
      <c r="D16" s="14">
        <v>0.46</v>
      </c>
      <c r="E16" s="10">
        <v>980</v>
      </c>
      <c r="F16" s="10">
        <v>360</v>
      </c>
      <c r="G16" s="10">
        <v>570</v>
      </c>
      <c r="H16" s="10">
        <v>45</v>
      </c>
      <c r="I16" s="14">
        <v>0.37</v>
      </c>
      <c r="J16" s="14">
        <v>0.57999999999999996</v>
      </c>
      <c r="K16" s="14">
        <v>0.05</v>
      </c>
    </row>
    <row r="17" spans="1:11" x14ac:dyDescent="0.45">
      <c r="A17" t="s">
        <v>164</v>
      </c>
      <c r="B17" s="10" t="s">
        <v>220</v>
      </c>
      <c r="C17" s="10">
        <v>910</v>
      </c>
      <c r="D17" s="14">
        <v>0.48</v>
      </c>
      <c r="E17" s="10">
        <v>1135</v>
      </c>
      <c r="F17" s="10">
        <v>420</v>
      </c>
      <c r="G17" s="10">
        <v>660</v>
      </c>
      <c r="H17" s="10">
        <v>55</v>
      </c>
      <c r="I17" s="14">
        <v>0.37</v>
      </c>
      <c r="J17" s="14">
        <v>0.57999999999999996</v>
      </c>
      <c r="K17" s="14">
        <v>0.05</v>
      </c>
    </row>
    <row r="18" spans="1:11" x14ac:dyDescent="0.45">
      <c r="A18" t="s">
        <v>164</v>
      </c>
      <c r="B18" s="10" t="s">
        <v>221</v>
      </c>
      <c r="C18" s="10">
        <v>910</v>
      </c>
      <c r="D18" s="14">
        <v>0.48</v>
      </c>
      <c r="E18" s="10">
        <v>885</v>
      </c>
      <c r="F18" s="10">
        <v>390</v>
      </c>
      <c r="G18" s="10">
        <v>480</v>
      </c>
      <c r="H18" s="10">
        <v>10</v>
      </c>
      <c r="I18" s="14">
        <v>0.44</v>
      </c>
      <c r="J18" s="14">
        <v>0.54</v>
      </c>
      <c r="K18" s="14">
        <v>0.01</v>
      </c>
    </row>
    <row r="19" spans="1:11" x14ac:dyDescent="0.45">
      <c r="A19" t="s">
        <v>164</v>
      </c>
      <c r="B19" s="10" t="s">
        <v>214</v>
      </c>
      <c r="C19" s="10">
        <v>7510</v>
      </c>
      <c r="D19" s="14">
        <v>0.46</v>
      </c>
      <c r="E19" s="10">
        <v>7415</v>
      </c>
      <c r="F19" s="10">
        <v>3295</v>
      </c>
      <c r="G19" s="10">
        <v>3845</v>
      </c>
      <c r="H19" s="10">
        <v>275</v>
      </c>
      <c r="I19" s="14">
        <v>0.44</v>
      </c>
      <c r="J19" s="14">
        <v>0.52</v>
      </c>
      <c r="K19" s="14">
        <v>0.04</v>
      </c>
    </row>
    <row r="20" spans="1:11" x14ac:dyDescent="0.45">
      <c r="A20" t="s">
        <v>165</v>
      </c>
      <c r="B20" s="10" t="s">
        <v>217</v>
      </c>
      <c r="C20" s="10">
        <v>35</v>
      </c>
      <c r="D20" s="14">
        <v>0.01</v>
      </c>
      <c r="E20" s="10">
        <v>35</v>
      </c>
      <c r="F20" s="10">
        <v>5</v>
      </c>
      <c r="G20" s="10">
        <v>30</v>
      </c>
      <c r="H20" s="24" t="s">
        <v>222</v>
      </c>
      <c r="I20" s="24" t="s">
        <v>222</v>
      </c>
      <c r="J20" s="14">
        <v>0.83</v>
      </c>
      <c r="K20" s="24" t="s">
        <v>222</v>
      </c>
    </row>
    <row r="21" spans="1:11" x14ac:dyDescent="0.45">
      <c r="A21" t="s">
        <v>165</v>
      </c>
      <c r="B21" s="10" t="s">
        <v>218</v>
      </c>
      <c r="C21" s="10">
        <v>120</v>
      </c>
      <c r="D21" s="14">
        <v>0.02</v>
      </c>
      <c r="E21" s="10">
        <v>115</v>
      </c>
      <c r="F21" s="10">
        <v>20</v>
      </c>
      <c r="G21" s="10">
        <v>90</v>
      </c>
      <c r="H21" s="10">
        <v>5</v>
      </c>
      <c r="I21" s="14">
        <v>0.18</v>
      </c>
      <c r="J21" s="14">
        <v>0.77</v>
      </c>
      <c r="K21" s="14">
        <v>0.05</v>
      </c>
    </row>
    <row r="22" spans="1:11" x14ac:dyDescent="0.45">
      <c r="A22" t="s">
        <v>165</v>
      </c>
      <c r="B22" s="10" t="s">
        <v>219</v>
      </c>
      <c r="C22" s="10">
        <v>55</v>
      </c>
      <c r="D22" s="14">
        <v>0.02</v>
      </c>
      <c r="E22" s="10">
        <v>45</v>
      </c>
      <c r="F22" s="10">
        <v>10</v>
      </c>
      <c r="G22" s="10">
        <v>35</v>
      </c>
      <c r="H22" s="24" t="s">
        <v>222</v>
      </c>
      <c r="I22" s="24" t="s">
        <v>222</v>
      </c>
      <c r="J22" s="14">
        <v>0.74</v>
      </c>
      <c r="K22" s="24" t="s">
        <v>222</v>
      </c>
    </row>
    <row r="23" spans="1:11" x14ac:dyDescent="0.45">
      <c r="A23" t="s">
        <v>165</v>
      </c>
      <c r="B23" s="10" t="s">
        <v>220</v>
      </c>
      <c r="C23" s="10">
        <v>55</v>
      </c>
      <c r="D23" s="14">
        <v>0.03</v>
      </c>
      <c r="E23" s="10">
        <v>65</v>
      </c>
      <c r="F23" s="10">
        <v>20</v>
      </c>
      <c r="G23" s="10">
        <v>40</v>
      </c>
      <c r="H23" s="10">
        <v>5</v>
      </c>
      <c r="I23" s="14">
        <v>0.28000000000000003</v>
      </c>
      <c r="J23" s="14">
        <v>0.66</v>
      </c>
      <c r="K23" s="14">
        <v>0.06</v>
      </c>
    </row>
    <row r="24" spans="1:11" x14ac:dyDescent="0.45">
      <c r="A24" t="s">
        <v>165</v>
      </c>
      <c r="B24" s="10" t="s">
        <v>221</v>
      </c>
      <c r="C24" s="10">
        <v>30</v>
      </c>
      <c r="D24" s="14">
        <v>0.02</v>
      </c>
      <c r="E24" s="10">
        <v>35</v>
      </c>
      <c r="F24" s="10">
        <v>10</v>
      </c>
      <c r="G24" s="10">
        <v>25</v>
      </c>
      <c r="H24" s="24" t="s">
        <v>222</v>
      </c>
      <c r="I24" s="24" t="s">
        <v>222</v>
      </c>
      <c r="J24" s="14">
        <v>0.69</v>
      </c>
      <c r="K24" s="24" t="s">
        <v>222</v>
      </c>
    </row>
    <row r="25" spans="1:11" x14ac:dyDescent="0.45">
      <c r="A25" t="s">
        <v>165</v>
      </c>
      <c r="B25" s="10" t="s">
        <v>214</v>
      </c>
      <c r="C25" s="10">
        <v>300</v>
      </c>
      <c r="D25" s="14">
        <v>0.02</v>
      </c>
      <c r="E25" s="10">
        <v>295</v>
      </c>
      <c r="F25" s="10">
        <v>65</v>
      </c>
      <c r="G25" s="10">
        <v>220</v>
      </c>
      <c r="H25" s="10">
        <v>15</v>
      </c>
      <c r="I25" s="14">
        <v>0.22</v>
      </c>
      <c r="J25" s="14">
        <v>0.74</v>
      </c>
      <c r="K25" s="14">
        <v>0.05</v>
      </c>
    </row>
    <row r="26" spans="1:11" x14ac:dyDescent="0.45">
      <c r="A26" t="s">
        <v>166</v>
      </c>
      <c r="B26" s="10" t="s">
        <v>217</v>
      </c>
      <c r="C26" s="10">
        <v>70</v>
      </c>
      <c r="D26" s="14">
        <v>0.02</v>
      </c>
      <c r="E26" s="10">
        <v>65</v>
      </c>
      <c r="F26" s="10">
        <v>0</v>
      </c>
      <c r="G26" s="10">
        <v>65</v>
      </c>
      <c r="H26" s="10">
        <v>5</v>
      </c>
      <c r="I26" s="14">
        <v>0</v>
      </c>
      <c r="J26" s="14">
        <v>0.94</v>
      </c>
      <c r="K26" s="14">
        <v>0.06</v>
      </c>
    </row>
    <row r="27" spans="1:11" x14ac:dyDescent="0.45">
      <c r="A27" t="s">
        <v>166</v>
      </c>
      <c r="B27" s="10" t="s">
        <v>218</v>
      </c>
      <c r="C27" s="10">
        <v>140</v>
      </c>
      <c r="D27" s="14">
        <v>0.02</v>
      </c>
      <c r="E27" s="10">
        <v>135</v>
      </c>
      <c r="F27" s="24" t="s">
        <v>222</v>
      </c>
      <c r="G27" s="10">
        <v>120</v>
      </c>
      <c r="H27" s="10">
        <v>10</v>
      </c>
      <c r="I27" s="24" t="s">
        <v>222</v>
      </c>
      <c r="J27" s="14">
        <v>0.91</v>
      </c>
      <c r="K27" s="24" t="s">
        <v>222</v>
      </c>
    </row>
    <row r="28" spans="1:11" x14ac:dyDescent="0.45">
      <c r="A28" t="s">
        <v>166</v>
      </c>
      <c r="B28" s="10" t="s">
        <v>219</v>
      </c>
      <c r="C28" s="10">
        <v>110</v>
      </c>
      <c r="D28" s="14">
        <v>0.05</v>
      </c>
      <c r="E28" s="10">
        <v>95</v>
      </c>
      <c r="F28" s="10">
        <v>0</v>
      </c>
      <c r="G28" s="10">
        <v>95</v>
      </c>
      <c r="H28" s="10">
        <v>5</v>
      </c>
      <c r="I28" s="14">
        <v>0</v>
      </c>
      <c r="J28" s="14">
        <v>0.97</v>
      </c>
      <c r="K28" s="14">
        <v>0.03</v>
      </c>
    </row>
    <row r="29" spans="1:11" x14ac:dyDescent="0.45">
      <c r="A29" t="s">
        <v>166</v>
      </c>
      <c r="B29" s="10" t="s">
        <v>220</v>
      </c>
      <c r="C29" s="10">
        <v>10</v>
      </c>
      <c r="D29" s="14">
        <v>0.01</v>
      </c>
      <c r="E29" s="10">
        <v>30</v>
      </c>
      <c r="F29" s="10">
        <v>0</v>
      </c>
      <c r="G29" s="10">
        <v>20</v>
      </c>
      <c r="H29" s="10">
        <v>10</v>
      </c>
      <c r="I29" s="14">
        <v>0</v>
      </c>
      <c r="J29" s="14">
        <v>0.73</v>
      </c>
      <c r="K29" s="14">
        <v>0.27</v>
      </c>
    </row>
    <row r="30" spans="1:11" x14ac:dyDescent="0.45">
      <c r="A30" t="s">
        <v>166</v>
      </c>
      <c r="B30" s="10" t="s">
        <v>221</v>
      </c>
      <c r="C30" s="10">
        <v>15</v>
      </c>
      <c r="D30" s="14">
        <v>0.01</v>
      </c>
      <c r="E30" s="10">
        <v>5</v>
      </c>
      <c r="F30" s="10">
        <v>0</v>
      </c>
      <c r="G30" s="10">
        <v>5</v>
      </c>
      <c r="H30" s="10">
        <v>0</v>
      </c>
      <c r="I30" s="14">
        <v>0</v>
      </c>
      <c r="J30" s="14">
        <v>1</v>
      </c>
      <c r="K30" s="14">
        <v>0</v>
      </c>
    </row>
    <row r="31" spans="1:11" x14ac:dyDescent="0.45">
      <c r="A31" t="s">
        <v>166</v>
      </c>
      <c r="B31" s="10" t="s">
        <v>214</v>
      </c>
      <c r="C31" s="10">
        <v>345</v>
      </c>
      <c r="D31" s="14">
        <v>0.02</v>
      </c>
      <c r="E31" s="10">
        <v>335</v>
      </c>
      <c r="F31" s="24" t="s">
        <v>222</v>
      </c>
      <c r="G31" s="10">
        <v>310</v>
      </c>
      <c r="H31" s="10">
        <v>25</v>
      </c>
      <c r="I31" s="24" t="s">
        <v>222</v>
      </c>
      <c r="J31" s="14">
        <v>0.92</v>
      </c>
      <c r="K31" s="24" t="s">
        <v>222</v>
      </c>
    </row>
    <row r="32" spans="1:11" x14ac:dyDescent="0.45">
      <c r="A32" t="s">
        <v>104</v>
      </c>
      <c r="B32" s="10" t="s">
        <v>217</v>
      </c>
      <c r="C32" s="10">
        <v>3190</v>
      </c>
      <c r="D32" s="14">
        <v>1</v>
      </c>
      <c r="E32" s="10">
        <v>2960</v>
      </c>
      <c r="F32" s="10">
        <v>1020</v>
      </c>
      <c r="G32" s="10">
        <v>1890</v>
      </c>
      <c r="H32" s="10">
        <v>50</v>
      </c>
      <c r="I32" s="14">
        <v>0.34</v>
      </c>
      <c r="J32" s="14">
        <v>0.64</v>
      </c>
      <c r="K32" s="14">
        <v>0.02</v>
      </c>
    </row>
    <row r="33" spans="1:11" x14ac:dyDescent="0.45">
      <c r="A33" t="s">
        <v>104</v>
      </c>
      <c r="B33" s="10" t="s">
        <v>218</v>
      </c>
      <c r="C33" s="10">
        <v>6915</v>
      </c>
      <c r="D33" s="14">
        <v>1</v>
      </c>
      <c r="E33" s="10">
        <v>6635</v>
      </c>
      <c r="F33" s="10">
        <v>3130</v>
      </c>
      <c r="G33" s="10">
        <v>3235</v>
      </c>
      <c r="H33" s="10">
        <v>270</v>
      </c>
      <c r="I33" s="14">
        <v>0.47</v>
      </c>
      <c r="J33" s="14">
        <v>0.49</v>
      </c>
      <c r="K33" s="14">
        <v>0.04</v>
      </c>
    </row>
    <row r="34" spans="1:11" x14ac:dyDescent="0.45">
      <c r="A34" t="s">
        <v>104</v>
      </c>
      <c r="B34" s="10" t="s">
        <v>219</v>
      </c>
      <c r="C34" s="10">
        <v>2295</v>
      </c>
      <c r="D34" s="14">
        <v>1</v>
      </c>
      <c r="E34" s="10">
        <v>2160</v>
      </c>
      <c r="F34" s="10">
        <v>660</v>
      </c>
      <c r="G34" s="10">
        <v>1420</v>
      </c>
      <c r="H34" s="10">
        <v>80</v>
      </c>
      <c r="I34" s="14">
        <v>0.3</v>
      </c>
      <c r="J34" s="14">
        <v>0.66</v>
      </c>
      <c r="K34" s="14">
        <v>0.04</v>
      </c>
    </row>
    <row r="35" spans="1:11" x14ac:dyDescent="0.45">
      <c r="A35" t="s">
        <v>104</v>
      </c>
      <c r="B35" s="10" t="s">
        <v>220</v>
      </c>
      <c r="C35" s="10">
        <v>1905</v>
      </c>
      <c r="D35" s="14">
        <v>1</v>
      </c>
      <c r="E35" s="10">
        <v>2385</v>
      </c>
      <c r="F35" s="10">
        <v>775</v>
      </c>
      <c r="G35" s="10">
        <v>1480</v>
      </c>
      <c r="H35" s="10">
        <v>125</v>
      </c>
      <c r="I35" s="14">
        <v>0.33</v>
      </c>
      <c r="J35" s="14">
        <v>0.62</v>
      </c>
      <c r="K35" s="14">
        <v>0.05</v>
      </c>
    </row>
    <row r="36" spans="1:11" x14ac:dyDescent="0.45">
      <c r="A36" t="s">
        <v>104</v>
      </c>
      <c r="B36" s="10" t="s">
        <v>221</v>
      </c>
      <c r="C36" s="10">
        <v>1900</v>
      </c>
      <c r="D36" s="14">
        <v>1</v>
      </c>
      <c r="E36" s="10">
        <v>1860</v>
      </c>
      <c r="F36" s="10">
        <v>730</v>
      </c>
      <c r="G36" s="10">
        <v>1100</v>
      </c>
      <c r="H36" s="10">
        <v>30</v>
      </c>
      <c r="I36" s="14">
        <v>0.39</v>
      </c>
      <c r="J36" s="14">
        <v>0.59</v>
      </c>
      <c r="K36" s="14">
        <v>0.02</v>
      </c>
    </row>
    <row r="37" spans="1:11" x14ac:dyDescent="0.45">
      <c r="A37" t="s">
        <v>104</v>
      </c>
      <c r="B37" s="10" t="s">
        <v>214</v>
      </c>
      <c r="C37" s="10">
        <v>16210</v>
      </c>
      <c r="D37" s="14">
        <v>1</v>
      </c>
      <c r="E37" s="10">
        <v>15995</v>
      </c>
      <c r="F37" s="10">
        <v>6320</v>
      </c>
      <c r="G37" s="10">
        <v>9125</v>
      </c>
      <c r="H37" s="10">
        <v>555</v>
      </c>
      <c r="I37" s="14">
        <v>0.39</v>
      </c>
      <c r="J37" s="14">
        <v>0.56999999999999995</v>
      </c>
      <c r="K37" s="14">
        <v>0.03</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7"/>
  <sheetViews>
    <sheetView workbookViewId="0"/>
  </sheetViews>
  <sheetFormatPr defaultColWidth="10.640625" defaultRowHeight="15.9" x14ac:dyDescent="0.45"/>
  <cols>
    <col min="1" max="1" width="29.5703125" customWidth="1"/>
    <col min="2" max="2" width="11.92578125" customWidth="1"/>
    <col min="3" max="3" width="11.7109375" customWidth="1"/>
    <col min="4" max="4" width="15.92578125" customWidth="1"/>
    <col min="5" max="5" width="12.7109375" customWidth="1"/>
    <col min="6" max="6" width="12" customWidth="1"/>
    <col min="7" max="7" width="11.7109375" customWidth="1"/>
    <col min="8" max="8" width="12.140625" customWidth="1"/>
    <col min="9" max="9" width="14.42578125" customWidth="1"/>
    <col min="10" max="10" width="13.92578125" customWidth="1"/>
    <col min="11" max="11" width="12.92578125" customWidth="1"/>
    <col min="12" max="15" width="16.640625" customWidth="1"/>
  </cols>
  <sheetData>
    <row r="1" spans="1:11" ht="63.45" x14ac:dyDescent="0.45">
      <c r="A1" s="26" t="s">
        <v>167</v>
      </c>
      <c r="B1" s="26" t="s">
        <v>216</v>
      </c>
      <c r="C1" s="26" t="s">
        <v>95</v>
      </c>
      <c r="D1" s="26" t="s">
        <v>168</v>
      </c>
      <c r="E1" s="26" t="s">
        <v>97</v>
      </c>
      <c r="F1" s="26" t="s">
        <v>98</v>
      </c>
      <c r="G1" s="26" t="s">
        <v>99</v>
      </c>
      <c r="H1" s="26" t="s">
        <v>100</v>
      </c>
      <c r="I1" s="26" t="s">
        <v>101</v>
      </c>
      <c r="J1" s="26" t="s">
        <v>102</v>
      </c>
      <c r="K1" s="26" t="s">
        <v>103</v>
      </c>
    </row>
    <row r="2" spans="1:11" x14ac:dyDescent="0.45">
      <c r="A2" t="s">
        <v>169</v>
      </c>
      <c r="B2" s="10" t="s">
        <v>217</v>
      </c>
      <c r="C2" s="10">
        <v>70</v>
      </c>
      <c r="D2" s="14">
        <v>0.02</v>
      </c>
      <c r="E2" s="10">
        <v>60</v>
      </c>
      <c r="F2" s="10">
        <v>30</v>
      </c>
      <c r="G2" s="10">
        <v>30</v>
      </c>
      <c r="H2" s="10">
        <v>0</v>
      </c>
      <c r="I2" s="14">
        <v>0.49</v>
      </c>
      <c r="J2" s="14">
        <v>0.51</v>
      </c>
      <c r="K2" s="14">
        <v>0</v>
      </c>
    </row>
    <row r="3" spans="1:11" x14ac:dyDescent="0.45">
      <c r="A3" t="s">
        <v>169</v>
      </c>
      <c r="B3" s="10" t="s">
        <v>218</v>
      </c>
      <c r="C3" s="10">
        <v>395</v>
      </c>
      <c r="D3" s="14">
        <v>0.06</v>
      </c>
      <c r="E3" s="10">
        <v>370</v>
      </c>
      <c r="F3" s="10">
        <v>195</v>
      </c>
      <c r="G3" s="10">
        <v>155</v>
      </c>
      <c r="H3" s="10">
        <v>15</v>
      </c>
      <c r="I3" s="14">
        <v>0.53</v>
      </c>
      <c r="J3" s="14">
        <v>0.42</v>
      </c>
      <c r="K3" s="14">
        <v>0.05</v>
      </c>
    </row>
    <row r="4" spans="1:11" x14ac:dyDescent="0.45">
      <c r="A4" t="s">
        <v>169</v>
      </c>
      <c r="B4" s="10" t="s">
        <v>219</v>
      </c>
      <c r="C4" s="10">
        <v>115</v>
      </c>
      <c r="D4" s="14">
        <v>0.05</v>
      </c>
      <c r="E4" s="10">
        <v>120</v>
      </c>
      <c r="F4" s="10">
        <v>40</v>
      </c>
      <c r="G4" s="10">
        <v>80</v>
      </c>
      <c r="H4" s="24" t="s">
        <v>222</v>
      </c>
      <c r="I4" s="24" t="s">
        <v>222</v>
      </c>
      <c r="J4" s="14">
        <v>0.65</v>
      </c>
      <c r="K4" s="24" t="s">
        <v>222</v>
      </c>
    </row>
    <row r="5" spans="1:11" x14ac:dyDescent="0.45">
      <c r="A5" t="s">
        <v>169</v>
      </c>
      <c r="B5" s="10" t="s">
        <v>220</v>
      </c>
      <c r="C5" s="10">
        <v>90</v>
      </c>
      <c r="D5" s="14">
        <v>0.05</v>
      </c>
      <c r="E5" s="10">
        <v>110</v>
      </c>
      <c r="F5" s="10">
        <v>45</v>
      </c>
      <c r="G5" s="10">
        <v>55</v>
      </c>
      <c r="H5" s="10">
        <v>5</v>
      </c>
      <c r="I5" s="14">
        <v>0.42</v>
      </c>
      <c r="J5" s="14">
        <v>0.52</v>
      </c>
      <c r="K5" s="14">
        <v>0.06</v>
      </c>
    </row>
    <row r="6" spans="1:11" x14ac:dyDescent="0.45">
      <c r="A6" t="s">
        <v>169</v>
      </c>
      <c r="B6" s="10" t="s">
        <v>221</v>
      </c>
      <c r="C6" s="10">
        <v>110</v>
      </c>
      <c r="D6" s="14">
        <v>0.06</v>
      </c>
      <c r="E6" s="10">
        <v>105</v>
      </c>
      <c r="F6" s="10">
        <v>50</v>
      </c>
      <c r="G6" s="10">
        <v>55</v>
      </c>
      <c r="H6" s="10">
        <v>0</v>
      </c>
      <c r="I6" s="14">
        <v>0.47</v>
      </c>
      <c r="J6" s="14">
        <v>0.53</v>
      </c>
      <c r="K6" s="14">
        <v>0</v>
      </c>
    </row>
    <row r="7" spans="1:11" x14ac:dyDescent="0.45">
      <c r="A7" t="s">
        <v>169</v>
      </c>
      <c r="B7" s="10" t="s">
        <v>214</v>
      </c>
      <c r="C7" s="10">
        <v>780</v>
      </c>
      <c r="D7" s="14">
        <v>0.05</v>
      </c>
      <c r="E7" s="10">
        <v>765</v>
      </c>
      <c r="F7" s="10">
        <v>360</v>
      </c>
      <c r="G7" s="10">
        <v>380</v>
      </c>
      <c r="H7" s="10">
        <v>25</v>
      </c>
      <c r="I7" s="14">
        <v>0.47</v>
      </c>
      <c r="J7" s="14">
        <v>0.49</v>
      </c>
      <c r="K7" s="14">
        <v>0.03</v>
      </c>
    </row>
    <row r="8" spans="1:11" x14ac:dyDescent="0.45">
      <c r="A8" t="s">
        <v>170</v>
      </c>
      <c r="B8" s="10" t="s">
        <v>217</v>
      </c>
      <c r="C8" s="10">
        <v>55</v>
      </c>
      <c r="D8" s="14">
        <v>0.02</v>
      </c>
      <c r="E8" s="10">
        <v>50</v>
      </c>
      <c r="F8" s="10">
        <v>25</v>
      </c>
      <c r="G8" s="10">
        <v>20</v>
      </c>
      <c r="H8" s="10">
        <v>0</v>
      </c>
      <c r="I8" s="14">
        <v>0.55000000000000004</v>
      </c>
      <c r="J8" s="14">
        <v>0.45</v>
      </c>
      <c r="K8" s="14">
        <v>0</v>
      </c>
    </row>
    <row r="9" spans="1:11" x14ac:dyDescent="0.45">
      <c r="A9" t="s">
        <v>170</v>
      </c>
      <c r="B9" s="10" t="s">
        <v>218</v>
      </c>
      <c r="C9" s="10">
        <v>220</v>
      </c>
      <c r="D9" s="14">
        <v>0.03</v>
      </c>
      <c r="E9" s="10">
        <v>210</v>
      </c>
      <c r="F9" s="10">
        <v>115</v>
      </c>
      <c r="G9" s="10">
        <v>90</v>
      </c>
      <c r="H9" s="10">
        <v>5</v>
      </c>
      <c r="I9" s="14">
        <v>0.54</v>
      </c>
      <c r="J9" s="14">
        <v>0.43</v>
      </c>
      <c r="K9" s="14">
        <v>0.03</v>
      </c>
    </row>
    <row r="10" spans="1:11" x14ac:dyDescent="0.45">
      <c r="A10" t="s">
        <v>170</v>
      </c>
      <c r="B10" s="10" t="s">
        <v>219</v>
      </c>
      <c r="C10" s="10">
        <v>75</v>
      </c>
      <c r="D10" s="14">
        <v>0.03</v>
      </c>
      <c r="E10" s="10">
        <v>65</v>
      </c>
      <c r="F10" s="10">
        <v>25</v>
      </c>
      <c r="G10" s="10">
        <v>40</v>
      </c>
      <c r="H10" s="24" t="s">
        <v>222</v>
      </c>
      <c r="I10" s="24" t="s">
        <v>222</v>
      </c>
      <c r="J10" s="14">
        <v>0.61</v>
      </c>
      <c r="K10" s="24" t="s">
        <v>222</v>
      </c>
    </row>
    <row r="11" spans="1:11" x14ac:dyDescent="0.45">
      <c r="A11" t="s">
        <v>170</v>
      </c>
      <c r="B11" s="10" t="s">
        <v>220</v>
      </c>
      <c r="C11" s="10">
        <v>75</v>
      </c>
      <c r="D11" s="14">
        <v>0.04</v>
      </c>
      <c r="E11" s="10">
        <v>90</v>
      </c>
      <c r="F11" s="10">
        <v>25</v>
      </c>
      <c r="G11" s="10">
        <v>60</v>
      </c>
      <c r="H11" s="10">
        <v>5</v>
      </c>
      <c r="I11" s="14">
        <v>0.28000000000000003</v>
      </c>
      <c r="J11" s="14">
        <v>0.67</v>
      </c>
      <c r="K11" s="14">
        <v>0.05</v>
      </c>
    </row>
    <row r="12" spans="1:11" x14ac:dyDescent="0.45">
      <c r="A12" t="s">
        <v>170</v>
      </c>
      <c r="B12" s="10" t="s">
        <v>221</v>
      </c>
      <c r="C12" s="10">
        <v>60</v>
      </c>
      <c r="D12" s="14">
        <v>0.03</v>
      </c>
      <c r="E12" s="10">
        <v>65</v>
      </c>
      <c r="F12" s="10">
        <v>40</v>
      </c>
      <c r="G12" s="10">
        <v>25</v>
      </c>
      <c r="H12" s="24" t="s">
        <v>222</v>
      </c>
      <c r="I12" s="14">
        <v>0.56999999999999995</v>
      </c>
      <c r="J12" s="24" t="s">
        <v>222</v>
      </c>
      <c r="K12" s="24" t="s">
        <v>222</v>
      </c>
    </row>
    <row r="13" spans="1:11" x14ac:dyDescent="0.45">
      <c r="A13" t="s">
        <v>170</v>
      </c>
      <c r="B13" s="10" t="s">
        <v>214</v>
      </c>
      <c r="C13" s="10">
        <v>480</v>
      </c>
      <c r="D13" s="14">
        <v>0.03</v>
      </c>
      <c r="E13" s="10">
        <v>480</v>
      </c>
      <c r="F13" s="10">
        <v>230</v>
      </c>
      <c r="G13" s="10">
        <v>240</v>
      </c>
      <c r="H13" s="10">
        <v>15</v>
      </c>
      <c r="I13" s="14">
        <v>0.48</v>
      </c>
      <c r="J13" s="14">
        <v>0.5</v>
      </c>
      <c r="K13" s="14">
        <v>0.03</v>
      </c>
    </row>
    <row r="14" spans="1:11" x14ac:dyDescent="0.45">
      <c r="A14" t="s">
        <v>171</v>
      </c>
      <c r="B14" s="10" t="s">
        <v>217</v>
      </c>
      <c r="C14" s="10">
        <v>60</v>
      </c>
      <c r="D14" s="14">
        <v>0.02</v>
      </c>
      <c r="E14" s="10">
        <v>60</v>
      </c>
      <c r="F14" s="10">
        <v>30</v>
      </c>
      <c r="G14" s="10">
        <v>30</v>
      </c>
      <c r="H14" s="10">
        <v>0</v>
      </c>
      <c r="I14" s="14">
        <v>0.49</v>
      </c>
      <c r="J14" s="14">
        <v>0.51</v>
      </c>
      <c r="K14" s="14">
        <v>0</v>
      </c>
    </row>
    <row r="15" spans="1:11" x14ac:dyDescent="0.45">
      <c r="A15" t="s">
        <v>171</v>
      </c>
      <c r="B15" s="10" t="s">
        <v>218</v>
      </c>
      <c r="C15" s="10">
        <v>185</v>
      </c>
      <c r="D15" s="14">
        <v>0.03</v>
      </c>
      <c r="E15" s="10">
        <v>175</v>
      </c>
      <c r="F15" s="10">
        <v>80</v>
      </c>
      <c r="G15" s="10">
        <v>90</v>
      </c>
      <c r="H15" s="10">
        <v>5</v>
      </c>
      <c r="I15" s="14">
        <v>0.46</v>
      </c>
      <c r="J15" s="14">
        <v>0.51</v>
      </c>
      <c r="K15" s="14">
        <v>0.03</v>
      </c>
    </row>
    <row r="16" spans="1:11" x14ac:dyDescent="0.45">
      <c r="A16" t="s">
        <v>171</v>
      </c>
      <c r="B16" s="10" t="s">
        <v>219</v>
      </c>
      <c r="C16" s="10">
        <v>50</v>
      </c>
      <c r="D16" s="14">
        <v>0.02</v>
      </c>
      <c r="E16" s="10">
        <v>55</v>
      </c>
      <c r="F16" s="10">
        <v>20</v>
      </c>
      <c r="G16" s="10">
        <v>30</v>
      </c>
      <c r="H16" s="10">
        <v>5</v>
      </c>
      <c r="I16" s="14">
        <v>0.34</v>
      </c>
      <c r="J16" s="14">
        <v>0.57999999999999996</v>
      </c>
      <c r="K16" s="14">
        <v>0.08</v>
      </c>
    </row>
    <row r="17" spans="1:11" x14ac:dyDescent="0.45">
      <c r="A17" t="s">
        <v>171</v>
      </c>
      <c r="B17" s="10" t="s">
        <v>220</v>
      </c>
      <c r="C17" s="10">
        <v>50</v>
      </c>
      <c r="D17" s="14">
        <v>0.03</v>
      </c>
      <c r="E17" s="10">
        <v>55</v>
      </c>
      <c r="F17" s="10">
        <v>20</v>
      </c>
      <c r="G17" s="10">
        <v>30</v>
      </c>
      <c r="H17" s="10">
        <v>5</v>
      </c>
      <c r="I17" s="14">
        <v>0.39</v>
      </c>
      <c r="J17" s="14">
        <v>0.55000000000000004</v>
      </c>
      <c r="K17" s="14">
        <v>0.05</v>
      </c>
    </row>
    <row r="18" spans="1:11" x14ac:dyDescent="0.45">
      <c r="A18" t="s">
        <v>171</v>
      </c>
      <c r="B18" s="10" t="s">
        <v>221</v>
      </c>
      <c r="C18" s="10">
        <v>65</v>
      </c>
      <c r="D18" s="14">
        <v>0.03</v>
      </c>
      <c r="E18" s="10">
        <v>60</v>
      </c>
      <c r="F18" s="10">
        <v>25</v>
      </c>
      <c r="G18" s="10">
        <v>30</v>
      </c>
      <c r="H18" s="24" t="s">
        <v>222</v>
      </c>
      <c r="I18" s="24" t="s">
        <v>222</v>
      </c>
      <c r="J18" s="14">
        <v>0.53</v>
      </c>
      <c r="K18" s="24" t="s">
        <v>222</v>
      </c>
    </row>
    <row r="19" spans="1:11" x14ac:dyDescent="0.45">
      <c r="A19" t="s">
        <v>171</v>
      </c>
      <c r="B19" s="10" t="s">
        <v>214</v>
      </c>
      <c r="C19" s="10">
        <v>410</v>
      </c>
      <c r="D19" s="14">
        <v>0.03</v>
      </c>
      <c r="E19" s="10">
        <v>405</v>
      </c>
      <c r="F19" s="10">
        <v>180</v>
      </c>
      <c r="G19" s="10">
        <v>215</v>
      </c>
      <c r="H19" s="10">
        <v>15</v>
      </c>
      <c r="I19" s="14">
        <v>0.44</v>
      </c>
      <c r="J19" s="14">
        <v>0.53</v>
      </c>
      <c r="K19" s="14">
        <v>0.03</v>
      </c>
    </row>
    <row r="20" spans="1:11" x14ac:dyDescent="0.45">
      <c r="A20" t="s">
        <v>172</v>
      </c>
      <c r="B20" s="10" t="s">
        <v>217</v>
      </c>
      <c r="C20" s="10">
        <v>20</v>
      </c>
      <c r="D20" s="14">
        <v>0.01</v>
      </c>
      <c r="E20" s="10">
        <v>20</v>
      </c>
      <c r="F20" s="10">
        <v>5</v>
      </c>
      <c r="G20" s="10">
        <v>15</v>
      </c>
      <c r="H20" s="24" t="s">
        <v>222</v>
      </c>
      <c r="I20" s="24" t="s">
        <v>222</v>
      </c>
      <c r="J20" s="14">
        <v>0.79</v>
      </c>
      <c r="K20" s="24" t="s">
        <v>222</v>
      </c>
    </row>
    <row r="21" spans="1:11" x14ac:dyDescent="0.45">
      <c r="A21" t="s">
        <v>172</v>
      </c>
      <c r="B21" s="10" t="s">
        <v>218</v>
      </c>
      <c r="C21" s="10">
        <v>85</v>
      </c>
      <c r="D21" s="14">
        <v>0.01</v>
      </c>
      <c r="E21" s="10">
        <v>80</v>
      </c>
      <c r="F21" s="10">
        <v>45</v>
      </c>
      <c r="G21" s="10">
        <v>30</v>
      </c>
      <c r="H21" s="24" t="s">
        <v>222</v>
      </c>
      <c r="I21" s="14">
        <v>0.6</v>
      </c>
      <c r="J21" s="24" t="s">
        <v>222</v>
      </c>
      <c r="K21" s="24" t="s">
        <v>222</v>
      </c>
    </row>
    <row r="22" spans="1:11" x14ac:dyDescent="0.45">
      <c r="A22" t="s">
        <v>172</v>
      </c>
      <c r="B22" s="10" t="s">
        <v>219</v>
      </c>
      <c r="C22" s="10">
        <v>30</v>
      </c>
      <c r="D22" s="14">
        <v>0.01</v>
      </c>
      <c r="E22" s="10">
        <v>25</v>
      </c>
      <c r="F22" s="10">
        <v>10</v>
      </c>
      <c r="G22" s="10">
        <v>15</v>
      </c>
      <c r="H22" s="10">
        <v>0</v>
      </c>
      <c r="I22" s="14">
        <v>0.42</v>
      </c>
      <c r="J22" s="14">
        <v>0.57999999999999996</v>
      </c>
      <c r="K22" s="14">
        <v>0</v>
      </c>
    </row>
    <row r="23" spans="1:11" x14ac:dyDescent="0.45">
      <c r="A23" t="s">
        <v>172</v>
      </c>
      <c r="B23" s="10" t="s">
        <v>220</v>
      </c>
      <c r="C23" s="10">
        <v>10</v>
      </c>
      <c r="D23" s="14">
        <v>0.01</v>
      </c>
      <c r="E23" s="10">
        <v>25</v>
      </c>
      <c r="F23" s="24" t="s">
        <v>222</v>
      </c>
      <c r="G23" s="10">
        <v>20</v>
      </c>
      <c r="H23" s="24" t="s">
        <v>222</v>
      </c>
      <c r="I23" s="24" t="s">
        <v>222</v>
      </c>
      <c r="J23" s="14">
        <v>0.88</v>
      </c>
      <c r="K23" s="24" t="s">
        <v>222</v>
      </c>
    </row>
    <row r="24" spans="1:11" x14ac:dyDescent="0.45">
      <c r="A24" t="s">
        <v>172</v>
      </c>
      <c r="B24" s="10" t="s">
        <v>221</v>
      </c>
      <c r="C24" s="10">
        <v>5</v>
      </c>
      <c r="D24" s="14">
        <v>0</v>
      </c>
      <c r="E24" s="10">
        <v>5</v>
      </c>
      <c r="F24" s="24" t="s">
        <v>222</v>
      </c>
      <c r="G24" s="10">
        <v>5</v>
      </c>
      <c r="H24" s="10">
        <v>0</v>
      </c>
      <c r="I24" s="24" t="s">
        <v>222</v>
      </c>
      <c r="J24" s="24" t="s">
        <v>222</v>
      </c>
      <c r="K24" s="14">
        <v>0</v>
      </c>
    </row>
    <row r="25" spans="1:11" x14ac:dyDescent="0.45">
      <c r="A25" t="s">
        <v>172</v>
      </c>
      <c r="B25" s="10" t="s">
        <v>214</v>
      </c>
      <c r="C25" s="10">
        <v>155</v>
      </c>
      <c r="D25" s="14">
        <v>0.01</v>
      </c>
      <c r="E25" s="10">
        <v>150</v>
      </c>
      <c r="F25" s="10">
        <v>65</v>
      </c>
      <c r="G25" s="10">
        <v>85</v>
      </c>
      <c r="H25" s="10">
        <v>5</v>
      </c>
      <c r="I25" s="14">
        <v>0.42</v>
      </c>
      <c r="J25" s="14">
        <v>0.55000000000000004</v>
      </c>
      <c r="K25" s="14">
        <v>0.03</v>
      </c>
    </row>
    <row r="26" spans="1:11" x14ac:dyDescent="0.45">
      <c r="A26" t="s">
        <v>173</v>
      </c>
      <c r="B26" s="10" t="s">
        <v>217</v>
      </c>
      <c r="C26" s="10">
        <v>245</v>
      </c>
      <c r="D26" s="14">
        <v>0.08</v>
      </c>
      <c r="E26" s="10">
        <v>225</v>
      </c>
      <c r="F26" s="10">
        <v>65</v>
      </c>
      <c r="G26" s="10">
        <v>150</v>
      </c>
      <c r="H26" s="10">
        <v>5</v>
      </c>
      <c r="I26" s="14">
        <v>0.28999999999999998</v>
      </c>
      <c r="J26" s="14">
        <v>0.68</v>
      </c>
      <c r="K26" s="14">
        <v>0.03</v>
      </c>
    </row>
    <row r="27" spans="1:11" x14ac:dyDescent="0.45">
      <c r="A27" t="s">
        <v>173</v>
      </c>
      <c r="B27" s="10" t="s">
        <v>218</v>
      </c>
      <c r="C27" s="10">
        <v>480</v>
      </c>
      <c r="D27" s="14">
        <v>7.0000000000000007E-2</v>
      </c>
      <c r="E27" s="10">
        <v>475</v>
      </c>
      <c r="F27" s="10">
        <v>190</v>
      </c>
      <c r="G27" s="10">
        <v>260</v>
      </c>
      <c r="H27" s="10">
        <v>25</v>
      </c>
      <c r="I27" s="14">
        <v>0.4</v>
      </c>
      <c r="J27" s="14">
        <v>0.55000000000000004</v>
      </c>
      <c r="K27" s="14">
        <v>0.05</v>
      </c>
    </row>
    <row r="28" spans="1:11" x14ac:dyDescent="0.45">
      <c r="A28" t="s">
        <v>173</v>
      </c>
      <c r="B28" s="10" t="s">
        <v>219</v>
      </c>
      <c r="C28" s="10">
        <v>145</v>
      </c>
      <c r="D28" s="14">
        <v>0.06</v>
      </c>
      <c r="E28" s="10">
        <v>140</v>
      </c>
      <c r="F28" s="10">
        <v>35</v>
      </c>
      <c r="G28" s="10">
        <v>100</v>
      </c>
      <c r="H28" s="10">
        <v>5</v>
      </c>
      <c r="I28" s="14">
        <v>0.26</v>
      </c>
      <c r="J28" s="14">
        <v>0.72</v>
      </c>
      <c r="K28" s="14">
        <v>0.02</v>
      </c>
    </row>
    <row r="29" spans="1:11" x14ac:dyDescent="0.45">
      <c r="A29" t="s">
        <v>173</v>
      </c>
      <c r="B29" s="10" t="s">
        <v>220</v>
      </c>
      <c r="C29" s="10">
        <v>85</v>
      </c>
      <c r="D29" s="14">
        <v>0.04</v>
      </c>
      <c r="E29" s="10">
        <v>105</v>
      </c>
      <c r="F29" s="10">
        <v>30</v>
      </c>
      <c r="G29" s="10">
        <v>70</v>
      </c>
      <c r="H29" s="10">
        <v>5</v>
      </c>
      <c r="I29" s="14">
        <v>0.28999999999999998</v>
      </c>
      <c r="J29" s="14">
        <v>0.68</v>
      </c>
      <c r="K29" s="14">
        <v>0.03</v>
      </c>
    </row>
    <row r="30" spans="1:11" x14ac:dyDescent="0.45">
      <c r="A30" t="s">
        <v>173</v>
      </c>
      <c r="B30" s="10" t="s">
        <v>221</v>
      </c>
      <c r="C30" s="10">
        <v>100</v>
      </c>
      <c r="D30" s="14">
        <v>0.05</v>
      </c>
      <c r="E30" s="10">
        <v>95</v>
      </c>
      <c r="F30" s="10">
        <v>35</v>
      </c>
      <c r="G30" s="10">
        <v>60</v>
      </c>
      <c r="H30" s="10">
        <v>5</v>
      </c>
      <c r="I30" s="14">
        <v>0.37</v>
      </c>
      <c r="J30" s="14">
        <v>0.6</v>
      </c>
      <c r="K30" s="14">
        <v>0.03</v>
      </c>
    </row>
    <row r="31" spans="1:11" x14ac:dyDescent="0.45">
      <c r="A31" t="s">
        <v>173</v>
      </c>
      <c r="B31" s="10" t="s">
        <v>214</v>
      </c>
      <c r="C31" s="10">
        <v>1055</v>
      </c>
      <c r="D31" s="14">
        <v>0.06</v>
      </c>
      <c r="E31" s="10">
        <v>1040</v>
      </c>
      <c r="F31" s="10">
        <v>360</v>
      </c>
      <c r="G31" s="10">
        <v>640</v>
      </c>
      <c r="H31" s="10">
        <v>40</v>
      </c>
      <c r="I31" s="14">
        <v>0.34</v>
      </c>
      <c r="J31" s="14">
        <v>0.62</v>
      </c>
      <c r="K31" s="14">
        <v>0.04</v>
      </c>
    </row>
    <row r="32" spans="1:11" x14ac:dyDescent="0.45">
      <c r="A32" t="s">
        <v>174</v>
      </c>
      <c r="B32" s="10" t="s">
        <v>217</v>
      </c>
      <c r="C32" s="10">
        <v>45</v>
      </c>
      <c r="D32" s="14">
        <v>0.01</v>
      </c>
      <c r="E32" s="10">
        <v>45</v>
      </c>
      <c r="F32" s="10">
        <v>15</v>
      </c>
      <c r="G32" s="10">
        <v>30</v>
      </c>
      <c r="H32" s="10">
        <v>0</v>
      </c>
      <c r="I32" s="14">
        <v>0.3</v>
      </c>
      <c r="J32" s="14">
        <v>0.7</v>
      </c>
      <c r="K32" s="14">
        <v>0</v>
      </c>
    </row>
    <row r="33" spans="1:11" x14ac:dyDescent="0.45">
      <c r="A33" t="s">
        <v>174</v>
      </c>
      <c r="B33" s="10" t="s">
        <v>218</v>
      </c>
      <c r="C33" s="10">
        <v>60</v>
      </c>
      <c r="D33" s="14">
        <v>0.01</v>
      </c>
      <c r="E33" s="10">
        <v>55</v>
      </c>
      <c r="F33" s="10">
        <v>30</v>
      </c>
      <c r="G33" s="10">
        <v>25</v>
      </c>
      <c r="H33" s="10">
        <v>5</v>
      </c>
      <c r="I33" s="14">
        <v>0.49</v>
      </c>
      <c r="J33" s="14">
        <v>0.46</v>
      </c>
      <c r="K33" s="14">
        <v>0.05</v>
      </c>
    </row>
    <row r="34" spans="1:11" x14ac:dyDescent="0.45">
      <c r="A34" t="s">
        <v>174</v>
      </c>
      <c r="B34" s="10" t="s">
        <v>219</v>
      </c>
      <c r="C34" s="10">
        <v>30</v>
      </c>
      <c r="D34" s="14">
        <v>0.01</v>
      </c>
      <c r="E34" s="10">
        <v>25</v>
      </c>
      <c r="F34" s="10">
        <v>5</v>
      </c>
      <c r="G34" s="10">
        <v>15</v>
      </c>
      <c r="H34" s="24" t="s">
        <v>222</v>
      </c>
      <c r="I34" s="24" t="s">
        <v>222</v>
      </c>
      <c r="J34" s="14">
        <v>0.65</v>
      </c>
      <c r="K34" s="24" t="s">
        <v>222</v>
      </c>
    </row>
    <row r="35" spans="1:11" x14ac:dyDescent="0.45">
      <c r="A35" t="s">
        <v>174</v>
      </c>
      <c r="B35" s="10" t="s">
        <v>220</v>
      </c>
      <c r="C35" s="10">
        <v>20</v>
      </c>
      <c r="D35" s="14">
        <v>0.01</v>
      </c>
      <c r="E35" s="10">
        <v>25</v>
      </c>
      <c r="F35" s="10">
        <v>5</v>
      </c>
      <c r="G35" s="10">
        <v>20</v>
      </c>
      <c r="H35" s="24" t="s">
        <v>222</v>
      </c>
      <c r="I35" s="24" t="s">
        <v>222</v>
      </c>
      <c r="J35" s="14">
        <v>0.72</v>
      </c>
      <c r="K35" s="24" t="s">
        <v>222</v>
      </c>
    </row>
    <row r="36" spans="1:11" x14ac:dyDescent="0.45">
      <c r="A36" t="s">
        <v>174</v>
      </c>
      <c r="B36" s="10" t="s">
        <v>221</v>
      </c>
      <c r="C36" s="10">
        <v>20</v>
      </c>
      <c r="D36" s="14">
        <v>0.01</v>
      </c>
      <c r="E36" s="10">
        <v>15</v>
      </c>
      <c r="F36" s="10">
        <v>10</v>
      </c>
      <c r="G36" s="10">
        <v>5</v>
      </c>
      <c r="H36" s="10">
        <v>0</v>
      </c>
      <c r="I36" s="14">
        <v>0.56000000000000005</v>
      </c>
      <c r="J36" s="14">
        <v>0.44</v>
      </c>
      <c r="K36" s="14">
        <v>0</v>
      </c>
    </row>
    <row r="37" spans="1:11" x14ac:dyDescent="0.45">
      <c r="A37" t="s">
        <v>174</v>
      </c>
      <c r="B37" s="10" t="s">
        <v>214</v>
      </c>
      <c r="C37" s="10">
        <v>170</v>
      </c>
      <c r="D37" s="14">
        <v>0.01</v>
      </c>
      <c r="E37" s="10">
        <v>165</v>
      </c>
      <c r="F37" s="10">
        <v>65</v>
      </c>
      <c r="G37" s="10">
        <v>95</v>
      </c>
      <c r="H37" s="10">
        <v>5</v>
      </c>
      <c r="I37" s="14">
        <v>0.38</v>
      </c>
      <c r="J37" s="14">
        <v>0.59</v>
      </c>
      <c r="K37" s="14">
        <v>0.03</v>
      </c>
    </row>
    <row r="38" spans="1:11" x14ac:dyDescent="0.45">
      <c r="A38" t="s">
        <v>175</v>
      </c>
      <c r="B38" s="10" t="s">
        <v>217</v>
      </c>
      <c r="C38" s="10">
        <v>80</v>
      </c>
      <c r="D38" s="14">
        <v>0.02</v>
      </c>
      <c r="E38" s="10">
        <v>70</v>
      </c>
      <c r="F38" s="10">
        <v>30</v>
      </c>
      <c r="G38" s="10">
        <v>40</v>
      </c>
      <c r="H38" s="24" t="s">
        <v>222</v>
      </c>
      <c r="I38" s="24" t="s">
        <v>222</v>
      </c>
      <c r="J38" s="14">
        <v>0.57999999999999996</v>
      </c>
      <c r="K38" s="24" t="s">
        <v>222</v>
      </c>
    </row>
    <row r="39" spans="1:11" x14ac:dyDescent="0.45">
      <c r="A39" t="s">
        <v>175</v>
      </c>
      <c r="B39" s="10" t="s">
        <v>218</v>
      </c>
      <c r="C39" s="10">
        <v>195</v>
      </c>
      <c r="D39" s="14">
        <v>0.03</v>
      </c>
      <c r="E39" s="10">
        <v>195</v>
      </c>
      <c r="F39" s="10">
        <v>95</v>
      </c>
      <c r="G39" s="10">
        <v>95</v>
      </c>
      <c r="H39" s="10">
        <v>5</v>
      </c>
      <c r="I39" s="14">
        <v>0.5</v>
      </c>
      <c r="J39" s="14">
        <v>0.48</v>
      </c>
      <c r="K39" s="14">
        <v>0.02</v>
      </c>
    </row>
    <row r="40" spans="1:11" x14ac:dyDescent="0.45">
      <c r="A40" t="s">
        <v>175</v>
      </c>
      <c r="B40" s="10" t="s">
        <v>219</v>
      </c>
      <c r="C40" s="10">
        <v>45</v>
      </c>
      <c r="D40" s="14">
        <v>0.02</v>
      </c>
      <c r="E40" s="10">
        <v>40</v>
      </c>
      <c r="F40" s="10">
        <v>10</v>
      </c>
      <c r="G40" s="10">
        <v>30</v>
      </c>
      <c r="H40" s="10">
        <v>0</v>
      </c>
      <c r="I40" s="14">
        <v>0.26</v>
      </c>
      <c r="J40" s="14">
        <v>0.74</v>
      </c>
      <c r="K40" s="14">
        <v>0</v>
      </c>
    </row>
    <row r="41" spans="1:11" x14ac:dyDescent="0.45">
      <c r="A41" t="s">
        <v>175</v>
      </c>
      <c r="B41" s="10" t="s">
        <v>220</v>
      </c>
      <c r="C41" s="10">
        <v>40</v>
      </c>
      <c r="D41" s="14">
        <v>0.02</v>
      </c>
      <c r="E41" s="10">
        <v>45</v>
      </c>
      <c r="F41" s="10">
        <v>15</v>
      </c>
      <c r="G41" s="10">
        <v>30</v>
      </c>
      <c r="H41" s="24" t="s">
        <v>222</v>
      </c>
      <c r="I41" s="24" t="s">
        <v>222</v>
      </c>
      <c r="J41" s="14">
        <v>0.64</v>
      </c>
      <c r="K41" s="24" t="s">
        <v>222</v>
      </c>
    </row>
    <row r="42" spans="1:11" x14ac:dyDescent="0.45">
      <c r="A42" t="s">
        <v>175</v>
      </c>
      <c r="B42" s="10" t="s">
        <v>221</v>
      </c>
      <c r="C42" s="10">
        <v>55</v>
      </c>
      <c r="D42" s="14">
        <v>0.03</v>
      </c>
      <c r="E42" s="10">
        <v>50</v>
      </c>
      <c r="F42" s="10">
        <v>20</v>
      </c>
      <c r="G42" s="10">
        <v>30</v>
      </c>
      <c r="H42" s="10">
        <v>0</v>
      </c>
      <c r="I42" s="14">
        <v>0.43</v>
      </c>
      <c r="J42" s="14">
        <v>0.56999999999999995</v>
      </c>
      <c r="K42" s="14">
        <v>0</v>
      </c>
    </row>
    <row r="43" spans="1:11" x14ac:dyDescent="0.45">
      <c r="A43" t="s">
        <v>175</v>
      </c>
      <c r="B43" s="10" t="s">
        <v>214</v>
      </c>
      <c r="C43" s="10">
        <v>410</v>
      </c>
      <c r="D43" s="14">
        <v>0.03</v>
      </c>
      <c r="E43" s="10">
        <v>400</v>
      </c>
      <c r="F43" s="10">
        <v>175</v>
      </c>
      <c r="G43" s="10">
        <v>220</v>
      </c>
      <c r="H43" s="10">
        <v>5</v>
      </c>
      <c r="I43" s="14">
        <v>0.43</v>
      </c>
      <c r="J43" s="14">
        <v>0.55000000000000004</v>
      </c>
      <c r="K43" s="14">
        <v>0.02</v>
      </c>
    </row>
    <row r="44" spans="1:11" x14ac:dyDescent="0.45">
      <c r="A44" t="s">
        <v>176</v>
      </c>
      <c r="B44" s="10" t="s">
        <v>217</v>
      </c>
      <c r="C44" s="10">
        <v>110</v>
      </c>
      <c r="D44" s="14">
        <v>0.03</v>
      </c>
      <c r="E44" s="10">
        <v>100</v>
      </c>
      <c r="F44" s="10">
        <v>35</v>
      </c>
      <c r="G44" s="10">
        <v>50</v>
      </c>
      <c r="H44" s="10">
        <v>10</v>
      </c>
      <c r="I44" s="14">
        <v>0.38</v>
      </c>
      <c r="J44" s="14">
        <v>0.53</v>
      </c>
      <c r="K44" s="14">
        <v>0.09</v>
      </c>
    </row>
    <row r="45" spans="1:11" x14ac:dyDescent="0.45">
      <c r="A45" t="s">
        <v>176</v>
      </c>
      <c r="B45" s="10" t="s">
        <v>218</v>
      </c>
      <c r="C45" s="10">
        <v>325</v>
      </c>
      <c r="D45" s="14">
        <v>0.05</v>
      </c>
      <c r="E45" s="10">
        <v>315</v>
      </c>
      <c r="F45" s="10">
        <v>155</v>
      </c>
      <c r="G45" s="10">
        <v>145</v>
      </c>
      <c r="H45" s="10">
        <v>15</v>
      </c>
      <c r="I45" s="14">
        <v>0.49</v>
      </c>
      <c r="J45" s="14">
        <v>0.46</v>
      </c>
      <c r="K45" s="14">
        <v>0.05</v>
      </c>
    </row>
    <row r="46" spans="1:11" x14ac:dyDescent="0.45">
      <c r="A46" t="s">
        <v>176</v>
      </c>
      <c r="B46" s="10" t="s">
        <v>219</v>
      </c>
      <c r="C46" s="10">
        <v>100</v>
      </c>
      <c r="D46" s="14">
        <v>0.04</v>
      </c>
      <c r="E46" s="10">
        <v>95</v>
      </c>
      <c r="F46" s="10">
        <v>30</v>
      </c>
      <c r="G46" s="10">
        <v>60</v>
      </c>
      <c r="H46" s="24" t="s">
        <v>222</v>
      </c>
      <c r="I46" s="24" t="s">
        <v>222</v>
      </c>
      <c r="J46" s="14">
        <v>0.67</v>
      </c>
      <c r="K46" s="24" t="s">
        <v>222</v>
      </c>
    </row>
    <row r="47" spans="1:11" x14ac:dyDescent="0.45">
      <c r="A47" t="s">
        <v>176</v>
      </c>
      <c r="B47" s="10" t="s">
        <v>220</v>
      </c>
      <c r="C47" s="10">
        <v>80</v>
      </c>
      <c r="D47" s="14">
        <v>0.04</v>
      </c>
      <c r="E47" s="10">
        <v>105</v>
      </c>
      <c r="F47" s="10">
        <v>35</v>
      </c>
      <c r="G47" s="10">
        <v>65</v>
      </c>
      <c r="H47" s="10">
        <v>10</v>
      </c>
      <c r="I47" s="14">
        <v>0.32</v>
      </c>
      <c r="J47" s="14">
        <v>0.61</v>
      </c>
      <c r="K47" s="14">
        <v>0.08</v>
      </c>
    </row>
    <row r="48" spans="1:11" x14ac:dyDescent="0.45">
      <c r="A48" t="s">
        <v>176</v>
      </c>
      <c r="B48" s="10" t="s">
        <v>221</v>
      </c>
      <c r="C48" s="10">
        <v>95</v>
      </c>
      <c r="D48" s="14">
        <v>0.05</v>
      </c>
      <c r="E48" s="10">
        <v>85</v>
      </c>
      <c r="F48" s="10">
        <v>35</v>
      </c>
      <c r="G48" s="10">
        <v>50</v>
      </c>
      <c r="H48" s="10">
        <v>0</v>
      </c>
      <c r="I48" s="14">
        <v>0.43</v>
      </c>
      <c r="J48" s="14">
        <v>0.56999999999999995</v>
      </c>
      <c r="K48" s="14">
        <v>0</v>
      </c>
    </row>
    <row r="49" spans="1:11" x14ac:dyDescent="0.45">
      <c r="A49" t="s">
        <v>176</v>
      </c>
      <c r="B49" s="10" t="s">
        <v>214</v>
      </c>
      <c r="C49" s="10">
        <v>705</v>
      </c>
      <c r="D49" s="14">
        <v>0.04</v>
      </c>
      <c r="E49" s="10">
        <v>695</v>
      </c>
      <c r="F49" s="10">
        <v>290</v>
      </c>
      <c r="G49" s="10">
        <v>370</v>
      </c>
      <c r="H49" s="10">
        <v>35</v>
      </c>
      <c r="I49" s="14">
        <v>0.42</v>
      </c>
      <c r="J49" s="14">
        <v>0.53</v>
      </c>
      <c r="K49" s="14">
        <v>0.05</v>
      </c>
    </row>
    <row r="50" spans="1:11" x14ac:dyDescent="0.45">
      <c r="A50" t="s">
        <v>177</v>
      </c>
      <c r="B50" s="10" t="s">
        <v>217</v>
      </c>
      <c r="C50" s="10">
        <v>85</v>
      </c>
      <c r="D50" s="14">
        <v>0.03</v>
      </c>
      <c r="E50" s="10">
        <v>85</v>
      </c>
      <c r="F50" s="10">
        <v>25</v>
      </c>
      <c r="G50" s="10">
        <v>55</v>
      </c>
      <c r="H50" s="24" t="s">
        <v>222</v>
      </c>
      <c r="I50" s="24" t="s">
        <v>222</v>
      </c>
      <c r="J50" s="14">
        <v>0.67</v>
      </c>
      <c r="K50" s="24" t="s">
        <v>222</v>
      </c>
    </row>
    <row r="51" spans="1:11" x14ac:dyDescent="0.45">
      <c r="A51" t="s">
        <v>177</v>
      </c>
      <c r="B51" s="10" t="s">
        <v>218</v>
      </c>
      <c r="C51" s="10">
        <v>160</v>
      </c>
      <c r="D51" s="14">
        <v>0.02</v>
      </c>
      <c r="E51" s="10">
        <v>150</v>
      </c>
      <c r="F51" s="10">
        <v>70</v>
      </c>
      <c r="G51" s="10">
        <v>75</v>
      </c>
      <c r="H51" s="10">
        <v>5</v>
      </c>
      <c r="I51" s="14">
        <v>0.46</v>
      </c>
      <c r="J51" s="14">
        <v>0.5</v>
      </c>
      <c r="K51" s="14">
        <v>0.04</v>
      </c>
    </row>
    <row r="52" spans="1:11" x14ac:dyDescent="0.45">
      <c r="A52" t="s">
        <v>177</v>
      </c>
      <c r="B52" s="10" t="s">
        <v>219</v>
      </c>
      <c r="C52" s="10">
        <v>70</v>
      </c>
      <c r="D52" s="14">
        <v>0.03</v>
      </c>
      <c r="E52" s="10">
        <v>55</v>
      </c>
      <c r="F52" s="10">
        <v>15</v>
      </c>
      <c r="G52" s="10">
        <v>40</v>
      </c>
      <c r="H52" s="24" t="s">
        <v>222</v>
      </c>
      <c r="I52" s="24" t="s">
        <v>222</v>
      </c>
      <c r="J52" s="14">
        <v>0.74</v>
      </c>
      <c r="K52" s="24" t="s">
        <v>222</v>
      </c>
    </row>
    <row r="53" spans="1:11" x14ac:dyDescent="0.45">
      <c r="A53" t="s">
        <v>177</v>
      </c>
      <c r="B53" s="10" t="s">
        <v>220</v>
      </c>
      <c r="C53" s="10">
        <v>70</v>
      </c>
      <c r="D53" s="14">
        <v>0.04</v>
      </c>
      <c r="E53" s="10">
        <v>90</v>
      </c>
      <c r="F53" s="10">
        <v>35</v>
      </c>
      <c r="G53" s="10">
        <v>50</v>
      </c>
      <c r="H53" s="10">
        <v>5</v>
      </c>
      <c r="I53" s="14">
        <v>0.38</v>
      </c>
      <c r="J53" s="14">
        <v>0.57999999999999996</v>
      </c>
      <c r="K53" s="14">
        <v>0.03</v>
      </c>
    </row>
    <row r="54" spans="1:11" x14ac:dyDescent="0.45">
      <c r="A54" t="s">
        <v>177</v>
      </c>
      <c r="B54" s="10" t="s">
        <v>221</v>
      </c>
      <c r="C54" s="10">
        <v>40</v>
      </c>
      <c r="D54" s="14">
        <v>0.02</v>
      </c>
      <c r="E54" s="10">
        <v>45</v>
      </c>
      <c r="F54" s="10">
        <v>15</v>
      </c>
      <c r="G54" s="10">
        <v>30</v>
      </c>
      <c r="H54" s="10">
        <v>0</v>
      </c>
      <c r="I54" s="14">
        <v>0.3</v>
      </c>
      <c r="J54" s="14">
        <v>0.7</v>
      </c>
      <c r="K54" s="14">
        <v>0</v>
      </c>
    </row>
    <row r="55" spans="1:11" x14ac:dyDescent="0.45">
      <c r="A55" t="s">
        <v>177</v>
      </c>
      <c r="B55" s="10" t="s">
        <v>214</v>
      </c>
      <c r="C55" s="10">
        <v>425</v>
      </c>
      <c r="D55" s="14">
        <v>0.03</v>
      </c>
      <c r="E55" s="10">
        <v>425</v>
      </c>
      <c r="F55" s="10">
        <v>155</v>
      </c>
      <c r="G55" s="10">
        <v>255</v>
      </c>
      <c r="H55" s="10">
        <v>10</v>
      </c>
      <c r="I55" s="14">
        <v>0.37</v>
      </c>
      <c r="J55" s="14">
        <v>0.6</v>
      </c>
      <c r="K55" s="14">
        <v>0.03</v>
      </c>
    </row>
    <row r="56" spans="1:11" x14ac:dyDescent="0.45">
      <c r="A56" t="s">
        <v>178</v>
      </c>
      <c r="B56" s="10" t="s">
        <v>217</v>
      </c>
      <c r="C56" s="10">
        <v>35</v>
      </c>
      <c r="D56" s="14">
        <v>0.01</v>
      </c>
      <c r="E56" s="10">
        <v>30</v>
      </c>
      <c r="F56" s="10">
        <v>10</v>
      </c>
      <c r="G56" s="10">
        <v>20</v>
      </c>
      <c r="H56" s="24" t="s">
        <v>222</v>
      </c>
      <c r="I56" s="24" t="s">
        <v>222</v>
      </c>
      <c r="J56" s="14">
        <v>0.66</v>
      </c>
      <c r="K56" s="24" t="s">
        <v>222</v>
      </c>
    </row>
    <row r="57" spans="1:11" x14ac:dyDescent="0.45">
      <c r="A57" t="s">
        <v>178</v>
      </c>
      <c r="B57" s="10" t="s">
        <v>218</v>
      </c>
      <c r="C57" s="10">
        <v>65</v>
      </c>
      <c r="D57" s="14">
        <v>0.01</v>
      </c>
      <c r="E57" s="10">
        <v>60</v>
      </c>
      <c r="F57" s="10">
        <v>35</v>
      </c>
      <c r="G57" s="10">
        <v>25</v>
      </c>
      <c r="H57" s="24" t="s">
        <v>222</v>
      </c>
      <c r="I57" s="14">
        <v>0.56000000000000005</v>
      </c>
      <c r="J57" s="24" t="s">
        <v>222</v>
      </c>
      <c r="K57" s="24" t="s">
        <v>222</v>
      </c>
    </row>
    <row r="58" spans="1:11" x14ac:dyDescent="0.45">
      <c r="A58" t="s">
        <v>178</v>
      </c>
      <c r="B58" s="10" t="s">
        <v>219</v>
      </c>
      <c r="C58" s="10">
        <v>20</v>
      </c>
      <c r="D58" s="14">
        <v>0.01</v>
      </c>
      <c r="E58" s="10">
        <v>20</v>
      </c>
      <c r="F58" s="10">
        <v>10</v>
      </c>
      <c r="G58" s="10">
        <v>10</v>
      </c>
      <c r="H58" s="24" t="s">
        <v>222</v>
      </c>
      <c r="I58" s="24" t="s">
        <v>222</v>
      </c>
      <c r="J58" s="14">
        <v>0.55000000000000004</v>
      </c>
      <c r="K58" s="24" t="s">
        <v>222</v>
      </c>
    </row>
    <row r="59" spans="1:11" x14ac:dyDescent="0.45">
      <c r="A59" t="s">
        <v>178</v>
      </c>
      <c r="B59" s="10" t="s">
        <v>220</v>
      </c>
      <c r="C59" s="10">
        <v>15</v>
      </c>
      <c r="D59" s="14">
        <v>0.01</v>
      </c>
      <c r="E59" s="10">
        <v>20</v>
      </c>
      <c r="F59" s="10">
        <v>5</v>
      </c>
      <c r="G59" s="10">
        <v>15</v>
      </c>
      <c r="H59" s="24" t="s">
        <v>222</v>
      </c>
      <c r="I59" s="24" t="s">
        <v>222</v>
      </c>
      <c r="J59" s="14">
        <v>0.79</v>
      </c>
      <c r="K59" s="24" t="s">
        <v>222</v>
      </c>
    </row>
    <row r="60" spans="1:11" x14ac:dyDescent="0.45">
      <c r="A60" t="s">
        <v>178</v>
      </c>
      <c r="B60" s="10" t="s">
        <v>221</v>
      </c>
      <c r="C60" s="10">
        <v>20</v>
      </c>
      <c r="D60" s="14">
        <v>0.01</v>
      </c>
      <c r="E60" s="10">
        <v>15</v>
      </c>
      <c r="F60" s="10">
        <v>10</v>
      </c>
      <c r="G60" s="10">
        <v>10</v>
      </c>
      <c r="H60" s="10">
        <v>0</v>
      </c>
      <c r="I60" s="14">
        <v>0.53</v>
      </c>
      <c r="J60" s="14">
        <v>0.47</v>
      </c>
      <c r="K60" s="14">
        <v>0</v>
      </c>
    </row>
    <row r="61" spans="1:11" x14ac:dyDescent="0.45">
      <c r="A61" t="s">
        <v>178</v>
      </c>
      <c r="B61" s="10" t="s">
        <v>214</v>
      </c>
      <c r="C61" s="10">
        <v>155</v>
      </c>
      <c r="D61" s="14">
        <v>0.01</v>
      </c>
      <c r="E61" s="10">
        <v>150</v>
      </c>
      <c r="F61" s="10">
        <v>65</v>
      </c>
      <c r="G61" s="10">
        <v>80</v>
      </c>
      <c r="H61" s="10">
        <v>5</v>
      </c>
      <c r="I61" s="14">
        <v>0.43</v>
      </c>
      <c r="J61" s="14">
        <v>0.53</v>
      </c>
      <c r="K61" s="14">
        <v>0.04</v>
      </c>
    </row>
    <row r="62" spans="1:11" x14ac:dyDescent="0.45">
      <c r="A62" t="s">
        <v>179</v>
      </c>
      <c r="B62" s="10" t="s">
        <v>217</v>
      </c>
      <c r="C62" s="10">
        <v>45</v>
      </c>
      <c r="D62" s="14">
        <v>0.01</v>
      </c>
      <c r="E62" s="10">
        <v>45</v>
      </c>
      <c r="F62" s="10">
        <v>15</v>
      </c>
      <c r="G62" s="10">
        <v>30</v>
      </c>
      <c r="H62" s="10">
        <v>0</v>
      </c>
      <c r="I62" s="14">
        <v>0.37</v>
      </c>
      <c r="J62" s="14">
        <v>0.63</v>
      </c>
      <c r="K62" s="14">
        <v>0</v>
      </c>
    </row>
    <row r="63" spans="1:11" x14ac:dyDescent="0.45">
      <c r="A63" t="s">
        <v>179</v>
      </c>
      <c r="B63" s="10" t="s">
        <v>218</v>
      </c>
      <c r="C63" s="10">
        <v>85</v>
      </c>
      <c r="D63" s="14">
        <v>0.01</v>
      </c>
      <c r="E63" s="10">
        <v>85</v>
      </c>
      <c r="F63" s="10">
        <v>45</v>
      </c>
      <c r="G63" s="10">
        <v>35</v>
      </c>
      <c r="H63" s="10">
        <v>5</v>
      </c>
      <c r="I63" s="14">
        <v>0.52</v>
      </c>
      <c r="J63" s="14">
        <v>0.43</v>
      </c>
      <c r="K63" s="14">
        <v>0.05</v>
      </c>
    </row>
    <row r="64" spans="1:11" x14ac:dyDescent="0.45">
      <c r="A64" t="s">
        <v>179</v>
      </c>
      <c r="B64" s="10" t="s">
        <v>219</v>
      </c>
      <c r="C64" s="10">
        <v>30</v>
      </c>
      <c r="D64" s="14">
        <v>0.01</v>
      </c>
      <c r="E64" s="10">
        <v>30</v>
      </c>
      <c r="F64" s="10">
        <v>10</v>
      </c>
      <c r="G64" s="10">
        <v>15</v>
      </c>
      <c r="H64" s="10">
        <v>5</v>
      </c>
      <c r="I64" s="14">
        <v>0.31</v>
      </c>
      <c r="J64" s="14">
        <v>0.59</v>
      </c>
      <c r="K64" s="14">
        <v>0.1</v>
      </c>
    </row>
    <row r="65" spans="1:11" x14ac:dyDescent="0.45">
      <c r="A65" t="s">
        <v>179</v>
      </c>
      <c r="B65" s="10" t="s">
        <v>220</v>
      </c>
      <c r="C65" s="10">
        <v>25</v>
      </c>
      <c r="D65" s="14">
        <v>0.01</v>
      </c>
      <c r="E65" s="10">
        <v>25</v>
      </c>
      <c r="F65" s="10">
        <v>10</v>
      </c>
      <c r="G65" s="10">
        <v>15</v>
      </c>
      <c r="H65" s="24" t="s">
        <v>222</v>
      </c>
      <c r="I65" s="24" t="s">
        <v>222</v>
      </c>
      <c r="J65" s="14">
        <v>0.63</v>
      </c>
      <c r="K65" s="24" t="s">
        <v>222</v>
      </c>
    </row>
    <row r="66" spans="1:11" x14ac:dyDescent="0.45">
      <c r="A66" t="s">
        <v>179</v>
      </c>
      <c r="B66" s="10" t="s">
        <v>221</v>
      </c>
      <c r="C66" s="10">
        <v>15</v>
      </c>
      <c r="D66" s="14">
        <v>0.01</v>
      </c>
      <c r="E66" s="10">
        <v>15</v>
      </c>
      <c r="F66" s="10">
        <v>5</v>
      </c>
      <c r="G66" s="10">
        <v>15</v>
      </c>
      <c r="H66" s="10">
        <v>0</v>
      </c>
      <c r="I66" s="14">
        <v>0.18</v>
      </c>
      <c r="J66" s="14">
        <v>0.82</v>
      </c>
      <c r="K66" s="14">
        <v>0</v>
      </c>
    </row>
    <row r="67" spans="1:11" x14ac:dyDescent="0.45">
      <c r="A67" t="s">
        <v>179</v>
      </c>
      <c r="B67" s="10" t="s">
        <v>214</v>
      </c>
      <c r="C67" s="10">
        <v>200</v>
      </c>
      <c r="D67" s="14">
        <v>0.01</v>
      </c>
      <c r="E67" s="10">
        <v>200</v>
      </c>
      <c r="F67" s="10">
        <v>80</v>
      </c>
      <c r="G67" s="10">
        <v>115</v>
      </c>
      <c r="H67" s="10">
        <v>10</v>
      </c>
      <c r="I67" s="14">
        <v>0.4</v>
      </c>
      <c r="J67" s="14">
        <v>0.56000000000000005</v>
      </c>
      <c r="K67" s="14">
        <v>0.04</v>
      </c>
    </row>
    <row r="68" spans="1:11" x14ac:dyDescent="0.45">
      <c r="A68" t="s">
        <v>180</v>
      </c>
      <c r="B68" s="10" t="s">
        <v>217</v>
      </c>
      <c r="C68" s="10">
        <v>55</v>
      </c>
      <c r="D68" s="14">
        <v>0.02</v>
      </c>
      <c r="E68" s="10">
        <v>50</v>
      </c>
      <c r="F68" s="10">
        <v>20</v>
      </c>
      <c r="G68" s="10">
        <v>30</v>
      </c>
      <c r="H68" s="24" t="s">
        <v>222</v>
      </c>
      <c r="I68" s="24" t="s">
        <v>222</v>
      </c>
      <c r="J68" s="14">
        <v>0.61</v>
      </c>
      <c r="K68" s="24" t="s">
        <v>222</v>
      </c>
    </row>
    <row r="69" spans="1:11" x14ac:dyDescent="0.45">
      <c r="A69" t="s">
        <v>180</v>
      </c>
      <c r="B69" s="10" t="s">
        <v>218</v>
      </c>
      <c r="C69" s="10">
        <v>75</v>
      </c>
      <c r="D69" s="14">
        <v>0.01</v>
      </c>
      <c r="E69" s="10">
        <v>80</v>
      </c>
      <c r="F69" s="10">
        <v>40</v>
      </c>
      <c r="G69" s="10">
        <v>35</v>
      </c>
      <c r="H69" s="10">
        <v>5</v>
      </c>
      <c r="I69" s="14">
        <v>0.51</v>
      </c>
      <c r="J69" s="14">
        <v>0.43</v>
      </c>
      <c r="K69" s="14">
        <v>0.06</v>
      </c>
    </row>
    <row r="70" spans="1:11" x14ac:dyDescent="0.45">
      <c r="A70" t="s">
        <v>180</v>
      </c>
      <c r="B70" s="10" t="s">
        <v>219</v>
      </c>
      <c r="C70" s="10">
        <v>30</v>
      </c>
      <c r="D70" s="14">
        <v>0.01</v>
      </c>
      <c r="E70" s="10">
        <v>25</v>
      </c>
      <c r="F70" s="10">
        <v>10</v>
      </c>
      <c r="G70" s="10">
        <v>15</v>
      </c>
      <c r="H70" s="24" t="s">
        <v>222</v>
      </c>
      <c r="I70" s="24" t="s">
        <v>222</v>
      </c>
      <c r="J70" s="14">
        <v>0.56000000000000005</v>
      </c>
      <c r="K70" s="24" t="s">
        <v>222</v>
      </c>
    </row>
    <row r="71" spans="1:11" x14ac:dyDescent="0.45">
      <c r="A71" t="s">
        <v>180</v>
      </c>
      <c r="B71" s="10" t="s">
        <v>220</v>
      </c>
      <c r="C71" s="10">
        <v>20</v>
      </c>
      <c r="D71" s="14">
        <v>0.01</v>
      </c>
      <c r="E71" s="10">
        <v>25</v>
      </c>
      <c r="F71" s="10">
        <v>5</v>
      </c>
      <c r="G71" s="10">
        <v>20</v>
      </c>
      <c r="H71" s="10">
        <v>0</v>
      </c>
      <c r="I71" s="14">
        <v>0.24</v>
      </c>
      <c r="J71" s="14">
        <v>0.76</v>
      </c>
      <c r="K71" s="14">
        <v>0</v>
      </c>
    </row>
    <row r="72" spans="1:11" x14ac:dyDescent="0.45">
      <c r="A72" t="s">
        <v>180</v>
      </c>
      <c r="B72" s="10" t="s">
        <v>221</v>
      </c>
      <c r="C72" s="10">
        <v>20</v>
      </c>
      <c r="D72" s="14">
        <v>0.01</v>
      </c>
      <c r="E72" s="10">
        <v>20</v>
      </c>
      <c r="F72" s="10">
        <v>10</v>
      </c>
      <c r="G72" s="10">
        <v>10</v>
      </c>
      <c r="H72" s="10">
        <v>0</v>
      </c>
      <c r="I72" s="14">
        <v>0.47</v>
      </c>
      <c r="J72" s="14">
        <v>0.53</v>
      </c>
      <c r="K72" s="14">
        <v>0</v>
      </c>
    </row>
    <row r="73" spans="1:11" x14ac:dyDescent="0.45">
      <c r="A73" t="s">
        <v>180</v>
      </c>
      <c r="B73" s="10" t="s">
        <v>214</v>
      </c>
      <c r="C73" s="10">
        <v>205</v>
      </c>
      <c r="D73" s="14">
        <v>0.01</v>
      </c>
      <c r="E73" s="10">
        <v>200</v>
      </c>
      <c r="F73" s="10">
        <v>85</v>
      </c>
      <c r="G73" s="10">
        <v>110</v>
      </c>
      <c r="H73" s="10">
        <v>10</v>
      </c>
      <c r="I73" s="14">
        <v>0.42</v>
      </c>
      <c r="J73" s="14">
        <v>0.54</v>
      </c>
      <c r="K73" s="14">
        <v>0.04</v>
      </c>
    </row>
    <row r="74" spans="1:11" x14ac:dyDescent="0.45">
      <c r="A74" t="s">
        <v>181</v>
      </c>
      <c r="B74" s="10" t="s">
        <v>217</v>
      </c>
      <c r="C74" s="10">
        <v>115</v>
      </c>
      <c r="D74" s="14">
        <v>0.04</v>
      </c>
      <c r="E74" s="10">
        <v>95</v>
      </c>
      <c r="F74" s="10">
        <v>35</v>
      </c>
      <c r="G74" s="10">
        <v>60</v>
      </c>
      <c r="H74" s="24" t="s">
        <v>222</v>
      </c>
      <c r="I74" s="24" t="s">
        <v>222</v>
      </c>
      <c r="J74" s="14">
        <v>0.64</v>
      </c>
      <c r="K74" s="24" t="s">
        <v>222</v>
      </c>
    </row>
    <row r="75" spans="1:11" x14ac:dyDescent="0.45">
      <c r="A75" t="s">
        <v>181</v>
      </c>
      <c r="B75" s="10" t="s">
        <v>218</v>
      </c>
      <c r="C75" s="10">
        <v>200</v>
      </c>
      <c r="D75" s="14">
        <v>0.03</v>
      </c>
      <c r="E75" s="10">
        <v>205</v>
      </c>
      <c r="F75" s="10">
        <v>90</v>
      </c>
      <c r="G75" s="10">
        <v>110</v>
      </c>
      <c r="H75" s="10">
        <v>5</v>
      </c>
      <c r="I75" s="14">
        <v>0.43</v>
      </c>
      <c r="J75" s="14">
        <v>0.54</v>
      </c>
      <c r="K75" s="14">
        <v>0.03</v>
      </c>
    </row>
    <row r="76" spans="1:11" x14ac:dyDescent="0.45">
      <c r="A76" t="s">
        <v>181</v>
      </c>
      <c r="B76" s="10" t="s">
        <v>219</v>
      </c>
      <c r="C76" s="10">
        <v>70</v>
      </c>
      <c r="D76" s="14">
        <v>0.03</v>
      </c>
      <c r="E76" s="10">
        <v>60</v>
      </c>
      <c r="F76" s="10">
        <v>20</v>
      </c>
      <c r="G76" s="10">
        <v>40</v>
      </c>
      <c r="H76" s="10">
        <v>5</v>
      </c>
      <c r="I76" s="14">
        <v>0.28999999999999998</v>
      </c>
      <c r="J76" s="14">
        <v>0.63</v>
      </c>
      <c r="K76" s="14">
        <v>0.08</v>
      </c>
    </row>
    <row r="77" spans="1:11" x14ac:dyDescent="0.45">
      <c r="A77" t="s">
        <v>181</v>
      </c>
      <c r="B77" s="10" t="s">
        <v>220</v>
      </c>
      <c r="C77" s="10">
        <v>50</v>
      </c>
      <c r="D77" s="14">
        <v>0.03</v>
      </c>
      <c r="E77" s="10">
        <v>65</v>
      </c>
      <c r="F77" s="10">
        <v>25</v>
      </c>
      <c r="G77" s="10">
        <v>30</v>
      </c>
      <c r="H77" s="10">
        <v>10</v>
      </c>
      <c r="I77" s="14">
        <v>0.39</v>
      </c>
      <c r="J77" s="14">
        <v>0.48</v>
      </c>
      <c r="K77" s="14">
        <v>0.12</v>
      </c>
    </row>
    <row r="78" spans="1:11" x14ac:dyDescent="0.45">
      <c r="A78" t="s">
        <v>181</v>
      </c>
      <c r="B78" s="10" t="s">
        <v>221</v>
      </c>
      <c r="C78" s="10">
        <v>50</v>
      </c>
      <c r="D78" s="14">
        <v>0.03</v>
      </c>
      <c r="E78" s="10">
        <v>50</v>
      </c>
      <c r="F78" s="10">
        <v>20</v>
      </c>
      <c r="G78" s="10">
        <v>30</v>
      </c>
      <c r="H78" s="24" t="s">
        <v>222</v>
      </c>
      <c r="I78" s="24" t="s">
        <v>222</v>
      </c>
      <c r="J78" s="14">
        <v>0.55000000000000004</v>
      </c>
      <c r="K78" s="24" t="s">
        <v>222</v>
      </c>
    </row>
    <row r="79" spans="1:11" x14ac:dyDescent="0.45">
      <c r="A79" t="s">
        <v>181</v>
      </c>
      <c r="B79" s="10" t="s">
        <v>214</v>
      </c>
      <c r="C79" s="10">
        <v>485</v>
      </c>
      <c r="D79" s="14">
        <v>0.03</v>
      </c>
      <c r="E79" s="10">
        <v>480</v>
      </c>
      <c r="F79" s="10">
        <v>185</v>
      </c>
      <c r="G79" s="10">
        <v>270</v>
      </c>
      <c r="H79" s="10">
        <v>20</v>
      </c>
      <c r="I79" s="14">
        <v>0.39</v>
      </c>
      <c r="J79" s="14">
        <v>0.56999999999999995</v>
      </c>
      <c r="K79" s="14">
        <v>0.05</v>
      </c>
    </row>
    <row r="80" spans="1:11" x14ac:dyDescent="0.45">
      <c r="A80" t="s">
        <v>182</v>
      </c>
      <c r="B80" s="10" t="s">
        <v>217</v>
      </c>
      <c r="C80" s="10">
        <v>265</v>
      </c>
      <c r="D80" s="14">
        <v>0.08</v>
      </c>
      <c r="E80" s="10">
        <v>250</v>
      </c>
      <c r="F80" s="10">
        <v>85</v>
      </c>
      <c r="G80" s="10">
        <v>160</v>
      </c>
      <c r="H80" s="10">
        <v>5</v>
      </c>
      <c r="I80" s="14">
        <v>0.33</v>
      </c>
      <c r="J80" s="14">
        <v>0.64</v>
      </c>
      <c r="K80" s="14">
        <v>0.03</v>
      </c>
    </row>
    <row r="81" spans="1:11" x14ac:dyDescent="0.45">
      <c r="A81" t="s">
        <v>182</v>
      </c>
      <c r="B81" s="10" t="s">
        <v>218</v>
      </c>
      <c r="C81" s="10">
        <v>495</v>
      </c>
      <c r="D81" s="14">
        <v>7.0000000000000007E-2</v>
      </c>
      <c r="E81" s="10">
        <v>470</v>
      </c>
      <c r="F81" s="10">
        <v>205</v>
      </c>
      <c r="G81" s="10">
        <v>235</v>
      </c>
      <c r="H81" s="10">
        <v>30</v>
      </c>
      <c r="I81" s="14">
        <v>0.44</v>
      </c>
      <c r="J81" s="14">
        <v>0.5</v>
      </c>
      <c r="K81" s="14">
        <v>0.06</v>
      </c>
    </row>
    <row r="82" spans="1:11" x14ac:dyDescent="0.45">
      <c r="A82" t="s">
        <v>182</v>
      </c>
      <c r="B82" s="10" t="s">
        <v>219</v>
      </c>
      <c r="C82" s="10">
        <v>205</v>
      </c>
      <c r="D82" s="14">
        <v>0.09</v>
      </c>
      <c r="E82" s="10">
        <v>185</v>
      </c>
      <c r="F82" s="10">
        <v>65</v>
      </c>
      <c r="G82" s="10">
        <v>110</v>
      </c>
      <c r="H82" s="10">
        <v>15</v>
      </c>
      <c r="I82" s="14">
        <v>0.34</v>
      </c>
      <c r="J82" s="14">
        <v>0.57999999999999996</v>
      </c>
      <c r="K82" s="14">
        <v>0.08</v>
      </c>
    </row>
    <row r="83" spans="1:11" x14ac:dyDescent="0.45">
      <c r="A83" t="s">
        <v>182</v>
      </c>
      <c r="B83" s="10" t="s">
        <v>220</v>
      </c>
      <c r="C83" s="10">
        <v>195</v>
      </c>
      <c r="D83" s="14">
        <v>0.1</v>
      </c>
      <c r="E83" s="10">
        <v>240</v>
      </c>
      <c r="F83" s="10">
        <v>85</v>
      </c>
      <c r="G83" s="10">
        <v>145</v>
      </c>
      <c r="H83" s="10">
        <v>10</v>
      </c>
      <c r="I83" s="14">
        <v>0.36</v>
      </c>
      <c r="J83" s="14">
        <v>0.6</v>
      </c>
      <c r="K83" s="14">
        <v>0.04</v>
      </c>
    </row>
    <row r="84" spans="1:11" x14ac:dyDescent="0.45">
      <c r="A84" t="s">
        <v>182</v>
      </c>
      <c r="B84" s="10" t="s">
        <v>221</v>
      </c>
      <c r="C84" s="10">
        <v>230</v>
      </c>
      <c r="D84" s="14">
        <v>0.12</v>
      </c>
      <c r="E84" s="10">
        <v>215</v>
      </c>
      <c r="F84" s="10">
        <v>95</v>
      </c>
      <c r="G84" s="10">
        <v>115</v>
      </c>
      <c r="H84" s="10">
        <v>5</v>
      </c>
      <c r="I84" s="14">
        <v>0.45</v>
      </c>
      <c r="J84" s="14">
        <v>0.53</v>
      </c>
      <c r="K84" s="14">
        <v>0.02</v>
      </c>
    </row>
    <row r="85" spans="1:11" x14ac:dyDescent="0.45">
      <c r="A85" t="s">
        <v>182</v>
      </c>
      <c r="B85" s="10" t="s">
        <v>214</v>
      </c>
      <c r="C85" s="10">
        <v>1385</v>
      </c>
      <c r="D85" s="14">
        <v>0.09</v>
      </c>
      <c r="E85" s="10">
        <v>1360</v>
      </c>
      <c r="F85" s="10">
        <v>535</v>
      </c>
      <c r="G85" s="10">
        <v>760</v>
      </c>
      <c r="H85" s="10">
        <v>65</v>
      </c>
      <c r="I85" s="14">
        <v>0.39</v>
      </c>
      <c r="J85" s="14">
        <v>0.56000000000000005</v>
      </c>
      <c r="K85" s="14">
        <v>0.05</v>
      </c>
    </row>
    <row r="86" spans="1:11" x14ac:dyDescent="0.45">
      <c r="A86" t="s">
        <v>183</v>
      </c>
      <c r="B86" s="10" t="s">
        <v>217</v>
      </c>
      <c r="C86" s="10">
        <v>490</v>
      </c>
      <c r="D86" s="14">
        <v>0.15</v>
      </c>
      <c r="E86" s="10">
        <v>455</v>
      </c>
      <c r="F86" s="10">
        <v>140</v>
      </c>
      <c r="G86" s="10">
        <v>305</v>
      </c>
      <c r="H86" s="10">
        <v>10</v>
      </c>
      <c r="I86" s="14">
        <v>0.31</v>
      </c>
      <c r="J86" s="14">
        <v>0.67</v>
      </c>
      <c r="K86" s="14">
        <v>0.02</v>
      </c>
    </row>
    <row r="87" spans="1:11" x14ac:dyDescent="0.45">
      <c r="A87" t="s">
        <v>183</v>
      </c>
      <c r="B87" s="10" t="s">
        <v>218</v>
      </c>
      <c r="C87" s="10">
        <v>990</v>
      </c>
      <c r="D87" s="14">
        <v>0.14000000000000001</v>
      </c>
      <c r="E87" s="10">
        <v>930</v>
      </c>
      <c r="F87" s="10">
        <v>415</v>
      </c>
      <c r="G87" s="10">
        <v>490</v>
      </c>
      <c r="H87" s="10">
        <v>25</v>
      </c>
      <c r="I87" s="14">
        <v>0.45</v>
      </c>
      <c r="J87" s="14">
        <v>0.52</v>
      </c>
      <c r="K87" s="14">
        <v>0.03</v>
      </c>
    </row>
    <row r="88" spans="1:11" x14ac:dyDescent="0.45">
      <c r="A88" t="s">
        <v>183</v>
      </c>
      <c r="B88" s="10" t="s">
        <v>219</v>
      </c>
      <c r="C88" s="10">
        <v>365</v>
      </c>
      <c r="D88" s="14">
        <v>0.16</v>
      </c>
      <c r="E88" s="10">
        <v>365</v>
      </c>
      <c r="F88" s="10">
        <v>105</v>
      </c>
      <c r="G88" s="10">
        <v>250</v>
      </c>
      <c r="H88" s="10">
        <v>10</v>
      </c>
      <c r="I88" s="14">
        <v>0.28000000000000003</v>
      </c>
      <c r="J88" s="14">
        <v>0.69</v>
      </c>
      <c r="K88" s="14">
        <v>0.03</v>
      </c>
    </row>
    <row r="89" spans="1:11" x14ac:dyDescent="0.45">
      <c r="A89" t="s">
        <v>183</v>
      </c>
      <c r="B89" s="10" t="s">
        <v>220</v>
      </c>
      <c r="C89" s="10">
        <v>285</v>
      </c>
      <c r="D89" s="14">
        <v>0.15</v>
      </c>
      <c r="E89" s="10">
        <v>355</v>
      </c>
      <c r="F89" s="10">
        <v>105</v>
      </c>
      <c r="G89" s="10">
        <v>230</v>
      </c>
      <c r="H89" s="10">
        <v>15</v>
      </c>
      <c r="I89" s="14">
        <v>0.3</v>
      </c>
      <c r="J89" s="14">
        <v>0.65</v>
      </c>
      <c r="K89" s="14">
        <v>0.04</v>
      </c>
    </row>
    <row r="90" spans="1:11" x14ac:dyDescent="0.45">
      <c r="A90" t="s">
        <v>183</v>
      </c>
      <c r="B90" s="10" t="s">
        <v>221</v>
      </c>
      <c r="C90" s="10">
        <v>290</v>
      </c>
      <c r="D90" s="14">
        <v>0.15</v>
      </c>
      <c r="E90" s="10">
        <v>275</v>
      </c>
      <c r="F90" s="10">
        <v>105</v>
      </c>
      <c r="G90" s="10">
        <v>165</v>
      </c>
      <c r="H90" s="10">
        <v>5</v>
      </c>
      <c r="I90" s="14">
        <v>0.38</v>
      </c>
      <c r="J90" s="14">
        <v>0.61</v>
      </c>
      <c r="K90" s="14">
        <v>0.01</v>
      </c>
    </row>
    <row r="91" spans="1:11" x14ac:dyDescent="0.45">
      <c r="A91" t="s">
        <v>183</v>
      </c>
      <c r="B91" s="10" t="s">
        <v>214</v>
      </c>
      <c r="C91" s="10">
        <v>2420</v>
      </c>
      <c r="D91" s="14">
        <v>0.15</v>
      </c>
      <c r="E91" s="10">
        <v>2385</v>
      </c>
      <c r="F91" s="10">
        <v>875</v>
      </c>
      <c r="G91" s="10">
        <v>1445</v>
      </c>
      <c r="H91" s="10">
        <v>65</v>
      </c>
      <c r="I91" s="14">
        <v>0.37</v>
      </c>
      <c r="J91" s="14">
        <v>0.61</v>
      </c>
      <c r="K91" s="14">
        <v>0.03</v>
      </c>
    </row>
    <row r="92" spans="1:11" x14ac:dyDescent="0.45">
      <c r="A92" t="s">
        <v>184</v>
      </c>
      <c r="B92" s="10" t="s">
        <v>217</v>
      </c>
      <c r="C92" s="10">
        <v>75</v>
      </c>
      <c r="D92" s="14">
        <v>0.02</v>
      </c>
      <c r="E92" s="10">
        <v>65</v>
      </c>
      <c r="F92" s="10">
        <v>25</v>
      </c>
      <c r="G92" s="10">
        <v>40</v>
      </c>
      <c r="H92" s="10">
        <v>0</v>
      </c>
      <c r="I92" s="14">
        <v>0.38</v>
      </c>
      <c r="J92" s="14">
        <v>0.62</v>
      </c>
      <c r="K92" s="14">
        <v>0</v>
      </c>
    </row>
    <row r="93" spans="1:11" x14ac:dyDescent="0.45">
      <c r="A93" t="s">
        <v>184</v>
      </c>
      <c r="B93" s="10" t="s">
        <v>218</v>
      </c>
      <c r="C93" s="10">
        <v>235</v>
      </c>
      <c r="D93" s="14">
        <v>0.03</v>
      </c>
      <c r="E93" s="10">
        <v>235</v>
      </c>
      <c r="F93" s="10">
        <v>105</v>
      </c>
      <c r="G93" s="10">
        <v>125</v>
      </c>
      <c r="H93" s="10">
        <v>10</v>
      </c>
      <c r="I93" s="14">
        <v>0.44</v>
      </c>
      <c r="J93" s="14">
        <v>0.53</v>
      </c>
      <c r="K93" s="14">
        <v>0.04</v>
      </c>
    </row>
    <row r="94" spans="1:11" x14ac:dyDescent="0.45">
      <c r="A94" t="s">
        <v>184</v>
      </c>
      <c r="B94" s="10" t="s">
        <v>219</v>
      </c>
      <c r="C94" s="10">
        <v>50</v>
      </c>
      <c r="D94" s="14">
        <v>0.02</v>
      </c>
      <c r="E94" s="10">
        <v>50</v>
      </c>
      <c r="F94" s="10">
        <v>20</v>
      </c>
      <c r="G94" s="10">
        <v>30</v>
      </c>
      <c r="H94" s="24" t="s">
        <v>222</v>
      </c>
      <c r="I94" s="24" t="s">
        <v>222</v>
      </c>
      <c r="J94" s="14">
        <v>0.6</v>
      </c>
      <c r="K94" s="24" t="s">
        <v>222</v>
      </c>
    </row>
    <row r="95" spans="1:11" x14ac:dyDescent="0.45">
      <c r="A95" t="s">
        <v>184</v>
      </c>
      <c r="B95" s="10" t="s">
        <v>220</v>
      </c>
      <c r="C95" s="10">
        <v>55</v>
      </c>
      <c r="D95" s="14">
        <v>0.03</v>
      </c>
      <c r="E95" s="10">
        <v>60</v>
      </c>
      <c r="F95" s="10">
        <v>20</v>
      </c>
      <c r="G95" s="10">
        <v>35</v>
      </c>
      <c r="H95" s="10">
        <v>5</v>
      </c>
      <c r="I95" s="14">
        <v>0.31</v>
      </c>
      <c r="J95" s="14">
        <v>0.61</v>
      </c>
      <c r="K95" s="14">
        <v>0.08</v>
      </c>
    </row>
    <row r="96" spans="1:11" x14ac:dyDescent="0.45">
      <c r="A96" t="s">
        <v>184</v>
      </c>
      <c r="B96" s="10" t="s">
        <v>221</v>
      </c>
      <c r="C96" s="10">
        <v>50</v>
      </c>
      <c r="D96" s="14">
        <v>0.03</v>
      </c>
      <c r="E96" s="10">
        <v>50</v>
      </c>
      <c r="F96" s="10">
        <v>20</v>
      </c>
      <c r="G96" s="10">
        <v>35</v>
      </c>
      <c r="H96" s="10">
        <v>0</v>
      </c>
      <c r="I96" s="14">
        <v>0.35</v>
      </c>
      <c r="J96" s="14">
        <v>0.65</v>
      </c>
      <c r="K96" s="14">
        <v>0</v>
      </c>
    </row>
    <row r="97" spans="1:11" x14ac:dyDescent="0.45">
      <c r="A97" t="s">
        <v>184</v>
      </c>
      <c r="B97" s="10" t="s">
        <v>214</v>
      </c>
      <c r="C97" s="10">
        <v>465</v>
      </c>
      <c r="D97" s="14">
        <v>0.03</v>
      </c>
      <c r="E97" s="10">
        <v>460</v>
      </c>
      <c r="F97" s="10">
        <v>180</v>
      </c>
      <c r="G97" s="10">
        <v>265</v>
      </c>
      <c r="H97" s="10">
        <v>15</v>
      </c>
      <c r="I97" s="14">
        <v>0.4</v>
      </c>
      <c r="J97" s="14">
        <v>0.56999999999999995</v>
      </c>
      <c r="K97" s="14">
        <v>0.03</v>
      </c>
    </row>
    <row r="98" spans="1:11" x14ac:dyDescent="0.45">
      <c r="A98" t="s">
        <v>185</v>
      </c>
      <c r="B98" s="10" t="s">
        <v>217</v>
      </c>
      <c r="C98" s="10">
        <v>100</v>
      </c>
      <c r="D98" s="14">
        <v>0.03</v>
      </c>
      <c r="E98" s="10">
        <v>90</v>
      </c>
      <c r="F98" s="10">
        <v>35</v>
      </c>
      <c r="G98" s="10">
        <v>55</v>
      </c>
      <c r="H98" s="24" t="s">
        <v>222</v>
      </c>
      <c r="I98" s="24" t="s">
        <v>222</v>
      </c>
      <c r="J98" s="14">
        <v>0.59</v>
      </c>
      <c r="K98" s="24" t="s">
        <v>222</v>
      </c>
    </row>
    <row r="99" spans="1:11" x14ac:dyDescent="0.45">
      <c r="A99" t="s">
        <v>185</v>
      </c>
      <c r="B99" s="10" t="s">
        <v>218</v>
      </c>
      <c r="C99" s="10">
        <v>155</v>
      </c>
      <c r="D99" s="14">
        <v>0.02</v>
      </c>
      <c r="E99" s="10">
        <v>150</v>
      </c>
      <c r="F99" s="10">
        <v>65</v>
      </c>
      <c r="G99" s="10">
        <v>80</v>
      </c>
      <c r="H99" s="10">
        <v>5</v>
      </c>
      <c r="I99" s="14">
        <v>0.44</v>
      </c>
      <c r="J99" s="14">
        <v>0.52</v>
      </c>
      <c r="K99" s="14">
        <v>0.04</v>
      </c>
    </row>
    <row r="100" spans="1:11" x14ac:dyDescent="0.45">
      <c r="A100" t="s">
        <v>185</v>
      </c>
      <c r="B100" s="10" t="s">
        <v>219</v>
      </c>
      <c r="C100" s="10">
        <v>50</v>
      </c>
      <c r="D100" s="14">
        <v>0.02</v>
      </c>
      <c r="E100" s="10">
        <v>50</v>
      </c>
      <c r="F100" s="10">
        <v>10</v>
      </c>
      <c r="G100" s="10">
        <v>40</v>
      </c>
      <c r="H100" s="24" t="s">
        <v>222</v>
      </c>
      <c r="I100" s="24" t="s">
        <v>222</v>
      </c>
      <c r="J100" s="14">
        <v>0.81</v>
      </c>
      <c r="K100" s="24" t="s">
        <v>222</v>
      </c>
    </row>
    <row r="101" spans="1:11" x14ac:dyDescent="0.45">
      <c r="A101" t="s">
        <v>185</v>
      </c>
      <c r="B101" s="10" t="s">
        <v>220</v>
      </c>
      <c r="C101" s="10">
        <v>65</v>
      </c>
      <c r="D101" s="14">
        <v>0.03</v>
      </c>
      <c r="E101" s="10">
        <v>70</v>
      </c>
      <c r="F101" s="10">
        <v>30</v>
      </c>
      <c r="G101" s="10">
        <v>40</v>
      </c>
      <c r="H101" s="24" t="s">
        <v>222</v>
      </c>
      <c r="I101" s="24" t="s">
        <v>222</v>
      </c>
      <c r="J101" s="14">
        <v>0.56999999999999995</v>
      </c>
      <c r="K101" s="24" t="s">
        <v>222</v>
      </c>
    </row>
    <row r="102" spans="1:11" x14ac:dyDescent="0.45">
      <c r="A102" t="s">
        <v>185</v>
      </c>
      <c r="B102" s="10" t="s">
        <v>221</v>
      </c>
      <c r="C102" s="10">
        <v>55</v>
      </c>
      <c r="D102" s="14">
        <v>0.03</v>
      </c>
      <c r="E102" s="10">
        <v>55</v>
      </c>
      <c r="F102" s="10">
        <v>20</v>
      </c>
      <c r="G102" s="10">
        <v>30</v>
      </c>
      <c r="H102" s="10">
        <v>5</v>
      </c>
      <c r="I102" s="14">
        <v>0.38</v>
      </c>
      <c r="J102" s="14">
        <v>0.56999999999999995</v>
      </c>
      <c r="K102" s="14">
        <v>0.06</v>
      </c>
    </row>
    <row r="103" spans="1:11" x14ac:dyDescent="0.45">
      <c r="A103" t="s">
        <v>185</v>
      </c>
      <c r="B103" s="10" t="s">
        <v>214</v>
      </c>
      <c r="C103" s="10">
        <v>425</v>
      </c>
      <c r="D103" s="14">
        <v>0.03</v>
      </c>
      <c r="E103" s="10">
        <v>420</v>
      </c>
      <c r="F103" s="10">
        <v>160</v>
      </c>
      <c r="G103" s="10">
        <v>245</v>
      </c>
      <c r="H103" s="10">
        <v>15</v>
      </c>
      <c r="I103" s="14">
        <v>0.38</v>
      </c>
      <c r="J103" s="14">
        <v>0.57999999999999996</v>
      </c>
      <c r="K103" s="14">
        <v>0.03</v>
      </c>
    </row>
    <row r="104" spans="1:11" x14ac:dyDescent="0.45">
      <c r="A104" t="s">
        <v>186</v>
      </c>
      <c r="B104" s="10" t="s">
        <v>217</v>
      </c>
      <c r="C104" s="10">
        <v>30</v>
      </c>
      <c r="D104" s="14">
        <v>0.01</v>
      </c>
      <c r="E104" s="10">
        <v>30</v>
      </c>
      <c r="F104" s="10">
        <v>10</v>
      </c>
      <c r="G104" s="10">
        <v>20</v>
      </c>
      <c r="H104" s="10">
        <v>0</v>
      </c>
      <c r="I104" s="14">
        <v>0.32</v>
      </c>
      <c r="J104" s="14">
        <v>0.68</v>
      </c>
      <c r="K104" s="14">
        <v>0</v>
      </c>
    </row>
    <row r="105" spans="1:11" x14ac:dyDescent="0.45">
      <c r="A105" t="s">
        <v>186</v>
      </c>
      <c r="B105" s="10" t="s">
        <v>218</v>
      </c>
      <c r="C105" s="10">
        <v>90</v>
      </c>
      <c r="D105" s="14">
        <v>0.01</v>
      </c>
      <c r="E105" s="10">
        <v>85</v>
      </c>
      <c r="F105" s="10">
        <v>30</v>
      </c>
      <c r="G105" s="10">
        <v>50</v>
      </c>
      <c r="H105" s="10">
        <v>5</v>
      </c>
      <c r="I105" s="14">
        <v>0.36</v>
      </c>
      <c r="J105" s="14">
        <v>0.6</v>
      </c>
      <c r="K105" s="14">
        <v>0.05</v>
      </c>
    </row>
    <row r="106" spans="1:11" x14ac:dyDescent="0.45">
      <c r="A106" t="s">
        <v>186</v>
      </c>
      <c r="B106" s="10" t="s">
        <v>219</v>
      </c>
      <c r="C106" s="10">
        <v>20</v>
      </c>
      <c r="D106" s="14">
        <v>0.01</v>
      </c>
      <c r="E106" s="10">
        <v>15</v>
      </c>
      <c r="F106" s="10">
        <v>5</v>
      </c>
      <c r="G106" s="10">
        <v>10</v>
      </c>
      <c r="H106" s="24" t="s">
        <v>222</v>
      </c>
      <c r="I106" s="24" t="s">
        <v>222</v>
      </c>
      <c r="J106" s="14">
        <v>0.65</v>
      </c>
      <c r="K106" s="24" t="s">
        <v>222</v>
      </c>
    </row>
    <row r="107" spans="1:11" x14ac:dyDescent="0.45">
      <c r="A107" t="s">
        <v>186</v>
      </c>
      <c r="B107" s="10" t="s">
        <v>220</v>
      </c>
      <c r="C107" s="10">
        <v>25</v>
      </c>
      <c r="D107" s="14">
        <v>0.01</v>
      </c>
      <c r="E107" s="10">
        <v>30</v>
      </c>
      <c r="F107" s="10">
        <v>10</v>
      </c>
      <c r="G107" s="10">
        <v>20</v>
      </c>
      <c r="H107" s="10">
        <v>5</v>
      </c>
      <c r="I107" s="14">
        <v>0.32</v>
      </c>
      <c r="J107" s="14">
        <v>0.57999999999999996</v>
      </c>
      <c r="K107" s="14">
        <v>0.1</v>
      </c>
    </row>
    <row r="108" spans="1:11" x14ac:dyDescent="0.45">
      <c r="A108" t="s">
        <v>186</v>
      </c>
      <c r="B108" s="10" t="s">
        <v>221</v>
      </c>
      <c r="C108" s="10">
        <v>15</v>
      </c>
      <c r="D108" s="14">
        <v>0.01</v>
      </c>
      <c r="E108" s="10">
        <v>15</v>
      </c>
      <c r="F108" s="10">
        <v>5</v>
      </c>
      <c r="G108" s="10">
        <v>15</v>
      </c>
      <c r="H108" s="10">
        <v>0</v>
      </c>
      <c r="I108" s="14">
        <v>0.24</v>
      </c>
      <c r="J108" s="14">
        <v>0.76</v>
      </c>
      <c r="K108" s="14">
        <v>0</v>
      </c>
    </row>
    <row r="109" spans="1:11" x14ac:dyDescent="0.45">
      <c r="A109" t="s">
        <v>186</v>
      </c>
      <c r="B109" s="10" t="s">
        <v>214</v>
      </c>
      <c r="C109" s="10">
        <v>180</v>
      </c>
      <c r="D109" s="14">
        <v>0.01</v>
      </c>
      <c r="E109" s="10">
        <v>175</v>
      </c>
      <c r="F109" s="10">
        <v>55</v>
      </c>
      <c r="G109" s="10">
        <v>110</v>
      </c>
      <c r="H109" s="10">
        <v>10</v>
      </c>
      <c r="I109" s="14">
        <v>0.32</v>
      </c>
      <c r="J109" s="14">
        <v>0.63</v>
      </c>
      <c r="K109" s="14">
        <v>0.05</v>
      </c>
    </row>
    <row r="110" spans="1:11" x14ac:dyDescent="0.45">
      <c r="A110" t="s">
        <v>187</v>
      </c>
      <c r="B110" s="10" t="s">
        <v>217</v>
      </c>
      <c r="C110" s="10">
        <v>25</v>
      </c>
      <c r="D110" s="14">
        <v>0.01</v>
      </c>
      <c r="E110" s="10">
        <v>25</v>
      </c>
      <c r="F110" s="10">
        <v>5</v>
      </c>
      <c r="G110" s="10">
        <v>20</v>
      </c>
      <c r="H110" s="10">
        <v>0</v>
      </c>
      <c r="I110" s="14">
        <v>0.25</v>
      </c>
      <c r="J110" s="14">
        <v>0.75</v>
      </c>
      <c r="K110" s="14">
        <v>0</v>
      </c>
    </row>
    <row r="111" spans="1:11" x14ac:dyDescent="0.45">
      <c r="A111" t="s">
        <v>187</v>
      </c>
      <c r="B111" s="10" t="s">
        <v>218</v>
      </c>
      <c r="C111" s="10">
        <v>85</v>
      </c>
      <c r="D111" s="14">
        <v>0.01</v>
      </c>
      <c r="E111" s="10">
        <v>80</v>
      </c>
      <c r="F111" s="10">
        <v>40</v>
      </c>
      <c r="G111" s="10">
        <v>40</v>
      </c>
      <c r="H111" s="24" t="s">
        <v>222</v>
      </c>
      <c r="I111" s="24" t="s">
        <v>222</v>
      </c>
      <c r="J111" s="14">
        <v>0.5</v>
      </c>
      <c r="K111" s="24" t="s">
        <v>222</v>
      </c>
    </row>
    <row r="112" spans="1:11" x14ac:dyDescent="0.45">
      <c r="A112" t="s">
        <v>187</v>
      </c>
      <c r="B112" s="10" t="s">
        <v>219</v>
      </c>
      <c r="C112" s="10">
        <v>35</v>
      </c>
      <c r="D112" s="14">
        <v>0.01</v>
      </c>
      <c r="E112" s="10">
        <v>30</v>
      </c>
      <c r="F112" s="10">
        <v>10</v>
      </c>
      <c r="G112" s="10">
        <v>20</v>
      </c>
      <c r="H112" s="24" t="s">
        <v>222</v>
      </c>
      <c r="I112" s="24" t="s">
        <v>222</v>
      </c>
      <c r="J112" s="14">
        <v>0.63</v>
      </c>
      <c r="K112" s="14" t="s">
        <v>222</v>
      </c>
    </row>
    <row r="113" spans="1:11" x14ac:dyDescent="0.45">
      <c r="A113" t="s">
        <v>187</v>
      </c>
      <c r="B113" s="10" t="s">
        <v>220</v>
      </c>
      <c r="C113" s="10">
        <v>25</v>
      </c>
      <c r="D113" s="14">
        <v>0.01</v>
      </c>
      <c r="E113" s="10">
        <v>30</v>
      </c>
      <c r="F113" s="10">
        <v>10</v>
      </c>
      <c r="G113" s="10">
        <v>20</v>
      </c>
      <c r="H113" s="24" t="s">
        <v>222</v>
      </c>
      <c r="I113" s="24" t="s">
        <v>222</v>
      </c>
      <c r="J113" s="14">
        <v>0.64</v>
      </c>
      <c r="K113" s="24" t="s">
        <v>222</v>
      </c>
    </row>
    <row r="114" spans="1:11" x14ac:dyDescent="0.45">
      <c r="A114" t="s">
        <v>187</v>
      </c>
      <c r="B114" s="10" t="s">
        <v>221</v>
      </c>
      <c r="C114" s="10">
        <v>20</v>
      </c>
      <c r="D114" s="14">
        <v>0.01</v>
      </c>
      <c r="E114" s="10">
        <v>20</v>
      </c>
      <c r="F114" s="10">
        <v>5</v>
      </c>
      <c r="G114" s="10">
        <v>15</v>
      </c>
      <c r="H114" s="10">
        <v>0</v>
      </c>
      <c r="I114" s="14">
        <v>0.16</v>
      </c>
      <c r="J114" s="14">
        <v>0.84</v>
      </c>
      <c r="K114" s="14">
        <v>0</v>
      </c>
    </row>
    <row r="115" spans="1:11" x14ac:dyDescent="0.45">
      <c r="A115" t="s">
        <v>187</v>
      </c>
      <c r="B115" s="10" t="s">
        <v>214</v>
      </c>
      <c r="C115" s="10">
        <v>185</v>
      </c>
      <c r="D115" s="14">
        <v>0.01</v>
      </c>
      <c r="E115" s="10">
        <v>185</v>
      </c>
      <c r="F115" s="10">
        <v>65</v>
      </c>
      <c r="G115" s="10">
        <v>110</v>
      </c>
      <c r="H115" s="10">
        <v>5</v>
      </c>
      <c r="I115" s="14">
        <v>0.37</v>
      </c>
      <c r="J115" s="14">
        <v>0.61</v>
      </c>
      <c r="K115" s="14">
        <v>0.02</v>
      </c>
    </row>
    <row r="116" spans="1:11" x14ac:dyDescent="0.45">
      <c r="A116" t="s">
        <v>188</v>
      </c>
      <c r="B116" s="10" t="s">
        <v>217</v>
      </c>
      <c r="C116" s="10">
        <v>10</v>
      </c>
      <c r="D116" s="14">
        <v>0</v>
      </c>
      <c r="E116" s="10">
        <v>10</v>
      </c>
      <c r="F116" s="10">
        <v>5</v>
      </c>
      <c r="G116" s="10">
        <v>5</v>
      </c>
      <c r="H116" s="24" t="s">
        <v>222</v>
      </c>
      <c r="I116" s="14">
        <v>0.6</v>
      </c>
      <c r="J116" s="24" t="s">
        <v>222</v>
      </c>
      <c r="K116" s="24" t="s">
        <v>222</v>
      </c>
    </row>
    <row r="117" spans="1:11" x14ac:dyDescent="0.45">
      <c r="A117" t="s">
        <v>188</v>
      </c>
      <c r="B117" s="10" t="s">
        <v>218</v>
      </c>
      <c r="C117" s="10">
        <v>25</v>
      </c>
      <c r="D117" s="14">
        <v>0</v>
      </c>
      <c r="E117" s="10">
        <v>25</v>
      </c>
      <c r="F117" s="10">
        <v>10</v>
      </c>
      <c r="G117" s="10">
        <v>15</v>
      </c>
      <c r="H117" s="10">
        <v>0</v>
      </c>
      <c r="I117" s="14">
        <v>0.46</v>
      </c>
      <c r="J117" s="14">
        <v>0.54</v>
      </c>
      <c r="K117" s="14">
        <v>0</v>
      </c>
    </row>
    <row r="118" spans="1:11" x14ac:dyDescent="0.45">
      <c r="A118" t="s">
        <v>188</v>
      </c>
      <c r="B118" s="10" t="s">
        <v>219</v>
      </c>
      <c r="C118" s="10">
        <v>5</v>
      </c>
      <c r="D118" s="14">
        <v>0</v>
      </c>
      <c r="E118" s="10">
        <v>5</v>
      </c>
      <c r="F118" s="25" t="s">
        <v>222</v>
      </c>
      <c r="G118" s="25" t="s">
        <v>222</v>
      </c>
      <c r="H118" s="10">
        <v>0</v>
      </c>
      <c r="I118" s="25" t="s">
        <v>222</v>
      </c>
      <c r="J118" s="25" t="s">
        <v>222</v>
      </c>
      <c r="K118" s="14">
        <v>0</v>
      </c>
    </row>
    <row r="119" spans="1:11" x14ac:dyDescent="0.45">
      <c r="A119" t="s">
        <v>188</v>
      </c>
      <c r="B119" s="10" t="s">
        <v>220</v>
      </c>
      <c r="C119" s="24" t="s">
        <v>222</v>
      </c>
      <c r="D119" s="25" t="s">
        <v>222</v>
      </c>
      <c r="E119" s="10">
        <v>5</v>
      </c>
      <c r="F119" s="10">
        <v>0</v>
      </c>
      <c r="G119" s="10">
        <v>5</v>
      </c>
      <c r="H119" s="10">
        <v>0</v>
      </c>
      <c r="I119" s="14">
        <v>0</v>
      </c>
      <c r="J119" s="14">
        <v>1</v>
      </c>
      <c r="K119" s="14">
        <v>0</v>
      </c>
    </row>
    <row r="120" spans="1:11" x14ac:dyDescent="0.45">
      <c r="A120" t="s">
        <v>188</v>
      </c>
      <c r="B120" s="10" t="s">
        <v>221</v>
      </c>
      <c r="C120" s="24" t="s">
        <v>222</v>
      </c>
      <c r="D120" s="25" t="s">
        <v>222</v>
      </c>
      <c r="E120" s="10">
        <v>0</v>
      </c>
      <c r="F120" s="10">
        <v>0</v>
      </c>
      <c r="G120" s="10">
        <v>0</v>
      </c>
      <c r="H120" s="10">
        <v>0</v>
      </c>
      <c r="I120" s="14">
        <v>0</v>
      </c>
      <c r="J120" s="14">
        <v>0</v>
      </c>
      <c r="K120" s="14">
        <v>0</v>
      </c>
    </row>
    <row r="121" spans="1:11" x14ac:dyDescent="0.45">
      <c r="A121" t="s">
        <v>188</v>
      </c>
      <c r="B121" s="10" t="s">
        <v>214</v>
      </c>
      <c r="C121" s="10">
        <v>45</v>
      </c>
      <c r="D121" s="14">
        <v>0</v>
      </c>
      <c r="E121" s="10">
        <v>40</v>
      </c>
      <c r="F121" s="10">
        <v>20</v>
      </c>
      <c r="G121" s="10">
        <v>20</v>
      </c>
      <c r="H121" s="24" t="s">
        <v>222</v>
      </c>
      <c r="I121" s="24" t="s">
        <v>222</v>
      </c>
      <c r="J121" s="14">
        <v>0.52</v>
      </c>
      <c r="K121" s="24" t="s">
        <v>222</v>
      </c>
    </row>
    <row r="122" spans="1:11" x14ac:dyDescent="0.45">
      <c r="A122" t="s">
        <v>189</v>
      </c>
      <c r="B122" s="10" t="s">
        <v>217</v>
      </c>
      <c r="C122" s="10">
        <v>120</v>
      </c>
      <c r="D122" s="14">
        <v>0.04</v>
      </c>
      <c r="E122" s="10">
        <v>110</v>
      </c>
      <c r="F122" s="10">
        <v>45</v>
      </c>
      <c r="G122" s="10">
        <v>60</v>
      </c>
      <c r="H122" s="24" t="s">
        <v>222</v>
      </c>
      <c r="I122" s="24" t="s">
        <v>222</v>
      </c>
      <c r="J122" s="14">
        <v>0.56000000000000005</v>
      </c>
      <c r="K122" s="24" t="s">
        <v>222</v>
      </c>
    </row>
    <row r="123" spans="1:11" x14ac:dyDescent="0.45">
      <c r="A123" t="s">
        <v>189</v>
      </c>
      <c r="B123" s="10" t="s">
        <v>218</v>
      </c>
      <c r="C123" s="10">
        <v>335</v>
      </c>
      <c r="D123" s="14">
        <v>0.05</v>
      </c>
      <c r="E123" s="10">
        <v>320</v>
      </c>
      <c r="F123" s="10">
        <v>175</v>
      </c>
      <c r="G123" s="10">
        <v>130</v>
      </c>
      <c r="H123" s="10">
        <v>15</v>
      </c>
      <c r="I123" s="14">
        <v>0.55000000000000004</v>
      </c>
      <c r="J123" s="14">
        <v>0.4</v>
      </c>
      <c r="K123" s="14">
        <v>0.05</v>
      </c>
    </row>
    <row r="124" spans="1:11" x14ac:dyDescent="0.45">
      <c r="A124" t="s">
        <v>189</v>
      </c>
      <c r="B124" s="10" t="s">
        <v>219</v>
      </c>
      <c r="C124" s="10">
        <v>95</v>
      </c>
      <c r="D124" s="14">
        <v>0.04</v>
      </c>
      <c r="E124" s="10">
        <v>100</v>
      </c>
      <c r="F124" s="10">
        <v>40</v>
      </c>
      <c r="G124" s="10">
        <v>55</v>
      </c>
      <c r="H124" s="10">
        <v>5</v>
      </c>
      <c r="I124" s="14">
        <v>0.39</v>
      </c>
      <c r="J124" s="14">
        <v>0.56999999999999995</v>
      </c>
      <c r="K124" s="14">
        <v>0.04</v>
      </c>
    </row>
    <row r="125" spans="1:11" x14ac:dyDescent="0.45">
      <c r="A125" t="s">
        <v>189</v>
      </c>
      <c r="B125" s="10" t="s">
        <v>220</v>
      </c>
      <c r="C125" s="10">
        <v>60</v>
      </c>
      <c r="D125" s="14">
        <v>0.03</v>
      </c>
      <c r="E125" s="10">
        <v>75</v>
      </c>
      <c r="F125" s="10">
        <v>25</v>
      </c>
      <c r="G125" s="10">
        <v>45</v>
      </c>
      <c r="H125" s="10">
        <v>5</v>
      </c>
      <c r="I125" s="14">
        <v>0.36</v>
      </c>
      <c r="J125" s="14">
        <v>0.57999999999999996</v>
      </c>
      <c r="K125" s="14">
        <v>7.0000000000000007E-2</v>
      </c>
    </row>
    <row r="126" spans="1:11" x14ac:dyDescent="0.45">
      <c r="A126" t="s">
        <v>189</v>
      </c>
      <c r="B126" s="10" t="s">
        <v>221</v>
      </c>
      <c r="C126" s="10">
        <v>60</v>
      </c>
      <c r="D126" s="14">
        <v>0.03</v>
      </c>
      <c r="E126" s="10">
        <v>60</v>
      </c>
      <c r="F126" s="10">
        <v>20</v>
      </c>
      <c r="G126" s="10">
        <v>35</v>
      </c>
      <c r="H126" s="24" t="s">
        <v>222</v>
      </c>
      <c r="I126" s="24" t="s">
        <v>222</v>
      </c>
      <c r="J126" s="14">
        <v>0.63</v>
      </c>
      <c r="K126" s="24" t="s">
        <v>222</v>
      </c>
    </row>
    <row r="127" spans="1:11" x14ac:dyDescent="0.45">
      <c r="A127" t="s">
        <v>189</v>
      </c>
      <c r="B127" s="10" t="s">
        <v>214</v>
      </c>
      <c r="C127" s="10">
        <v>665</v>
      </c>
      <c r="D127" s="14">
        <v>0.04</v>
      </c>
      <c r="E127" s="10">
        <v>660</v>
      </c>
      <c r="F127" s="10">
        <v>310</v>
      </c>
      <c r="G127" s="10">
        <v>325</v>
      </c>
      <c r="H127" s="10">
        <v>25</v>
      </c>
      <c r="I127" s="14">
        <v>0.47</v>
      </c>
      <c r="J127" s="14">
        <v>0.49</v>
      </c>
      <c r="K127" s="14">
        <v>0.04</v>
      </c>
    </row>
    <row r="128" spans="1:11" x14ac:dyDescent="0.45">
      <c r="A128" t="s">
        <v>190</v>
      </c>
      <c r="B128" s="10" t="s">
        <v>217</v>
      </c>
      <c r="C128" s="10">
        <v>300</v>
      </c>
      <c r="D128" s="14">
        <v>0.09</v>
      </c>
      <c r="E128" s="10">
        <v>285</v>
      </c>
      <c r="F128" s="10">
        <v>80</v>
      </c>
      <c r="G128" s="10">
        <v>200</v>
      </c>
      <c r="H128" s="10">
        <v>5</v>
      </c>
      <c r="I128" s="14">
        <v>0.28000000000000003</v>
      </c>
      <c r="J128" s="14">
        <v>0.71</v>
      </c>
      <c r="K128" s="14">
        <v>0.01</v>
      </c>
    </row>
    <row r="129" spans="1:11" x14ac:dyDescent="0.45">
      <c r="A129" t="s">
        <v>190</v>
      </c>
      <c r="B129" s="10" t="s">
        <v>218</v>
      </c>
      <c r="C129" s="10">
        <v>440</v>
      </c>
      <c r="D129" s="14">
        <v>0.06</v>
      </c>
      <c r="E129" s="10">
        <v>430</v>
      </c>
      <c r="F129" s="10">
        <v>190</v>
      </c>
      <c r="G129" s="10">
        <v>225</v>
      </c>
      <c r="H129" s="10">
        <v>20</v>
      </c>
      <c r="I129" s="14">
        <v>0.44</v>
      </c>
      <c r="J129" s="14">
        <v>0.52</v>
      </c>
      <c r="K129" s="14">
        <v>0.05</v>
      </c>
    </row>
    <row r="130" spans="1:11" x14ac:dyDescent="0.45">
      <c r="A130" t="s">
        <v>190</v>
      </c>
      <c r="B130" s="10" t="s">
        <v>219</v>
      </c>
      <c r="C130" s="10">
        <v>160</v>
      </c>
      <c r="D130" s="14">
        <v>7.0000000000000007E-2</v>
      </c>
      <c r="E130" s="10">
        <v>140</v>
      </c>
      <c r="F130" s="10">
        <v>40</v>
      </c>
      <c r="G130" s="10">
        <v>95</v>
      </c>
      <c r="H130" s="10">
        <v>5</v>
      </c>
      <c r="I130" s="14">
        <v>0.27</v>
      </c>
      <c r="J130" s="14">
        <v>0.68</v>
      </c>
      <c r="K130" s="14">
        <v>0.04</v>
      </c>
    </row>
    <row r="131" spans="1:11" x14ac:dyDescent="0.45">
      <c r="A131" t="s">
        <v>190</v>
      </c>
      <c r="B131" s="10" t="s">
        <v>220</v>
      </c>
      <c r="C131" s="10">
        <v>145</v>
      </c>
      <c r="D131" s="14">
        <v>0.08</v>
      </c>
      <c r="E131" s="10">
        <v>175</v>
      </c>
      <c r="F131" s="10">
        <v>55</v>
      </c>
      <c r="G131" s="10">
        <v>110</v>
      </c>
      <c r="H131" s="10">
        <v>10</v>
      </c>
      <c r="I131" s="14">
        <v>0.31</v>
      </c>
      <c r="J131" s="14">
        <v>0.63</v>
      </c>
      <c r="K131" s="14">
        <v>0.06</v>
      </c>
    </row>
    <row r="132" spans="1:11" x14ac:dyDescent="0.45">
      <c r="A132" t="s">
        <v>190</v>
      </c>
      <c r="B132" s="10" t="s">
        <v>221</v>
      </c>
      <c r="C132" s="10">
        <v>115</v>
      </c>
      <c r="D132" s="14">
        <v>0.06</v>
      </c>
      <c r="E132" s="10">
        <v>130</v>
      </c>
      <c r="F132" s="10">
        <v>35</v>
      </c>
      <c r="G132" s="10">
        <v>90</v>
      </c>
      <c r="H132" s="10">
        <v>5</v>
      </c>
      <c r="I132" s="14">
        <v>0.27</v>
      </c>
      <c r="J132" s="14">
        <v>0.7</v>
      </c>
      <c r="K132" s="14">
        <v>0.02</v>
      </c>
    </row>
    <row r="133" spans="1:11" x14ac:dyDescent="0.45">
      <c r="A133" t="s">
        <v>190</v>
      </c>
      <c r="B133" s="10" t="s">
        <v>214</v>
      </c>
      <c r="C133" s="10">
        <v>1170</v>
      </c>
      <c r="D133" s="14">
        <v>7.0000000000000007E-2</v>
      </c>
      <c r="E133" s="10">
        <v>1160</v>
      </c>
      <c r="F133" s="10">
        <v>395</v>
      </c>
      <c r="G133" s="10">
        <v>720</v>
      </c>
      <c r="H133" s="10">
        <v>45</v>
      </c>
      <c r="I133" s="14">
        <v>0.34</v>
      </c>
      <c r="J133" s="14">
        <v>0.62</v>
      </c>
      <c r="K133" s="14">
        <v>0.04</v>
      </c>
    </row>
    <row r="134" spans="1:11" x14ac:dyDescent="0.45">
      <c r="A134" t="s">
        <v>191</v>
      </c>
      <c r="B134" s="10" t="s">
        <v>217</v>
      </c>
      <c r="C134" s="10">
        <v>10</v>
      </c>
      <c r="D134" s="14">
        <v>0</v>
      </c>
      <c r="E134" s="10">
        <v>10</v>
      </c>
      <c r="F134" s="10">
        <v>5</v>
      </c>
      <c r="G134" s="10">
        <v>5</v>
      </c>
      <c r="H134" s="10">
        <v>0</v>
      </c>
      <c r="I134" s="14">
        <v>0.3</v>
      </c>
      <c r="J134" s="14">
        <v>0.7</v>
      </c>
      <c r="K134" s="14">
        <v>0</v>
      </c>
    </row>
    <row r="135" spans="1:11" x14ac:dyDescent="0.45">
      <c r="A135" t="s">
        <v>191</v>
      </c>
      <c r="B135" s="10" t="s">
        <v>218</v>
      </c>
      <c r="C135" s="10">
        <v>30</v>
      </c>
      <c r="D135" s="14">
        <v>0</v>
      </c>
      <c r="E135" s="10">
        <v>25</v>
      </c>
      <c r="F135" s="10">
        <v>20</v>
      </c>
      <c r="G135" s="10">
        <v>10</v>
      </c>
      <c r="H135" s="10">
        <v>0</v>
      </c>
      <c r="I135" s="14">
        <v>0.7</v>
      </c>
      <c r="J135" s="14">
        <v>0.3</v>
      </c>
      <c r="K135" s="14">
        <v>0</v>
      </c>
    </row>
    <row r="136" spans="1:11" x14ac:dyDescent="0.45">
      <c r="A136" t="s">
        <v>191</v>
      </c>
      <c r="B136" s="10" t="s">
        <v>219</v>
      </c>
      <c r="C136" s="10">
        <v>10</v>
      </c>
      <c r="D136" s="14">
        <v>0.01</v>
      </c>
      <c r="E136" s="10">
        <v>10</v>
      </c>
      <c r="F136" s="24" t="s">
        <v>222</v>
      </c>
      <c r="G136" s="10">
        <v>10</v>
      </c>
      <c r="H136" s="10">
        <v>0</v>
      </c>
      <c r="I136" s="24" t="s">
        <v>222</v>
      </c>
      <c r="J136" s="24" t="s">
        <v>222</v>
      </c>
      <c r="K136" s="14">
        <v>0</v>
      </c>
    </row>
    <row r="137" spans="1:11" x14ac:dyDescent="0.45">
      <c r="A137" t="s">
        <v>191</v>
      </c>
      <c r="B137" s="10" t="s">
        <v>220</v>
      </c>
      <c r="C137" s="10">
        <v>5</v>
      </c>
      <c r="D137" s="14">
        <v>0</v>
      </c>
      <c r="E137" s="10">
        <v>5</v>
      </c>
      <c r="F137" s="10">
        <v>0</v>
      </c>
      <c r="G137" s="10">
        <v>5</v>
      </c>
      <c r="H137" s="10">
        <v>0</v>
      </c>
      <c r="I137" s="14">
        <v>0</v>
      </c>
      <c r="J137" s="14">
        <v>1</v>
      </c>
      <c r="K137" s="14">
        <v>0</v>
      </c>
    </row>
    <row r="138" spans="1:11" x14ac:dyDescent="0.45">
      <c r="A138" t="s">
        <v>191</v>
      </c>
      <c r="B138" s="10" t="s">
        <v>221</v>
      </c>
      <c r="C138" s="10">
        <v>5</v>
      </c>
      <c r="D138" s="14">
        <v>0</v>
      </c>
      <c r="E138" s="10">
        <v>5</v>
      </c>
      <c r="F138" s="25" t="s">
        <v>222</v>
      </c>
      <c r="G138" s="25" t="s">
        <v>222</v>
      </c>
      <c r="H138" s="10">
        <v>0</v>
      </c>
      <c r="I138" s="14" t="s">
        <v>222</v>
      </c>
      <c r="J138" s="14" t="s">
        <v>222</v>
      </c>
      <c r="K138" s="14">
        <v>0</v>
      </c>
    </row>
    <row r="139" spans="1:11" x14ac:dyDescent="0.45">
      <c r="A139" t="s">
        <v>191</v>
      </c>
      <c r="B139" s="10" t="s">
        <v>214</v>
      </c>
      <c r="C139" s="10">
        <v>60</v>
      </c>
      <c r="D139" s="14">
        <v>0</v>
      </c>
      <c r="E139" s="10">
        <v>60</v>
      </c>
      <c r="F139" s="10">
        <v>25</v>
      </c>
      <c r="G139" s="10">
        <v>35</v>
      </c>
      <c r="H139" s="10">
        <v>0</v>
      </c>
      <c r="I139" s="14">
        <v>0.45</v>
      </c>
      <c r="J139" s="14">
        <v>0.55000000000000004</v>
      </c>
      <c r="K139" s="14">
        <v>0</v>
      </c>
    </row>
    <row r="140" spans="1:11" x14ac:dyDescent="0.45">
      <c r="A140" t="s">
        <v>192</v>
      </c>
      <c r="B140" s="10" t="s">
        <v>217</v>
      </c>
      <c r="C140" s="10">
        <v>50</v>
      </c>
      <c r="D140" s="14">
        <v>0.02</v>
      </c>
      <c r="E140" s="10">
        <v>45</v>
      </c>
      <c r="F140" s="10">
        <v>20</v>
      </c>
      <c r="G140" s="10">
        <v>25</v>
      </c>
      <c r="H140" s="10">
        <v>0</v>
      </c>
      <c r="I140" s="14">
        <v>0.48</v>
      </c>
      <c r="J140" s="14">
        <v>0.52</v>
      </c>
      <c r="K140" s="14">
        <v>0</v>
      </c>
    </row>
    <row r="141" spans="1:11" x14ac:dyDescent="0.45">
      <c r="A141" t="s">
        <v>192</v>
      </c>
      <c r="B141" s="10" t="s">
        <v>218</v>
      </c>
      <c r="C141" s="10">
        <v>160</v>
      </c>
      <c r="D141" s="14">
        <v>0.02</v>
      </c>
      <c r="E141" s="10">
        <v>160</v>
      </c>
      <c r="F141" s="10">
        <v>85</v>
      </c>
      <c r="G141" s="10">
        <v>70</v>
      </c>
      <c r="H141" s="10">
        <v>5</v>
      </c>
      <c r="I141" s="14">
        <v>0.52</v>
      </c>
      <c r="J141" s="14">
        <v>0.44</v>
      </c>
      <c r="K141" s="14">
        <v>0.03</v>
      </c>
    </row>
    <row r="142" spans="1:11" x14ac:dyDescent="0.45">
      <c r="A142" t="s">
        <v>192</v>
      </c>
      <c r="B142" s="10" t="s">
        <v>219</v>
      </c>
      <c r="C142" s="10">
        <v>40</v>
      </c>
      <c r="D142" s="14">
        <v>0.02</v>
      </c>
      <c r="E142" s="10">
        <v>35</v>
      </c>
      <c r="F142" s="10">
        <v>15</v>
      </c>
      <c r="G142" s="10">
        <v>20</v>
      </c>
      <c r="H142" s="24" t="s">
        <v>222</v>
      </c>
      <c r="I142" s="24" t="s">
        <v>222</v>
      </c>
      <c r="J142" s="14">
        <v>0.59</v>
      </c>
      <c r="K142" s="24" t="s">
        <v>222</v>
      </c>
    </row>
    <row r="143" spans="1:11" x14ac:dyDescent="0.45">
      <c r="A143" t="s">
        <v>192</v>
      </c>
      <c r="B143" s="10" t="s">
        <v>220</v>
      </c>
      <c r="C143" s="10">
        <v>35</v>
      </c>
      <c r="D143" s="14">
        <v>0.02</v>
      </c>
      <c r="E143" s="10">
        <v>50</v>
      </c>
      <c r="F143" s="10">
        <v>15</v>
      </c>
      <c r="G143" s="10">
        <v>30</v>
      </c>
      <c r="H143" s="10">
        <v>0</v>
      </c>
      <c r="I143" s="14">
        <v>0.35</v>
      </c>
      <c r="J143" s="14">
        <v>0.65</v>
      </c>
      <c r="K143" s="14">
        <v>0</v>
      </c>
    </row>
    <row r="144" spans="1:11" x14ac:dyDescent="0.45">
      <c r="A144" t="s">
        <v>192</v>
      </c>
      <c r="B144" s="10" t="s">
        <v>221</v>
      </c>
      <c r="C144" s="10">
        <v>30</v>
      </c>
      <c r="D144" s="14">
        <v>0.02</v>
      </c>
      <c r="E144" s="10">
        <v>30</v>
      </c>
      <c r="F144" s="10">
        <v>15</v>
      </c>
      <c r="G144" s="10">
        <v>15</v>
      </c>
      <c r="H144" s="10">
        <v>0</v>
      </c>
      <c r="I144" s="14">
        <v>0.48</v>
      </c>
      <c r="J144" s="14">
        <v>0.52</v>
      </c>
      <c r="K144" s="14">
        <v>0</v>
      </c>
    </row>
    <row r="145" spans="1:11" x14ac:dyDescent="0.45">
      <c r="A145" t="s">
        <v>192</v>
      </c>
      <c r="B145" s="10" t="s">
        <v>214</v>
      </c>
      <c r="C145" s="10">
        <v>320</v>
      </c>
      <c r="D145" s="14">
        <v>0.02</v>
      </c>
      <c r="E145" s="10">
        <v>320</v>
      </c>
      <c r="F145" s="10">
        <v>150</v>
      </c>
      <c r="G145" s="10">
        <v>165</v>
      </c>
      <c r="H145" s="10">
        <v>5</v>
      </c>
      <c r="I145" s="14">
        <v>0.47</v>
      </c>
      <c r="J145" s="14">
        <v>0.51</v>
      </c>
      <c r="K145" s="14">
        <v>0.02</v>
      </c>
    </row>
    <row r="146" spans="1:11" x14ac:dyDescent="0.45">
      <c r="A146" t="s">
        <v>193</v>
      </c>
      <c r="B146" s="10" t="s">
        <v>217</v>
      </c>
      <c r="C146" s="10">
        <v>120</v>
      </c>
      <c r="D146" s="14">
        <v>0.04</v>
      </c>
      <c r="E146" s="10">
        <v>115</v>
      </c>
      <c r="F146" s="10">
        <v>35</v>
      </c>
      <c r="G146" s="10">
        <v>80</v>
      </c>
      <c r="H146" s="10">
        <v>0</v>
      </c>
      <c r="I146" s="14">
        <v>0.3</v>
      </c>
      <c r="J146" s="14">
        <v>0.7</v>
      </c>
      <c r="K146" s="14">
        <v>0</v>
      </c>
    </row>
    <row r="147" spans="1:11" x14ac:dyDescent="0.45">
      <c r="A147" t="s">
        <v>193</v>
      </c>
      <c r="B147" s="10" t="s">
        <v>218</v>
      </c>
      <c r="C147" s="10">
        <v>220</v>
      </c>
      <c r="D147" s="14">
        <v>0.03</v>
      </c>
      <c r="E147" s="10">
        <v>215</v>
      </c>
      <c r="F147" s="10">
        <v>115</v>
      </c>
      <c r="G147" s="10">
        <v>95</v>
      </c>
      <c r="H147" s="10">
        <v>5</v>
      </c>
      <c r="I147" s="14">
        <v>0.53</v>
      </c>
      <c r="J147" s="14">
        <v>0.44</v>
      </c>
      <c r="K147" s="14">
        <v>0.03</v>
      </c>
    </row>
    <row r="148" spans="1:11" x14ac:dyDescent="0.45">
      <c r="A148" t="s">
        <v>193</v>
      </c>
      <c r="B148" s="10" t="s">
        <v>219</v>
      </c>
      <c r="C148" s="10">
        <v>95</v>
      </c>
      <c r="D148" s="14">
        <v>0.04</v>
      </c>
      <c r="E148" s="10">
        <v>75</v>
      </c>
      <c r="F148" s="10">
        <v>20</v>
      </c>
      <c r="G148" s="10">
        <v>50</v>
      </c>
      <c r="H148" s="10">
        <v>5</v>
      </c>
      <c r="I148" s="14">
        <v>0.28000000000000003</v>
      </c>
      <c r="J148" s="14">
        <v>0.68</v>
      </c>
      <c r="K148" s="14">
        <v>0.04</v>
      </c>
    </row>
    <row r="149" spans="1:11" x14ac:dyDescent="0.45">
      <c r="A149" t="s">
        <v>193</v>
      </c>
      <c r="B149" s="10" t="s">
        <v>220</v>
      </c>
      <c r="C149" s="10">
        <v>70</v>
      </c>
      <c r="D149" s="14">
        <v>0.04</v>
      </c>
      <c r="E149" s="10">
        <v>100</v>
      </c>
      <c r="F149" s="10">
        <v>40</v>
      </c>
      <c r="G149" s="10">
        <v>55</v>
      </c>
      <c r="H149" s="10">
        <v>5</v>
      </c>
      <c r="I149" s="14">
        <v>0.4</v>
      </c>
      <c r="J149" s="14">
        <v>0.55000000000000004</v>
      </c>
      <c r="K149" s="14">
        <v>0.05</v>
      </c>
    </row>
    <row r="150" spans="1:11" x14ac:dyDescent="0.45">
      <c r="A150" t="s">
        <v>193</v>
      </c>
      <c r="B150" s="10" t="s">
        <v>221</v>
      </c>
      <c r="C150" s="10">
        <v>45</v>
      </c>
      <c r="D150" s="14">
        <v>0.02</v>
      </c>
      <c r="E150" s="10">
        <v>45</v>
      </c>
      <c r="F150" s="10">
        <v>15</v>
      </c>
      <c r="G150" s="10">
        <v>25</v>
      </c>
      <c r="H150" s="24" t="s">
        <v>222</v>
      </c>
      <c r="I150" s="24" t="s">
        <v>222</v>
      </c>
      <c r="J150" s="14">
        <v>0.59</v>
      </c>
      <c r="K150" s="24" t="s">
        <v>222</v>
      </c>
    </row>
    <row r="151" spans="1:11" x14ac:dyDescent="0.45">
      <c r="A151" t="s">
        <v>193</v>
      </c>
      <c r="B151" s="10" t="s">
        <v>214</v>
      </c>
      <c r="C151" s="10">
        <v>550</v>
      </c>
      <c r="D151" s="14">
        <v>0.03</v>
      </c>
      <c r="E151" s="10">
        <v>550</v>
      </c>
      <c r="F151" s="10">
        <v>225</v>
      </c>
      <c r="G151" s="10">
        <v>310</v>
      </c>
      <c r="H151" s="10">
        <v>15</v>
      </c>
      <c r="I151" s="14">
        <v>0.41</v>
      </c>
      <c r="J151" s="14">
        <v>0.56000000000000005</v>
      </c>
      <c r="K151" s="14">
        <v>0.03</v>
      </c>
    </row>
    <row r="152" spans="1:11" x14ac:dyDescent="0.45">
      <c r="A152" t="s">
        <v>194</v>
      </c>
      <c r="B152" s="10" t="s">
        <v>217</v>
      </c>
      <c r="C152" s="10">
        <v>25</v>
      </c>
      <c r="D152" s="14">
        <v>0.01</v>
      </c>
      <c r="E152" s="10">
        <v>20</v>
      </c>
      <c r="F152" s="10">
        <v>10</v>
      </c>
      <c r="G152" s="10">
        <v>15</v>
      </c>
      <c r="H152" s="10">
        <v>0</v>
      </c>
      <c r="I152" s="14">
        <v>0.41</v>
      </c>
      <c r="J152" s="14">
        <v>0.59</v>
      </c>
      <c r="K152" s="14">
        <v>0</v>
      </c>
    </row>
    <row r="153" spans="1:11" x14ac:dyDescent="0.45">
      <c r="A153" t="s">
        <v>194</v>
      </c>
      <c r="B153" s="10" t="s">
        <v>218</v>
      </c>
      <c r="C153" s="10">
        <v>90</v>
      </c>
      <c r="D153" s="14">
        <v>0.01</v>
      </c>
      <c r="E153" s="10">
        <v>85</v>
      </c>
      <c r="F153" s="10">
        <v>40</v>
      </c>
      <c r="G153" s="10">
        <v>45</v>
      </c>
      <c r="H153" s="10">
        <v>5</v>
      </c>
      <c r="I153" s="14">
        <v>0.47</v>
      </c>
      <c r="J153" s="14">
        <v>0.5</v>
      </c>
      <c r="K153" s="14">
        <v>0.03</v>
      </c>
    </row>
    <row r="154" spans="1:11" x14ac:dyDescent="0.45">
      <c r="A154" t="s">
        <v>194</v>
      </c>
      <c r="B154" s="10" t="s">
        <v>219</v>
      </c>
      <c r="C154" s="10">
        <v>35</v>
      </c>
      <c r="D154" s="14">
        <v>0.02</v>
      </c>
      <c r="E154" s="10">
        <v>30</v>
      </c>
      <c r="F154" s="10">
        <v>10</v>
      </c>
      <c r="G154" s="10">
        <v>20</v>
      </c>
      <c r="H154" s="10">
        <v>0</v>
      </c>
      <c r="I154" s="14">
        <v>0.33</v>
      </c>
      <c r="J154" s="14">
        <v>0.67</v>
      </c>
      <c r="K154" s="14">
        <v>0</v>
      </c>
    </row>
    <row r="155" spans="1:11" x14ac:dyDescent="0.45">
      <c r="A155" t="s">
        <v>194</v>
      </c>
      <c r="B155" s="10" t="s">
        <v>220</v>
      </c>
      <c r="C155" s="10">
        <v>15</v>
      </c>
      <c r="D155" s="14">
        <v>0.01</v>
      </c>
      <c r="E155" s="10">
        <v>25</v>
      </c>
      <c r="F155" s="10">
        <v>10</v>
      </c>
      <c r="G155" s="10">
        <v>15</v>
      </c>
      <c r="H155" s="10">
        <v>0</v>
      </c>
      <c r="I155" s="14">
        <v>0.42</v>
      </c>
      <c r="J155" s="14">
        <v>0.57999999999999996</v>
      </c>
      <c r="K155" s="14">
        <v>0</v>
      </c>
    </row>
    <row r="156" spans="1:11" x14ac:dyDescent="0.45">
      <c r="A156" t="s">
        <v>194</v>
      </c>
      <c r="B156" s="10" t="s">
        <v>221</v>
      </c>
      <c r="C156" s="10">
        <v>20</v>
      </c>
      <c r="D156" s="14">
        <v>0.01</v>
      </c>
      <c r="E156" s="10">
        <v>15</v>
      </c>
      <c r="F156" s="10">
        <v>5</v>
      </c>
      <c r="G156" s="10">
        <v>10</v>
      </c>
      <c r="H156" s="10">
        <v>0</v>
      </c>
      <c r="I156" s="14">
        <v>0.35</v>
      </c>
      <c r="J156" s="14">
        <v>0.65</v>
      </c>
      <c r="K156" s="14">
        <v>0</v>
      </c>
    </row>
    <row r="157" spans="1:11" x14ac:dyDescent="0.45">
      <c r="A157" t="s">
        <v>194</v>
      </c>
      <c r="B157" s="10" t="s">
        <v>214</v>
      </c>
      <c r="C157" s="10">
        <v>185</v>
      </c>
      <c r="D157" s="14">
        <v>0.01</v>
      </c>
      <c r="E157" s="10">
        <v>180</v>
      </c>
      <c r="F157" s="10">
        <v>75</v>
      </c>
      <c r="G157" s="10">
        <v>100</v>
      </c>
      <c r="H157" s="10">
        <v>5</v>
      </c>
      <c r="I157" s="14">
        <v>0.42</v>
      </c>
      <c r="J157" s="14">
        <v>0.56000000000000005</v>
      </c>
      <c r="K157" s="14">
        <v>0.02</v>
      </c>
    </row>
    <row r="158" spans="1:11" x14ac:dyDescent="0.45">
      <c r="A158" t="s">
        <v>195</v>
      </c>
      <c r="B158" s="10" t="s">
        <v>217</v>
      </c>
      <c r="C158" s="10">
        <v>5</v>
      </c>
      <c r="D158" s="14">
        <v>0</v>
      </c>
      <c r="E158" s="10">
        <v>5</v>
      </c>
      <c r="F158" s="10">
        <v>0</v>
      </c>
      <c r="G158" s="10">
        <v>5</v>
      </c>
      <c r="H158" s="10">
        <v>0</v>
      </c>
      <c r="I158" s="14">
        <v>0</v>
      </c>
      <c r="J158" s="14">
        <v>1</v>
      </c>
      <c r="K158" s="14">
        <v>0</v>
      </c>
    </row>
    <row r="159" spans="1:11" x14ac:dyDescent="0.45">
      <c r="A159" t="s">
        <v>195</v>
      </c>
      <c r="B159" s="10" t="s">
        <v>218</v>
      </c>
      <c r="C159" s="10">
        <v>25</v>
      </c>
      <c r="D159" s="14">
        <v>0</v>
      </c>
      <c r="E159" s="10">
        <v>20</v>
      </c>
      <c r="F159" s="10">
        <v>10</v>
      </c>
      <c r="G159" s="10">
        <v>10</v>
      </c>
      <c r="H159" s="24" t="s">
        <v>222</v>
      </c>
      <c r="I159" s="14">
        <v>0.56999999999999995</v>
      </c>
      <c r="J159" s="24" t="s">
        <v>222</v>
      </c>
      <c r="K159" s="24" t="s">
        <v>222</v>
      </c>
    </row>
    <row r="160" spans="1:11" x14ac:dyDescent="0.45">
      <c r="A160" t="s">
        <v>195</v>
      </c>
      <c r="B160" s="10" t="s">
        <v>219</v>
      </c>
      <c r="C160" s="10">
        <v>10</v>
      </c>
      <c r="D160" s="14">
        <v>0</v>
      </c>
      <c r="E160" s="10">
        <v>5</v>
      </c>
      <c r="F160" s="10">
        <v>5</v>
      </c>
      <c r="G160" s="10">
        <v>5</v>
      </c>
      <c r="H160" s="10">
        <v>0</v>
      </c>
      <c r="I160" s="14">
        <v>0.56999999999999995</v>
      </c>
      <c r="J160" s="14">
        <v>0.43</v>
      </c>
      <c r="K160" s="14">
        <v>0</v>
      </c>
    </row>
    <row r="161" spans="1:11" x14ac:dyDescent="0.45">
      <c r="A161" t="s">
        <v>195</v>
      </c>
      <c r="B161" s="10" t="s">
        <v>220</v>
      </c>
      <c r="C161" s="10">
        <v>5</v>
      </c>
      <c r="D161" s="14">
        <v>0</v>
      </c>
      <c r="E161" s="10">
        <v>10</v>
      </c>
      <c r="F161" s="10">
        <v>5</v>
      </c>
      <c r="G161" s="10">
        <v>5</v>
      </c>
      <c r="H161" s="10">
        <v>0</v>
      </c>
      <c r="I161" s="14">
        <v>0.33</v>
      </c>
      <c r="J161" s="14">
        <v>0.67</v>
      </c>
      <c r="K161" s="14">
        <v>0</v>
      </c>
    </row>
    <row r="162" spans="1:11" x14ac:dyDescent="0.45">
      <c r="A162" t="s">
        <v>195</v>
      </c>
      <c r="B162" s="10" t="s">
        <v>221</v>
      </c>
      <c r="C162" s="10">
        <v>5</v>
      </c>
      <c r="D162" s="14">
        <v>0</v>
      </c>
      <c r="E162" s="10">
        <v>5</v>
      </c>
      <c r="F162" s="10">
        <v>5</v>
      </c>
      <c r="G162" s="10">
        <v>5</v>
      </c>
      <c r="H162" s="10">
        <v>0</v>
      </c>
      <c r="I162" s="14">
        <v>0.56999999999999995</v>
      </c>
      <c r="J162" s="14">
        <v>0.43</v>
      </c>
      <c r="K162" s="14">
        <v>0</v>
      </c>
    </row>
    <row r="163" spans="1:11" x14ac:dyDescent="0.45">
      <c r="A163" t="s">
        <v>195</v>
      </c>
      <c r="B163" s="10" t="s">
        <v>214</v>
      </c>
      <c r="C163" s="10">
        <v>50</v>
      </c>
      <c r="D163" s="14">
        <v>0</v>
      </c>
      <c r="E163" s="10">
        <v>50</v>
      </c>
      <c r="F163" s="10">
        <v>25</v>
      </c>
      <c r="G163" s="10">
        <v>25</v>
      </c>
      <c r="H163" s="24" t="s">
        <v>222</v>
      </c>
      <c r="I163" s="24" t="s">
        <v>222</v>
      </c>
      <c r="J163" s="14">
        <v>0.53</v>
      </c>
      <c r="K163" s="24" t="s">
        <v>222</v>
      </c>
    </row>
    <row r="164" spans="1:11" x14ac:dyDescent="0.45">
      <c r="A164" t="s">
        <v>196</v>
      </c>
      <c r="B164" s="10" t="s">
        <v>217</v>
      </c>
      <c r="C164" s="10">
        <v>40</v>
      </c>
      <c r="D164" s="14">
        <v>0.01</v>
      </c>
      <c r="E164" s="10">
        <v>40</v>
      </c>
      <c r="F164" s="10">
        <v>15</v>
      </c>
      <c r="G164" s="10">
        <v>25</v>
      </c>
      <c r="H164" s="10">
        <v>0</v>
      </c>
      <c r="I164" s="14">
        <v>0.39</v>
      </c>
      <c r="J164" s="14">
        <v>0.61</v>
      </c>
      <c r="K164" s="14">
        <v>0</v>
      </c>
    </row>
    <row r="165" spans="1:11" x14ac:dyDescent="0.45">
      <c r="A165" t="s">
        <v>196</v>
      </c>
      <c r="B165" s="10" t="s">
        <v>218</v>
      </c>
      <c r="C165" s="10">
        <v>145</v>
      </c>
      <c r="D165" s="14">
        <v>0.02</v>
      </c>
      <c r="E165" s="10">
        <v>140</v>
      </c>
      <c r="F165" s="10">
        <v>65</v>
      </c>
      <c r="G165" s="10">
        <v>60</v>
      </c>
      <c r="H165" s="10">
        <v>10</v>
      </c>
      <c r="I165" s="14">
        <v>0.48</v>
      </c>
      <c r="J165" s="14">
        <v>0.45</v>
      </c>
      <c r="K165" s="14">
        <v>7.0000000000000007E-2</v>
      </c>
    </row>
    <row r="166" spans="1:11" x14ac:dyDescent="0.45">
      <c r="A166" t="s">
        <v>196</v>
      </c>
      <c r="B166" s="10" t="s">
        <v>219</v>
      </c>
      <c r="C166" s="10">
        <v>45</v>
      </c>
      <c r="D166" s="14">
        <v>0.02</v>
      </c>
      <c r="E166" s="10">
        <v>30</v>
      </c>
      <c r="F166" s="10">
        <v>10</v>
      </c>
      <c r="G166" s="10">
        <v>15</v>
      </c>
      <c r="H166" s="24" t="s">
        <v>222</v>
      </c>
      <c r="I166" s="24" t="s">
        <v>222</v>
      </c>
      <c r="J166" s="14">
        <v>0.59</v>
      </c>
      <c r="K166" s="24" t="s">
        <v>222</v>
      </c>
    </row>
    <row r="167" spans="1:11" x14ac:dyDescent="0.45">
      <c r="A167" t="s">
        <v>196</v>
      </c>
      <c r="B167" s="10" t="s">
        <v>220</v>
      </c>
      <c r="C167" s="10">
        <v>40</v>
      </c>
      <c r="D167" s="14">
        <v>0.02</v>
      </c>
      <c r="E167" s="10">
        <v>60</v>
      </c>
      <c r="F167" s="10">
        <v>20</v>
      </c>
      <c r="G167" s="10">
        <v>35</v>
      </c>
      <c r="H167" s="24" t="s">
        <v>222</v>
      </c>
      <c r="I167" s="24" t="s">
        <v>222</v>
      </c>
      <c r="J167" s="14">
        <v>0.62</v>
      </c>
      <c r="K167" s="24" t="s">
        <v>222</v>
      </c>
    </row>
    <row r="168" spans="1:11" x14ac:dyDescent="0.45">
      <c r="A168" t="s">
        <v>196</v>
      </c>
      <c r="B168" s="10" t="s">
        <v>221</v>
      </c>
      <c r="C168" s="10">
        <v>25</v>
      </c>
      <c r="D168" s="14">
        <v>0.01</v>
      </c>
      <c r="E168" s="10">
        <v>25</v>
      </c>
      <c r="F168" s="10">
        <v>10</v>
      </c>
      <c r="G168" s="10">
        <v>15</v>
      </c>
      <c r="H168" s="10">
        <v>0</v>
      </c>
      <c r="I168" s="14">
        <v>0.35</v>
      </c>
      <c r="J168" s="14">
        <v>0.65</v>
      </c>
      <c r="K168" s="14">
        <v>0</v>
      </c>
    </row>
    <row r="169" spans="1:11" x14ac:dyDescent="0.45">
      <c r="A169" t="s">
        <v>196</v>
      </c>
      <c r="B169" s="10" t="s">
        <v>214</v>
      </c>
      <c r="C169" s="10">
        <v>290</v>
      </c>
      <c r="D169" s="14">
        <v>0.02</v>
      </c>
      <c r="E169" s="10">
        <v>290</v>
      </c>
      <c r="F169" s="10">
        <v>120</v>
      </c>
      <c r="G169" s="10">
        <v>155</v>
      </c>
      <c r="H169" s="10">
        <v>15</v>
      </c>
      <c r="I169" s="14">
        <v>0.42</v>
      </c>
      <c r="J169" s="14">
        <v>0.53</v>
      </c>
      <c r="K169" s="14">
        <v>0.05</v>
      </c>
    </row>
    <row r="170" spans="1:11" x14ac:dyDescent="0.45">
      <c r="A170" t="s">
        <v>197</v>
      </c>
      <c r="B170" s="10" t="s">
        <v>217</v>
      </c>
      <c r="C170" s="10">
        <v>230</v>
      </c>
      <c r="D170" s="14">
        <v>7.0000000000000007E-2</v>
      </c>
      <c r="E170" s="10">
        <v>220</v>
      </c>
      <c r="F170" s="10">
        <v>75</v>
      </c>
      <c r="G170" s="10">
        <v>145</v>
      </c>
      <c r="H170" s="24" t="s">
        <v>222</v>
      </c>
      <c r="I170" s="24" t="s">
        <v>222</v>
      </c>
      <c r="J170" s="14">
        <v>0.65</v>
      </c>
      <c r="K170" s="24" t="s">
        <v>222</v>
      </c>
    </row>
    <row r="171" spans="1:11" x14ac:dyDescent="0.45">
      <c r="A171" t="s">
        <v>197</v>
      </c>
      <c r="B171" s="10" t="s">
        <v>218</v>
      </c>
      <c r="C171" s="10">
        <v>370</v>
      </c>
      <c r="D171" s="14">
        <v>0.05</v>
      </c>
      <c r="E171" s="10">
        <v>355</v>
      </c>
      <c r="F171" s="10">
        <v>175</v>
      </c>
      <c r="G171" s="10">
        <v>170</v>
      </c>
      <c r="H171" s="10">
        <v>10</v>
      </c>
      <c r="I171" s="14">
        <v>0.49</v>
      </c>
      <c r="J171" s="14">
        <v>0.48</v>
      </c>
      <c r="K171" s="14">
        <v>0.03</v>
      </c>
    </row>
    <row r="172" spans="1:11" x14ac:dyDescent="0.45">
      <c r="A172" t="s">
        <v>197</v>
      </c>
      <c r="B172" s="10" t="s">
        <v>219</v>
      </c>
      <c r="C172" s="10">
        <v>125</v>
      </c>
      <c r="D172" s="14">
        <v>0.05</v>
      </c>
      <c r="E172" s="10">
        <v>110</v>
      </c>
      <c r="F172" s="10">
        <v>30</v>
      </c>
      <c r="G172" s="10">
        <v>75</v>
      </c>
      <c r="H172" s="10">
        <v>5</v>
      </c>
      <c r="I172" s="14">
        <v>0.28000000000000003</v>
      </c>
      <c r="J172" s="14">
        <v>0.69</v>
      </c>
      <c r="K172" s="14">
        <v>0.03</v>
      </c>
    </row>
    <row r="173" spans="1:11" x14ac:dyDescent="0.45">
      <c r="A173" t="s">
        <v>197</v>
      </c>
      <c r="B173" s="10" t="s">
        <v>220</v>
      </c>
      <c r="C173" s="10">
        <v>105</v>
      </c>
      <c r="D173" s="14">
        <v>0.05</v>
      </c>
      <c r="E173" s="10">
        <v>125</v>
      </c>
      <c r="F173" s="10">
        <v>40</v>
      </c>
      <c r="G173" s="10">
        <v>75</v>
      </c>
      <c r="H173" s="10">
        <v>5</v>
      </c>
      <c r="I173" s="14">
        <v>0.33</v>
      </c>
      <c r="J173" s="14">
        <v>0.61</v>
      </c>
      <c r="K173" s="14">
        <v>0.06</v>
      </c>
    </row>
    <row r="174" spans="1:11" x14ac:dyDescent="0.45">
      <c r="A174" t="s">
        <v>197</v>
      </c>
      <c r="B174" s="10" t="s">
        <v>221</v>
      </c>
      <c r="C174" s="10">
        <v>130</v>
      </c>
      <c r="D174" s="14">
        <v>7.0000000000000007E-2</v>
      </c>
      <c r="E174" s="10">
        <v>125</v>
      </c>
      <c r="F174" s="10">
        <v>45</v>
      </c>
      <c r="G174" s="10">
        <v>80</v>
      </c>
      <c r="H174" s="24" t="s">
        <v>222</v>
      </c>
      <c r="I174" s="24" t="s">
        <v>222</v>
      </c>
      <c r="J174" s="14">
        <v>0.63</v>
      </c>
      <c r="K174" s="24" t="s">
        <v>222</v>
      </c>
    </row>
    <row r="175" spans="1:11" x14ac:dyDescent="0.45">
      <c r="A175" t="s">
        <v>197</v>
      </c>
      <c r="B175" s="10" t="s">
        <v>214</v>
      </c>
      <c r="C175" s="10">
        <v>955</v>
      </c>
      <c r="D175" s="14">
        <v>0.06</v>
      </c>
      <c r="E175" s="10">
        <v>940</v>
      </c>
      <c r="F175" s="10">
        <v>370</v>
      </c>
      <c r="G175" s="10">
        <v>545</v>
      </c>
      <c r="H175" s="10">
        <v>25</v>
      </c>
      <c r="I175" s="14">
        <v>0.39</v>
      </c>
      <c r="J175" s="14">
        <v>0.57999999999999996</v>
      </c>
      <c r="K175" s="14">
        <v>0.03</v>
      </c>
    </row>
    <row r="176" spans="1:11" x14ac:dyDescent="0.45">
      <c r="A176" t="s">
        <v>198</v>
      </c>
      <c r="B176" s="10" t="s">
        <v>217</v>
      </c>
      <c r="C176" s="10">
        <v>45</v>
      </c>
      <c r="D176" s="14">
        <v>0.01</v>
      </c>
      <c r="E176" s="10">
        <v>45</v>
      </c>
      <c r="F176" s="10">
        <v>20</v>
      </c>
      <c r="G176" s="10">
        <v>20</v>
      </c>
      <c r="H176" s="24" t="s">
        <v>222</v>
      </c>
      <c r="I176" s="24" t="s">
        <v>222</v>
      </c>
      <c r="J176" s="14">
        <v>0.5</v>
      </c>
      <c r="K176" s="24" t="s">
        <v>222</v>
      </c>
    </row>
    <row r="177" spans="1:11" x14ac:dyDescent="0.45">
      <c r="A177" t="s">
        <v>198</v>
      </c>
      <c r="B177" s="10" t="s">
        <v>218</v>
      </c>
      <c r="C177" s="10">
        <v>105</v>
      </c>
      <c r="D177" s="14">
        <v>0.02</v>
      </c>
      <c r="E177" s="10">
        <v>90</v>
      </c>
      <c r="F177" s="10">
        <v>45</v>
      </c>
      <c r="G177" s="10">
        <v>40</v>
      </c>
      <c r="H177" s="10">
        <v>5</v>
      </c>
      <c r="I177" s="14">
        <v>0.51</v>
      </c>
      <c r="J177" s="14">
        <v>0.45</v>
      </c>
      <c r="K177" s="14">
        <v>0.04</v>
      </c>
    </row>
    <row r="178" spans="1:11" x14ac:dyDescent="0.45">
      <c r="A178" t="s">
        <v>198</v>
      </c>
      <c r="B178" s="10" t="s">
        <v>219</v>
      </c>
      <c r="C178" s="10">
        <v>20</v>
      </c>
      <c r="D178" s="14">
        <v>0.01</v>
      </c>
      <c r="E178" s="10">
        <v>30</v>
      </c>
      <c r="F178" s="10">
        <v>10</v>
      </c>
      <c r="G178" s="10">
        <v>20</v>
      </c>
      <c r="H178" s="10">
        <v>0</v>
      </c>
      <c r="I178" s="14">
        <v>0.33</v>
      </c>
      <c r="J178" s="14">
        <v>0.67</v>
      </c>
      <c r="K178" s="14">
        <v>0</v>
      </c>
    </row>
    <row r="179" spans="1:11" x14ac:dyDescent="0.45">
      <c r="A179" t="s">
        <v>198</v>
      </c>
      <c r="B179" s="10" t="s">
        <v>220</v>
      </c>
      <c r="C179" s="10">
        <v>30</v>
      </c>
      <c r="D179" s="14">
        <v>0.02</v>
      </c>
      <c r="E179" s="10">
        <v>35</v>
      </c>
      <c r="F179" s="10">
        <v>15</v>
      </c>
      <c r="G179" s="10">
        <v>20</v>
      </c>
      <c r="H179" s="10">
        <v>5</v>
      </c>
      <c r="I179" s="14">
        <v>0.36</v>
      </c>
      <c r="J179" s="14">
        <v>0.53</v>
      </c>
      <c r="K179" s="14">
        <v>0.11</v>
      </c>
    </row>
    <row r="180" spans="1:11" x14ac:dyDescent="0.45">
      <c r="A180" t="s">
        <v>198</v>
      </c>
      <c r="B180" s="10" t="s">
        <v>221</v>
      </c>
      <c r="C180" s="10">
        <v>25</v>
      </c>
      <c r="D180" s="14">
        <v>0.01</v>
      </c>
      <c r="E180" s="10">
        <v>30</v>
      </c>
      <c r="F180" s="10">
        <v>10</v>
      </c>
      <c r="G180" s="10">
        <v>15</v>
      </c>
      <c r="H180" s="10">
        <v>0</v>
      </c>
      <c r="I180" s="14">
        <v>0.43</v>
      </c>
      <c r="J180" s="14">
        <v>0.56999999999999995</v>
      </c>
      <c r="K180" s="14">
        <v>0</v>
      </c>
    </row>
    <row r="181" spans="1:11" x14ac:dyDescent="0.45">
      <c r="A181" t="s">
        <v>198</v>
      </c>
      <c r="B181" s="10" t="s">
        <v>214</v>
      </c>
      <c r="C181" s="10">
        <v>230</v>
      </c>
      <c r="D181" s="14">
        <v>0.01</v>
      </c>
      <c r="E181" s="10">
        <v>230</v>
      </c>
      <c r="F181" s="10">
        <v>100</v>
      </c>
      <c r="G181" s="10">
        <v>120</v>
      </c>
      <c r="H181" s="10">
        <v>10</v>
      </c>
      <c r="I181" s="14">
        <v>0.45</v>
      </c>
      <c r="J181" s="14">
        <v>0.52</v>
      </c>
      <c r="K181" s="14">
        <v>0.04</v>
      </c>
    </row>
    <row r="182" spans="1:11" x14ac:dyDescent="0.45">
      <c r="A182" t="s">
        <v>104</v>
      </c>
      <c r="B182" s="10" t="s">
        <v>217</v>
      </c>
      <c r="C182" s="10">
        <v>3190</v>
      </c>
      <c r="D182" s="14">
        <v>1</v>
      </c>
      <c r="E182" s="10">
        <v>2960</v>
      </c>
      <c r="F182" s="10">
        <v>1020</v>
      </c>
      <c r="G182" s="10">
        <v>1890</v>
      </c>
      <c r="H182" s="10">
        <v>50</v>
      </c>
      <c r="I182" s="14">
        <v>0.34</v>
      </c>
      <c r="J182" s="14">
        <v>0.64</v>
      </c>
      <c r="K182" s="14">
        <v>0.02</v>
      </c>
    </row>
    <row r="183" spans="1:11" x14ac:dyDescent="0.45">
      <c r="A183" t="s">
        <v>104</v>
      </c>
      <c r="B183" s="10" t="s">
        <v>218</v>
      </c>
      <c r="C183" s="10">
        <v>6915</v>
      </c>
      <c r="D183" s="14">
        <v>1</v>
      </c>
      <c r="E183" s="10">
        <v>6635</v>
      </c>
      <c r="F183" s="10">
        <v>3130</v>
      </c>
      <c r="G183" s="10">
        <v>3235</v>
      </c>
      <c r="H183" s="10">
        <v>270</v>
      </c>
      <c r="I183" s="14">
        <v>0.47</v>
      </c>
      <c r="J183" s="14">
        <v>0.49</v>
      </c>
      <c r="K183" s="14">
        <v>0.04</v>
      </c>
    </row>
    <row r="184" spans="1:11" x14ac:dyDescent="0.45">
      <c r="A184" t="s">
        <v>104</v>
      </c>
      <c r="B184" s="10" t="s">
        <v>219</v>
      </c>
      <c r="C184" s="10">
        <v>2295</v>
      </c>
      <c r="D184" s="14">
        <v>1</v>
      </c>
      <c r="E184" s="10">
        <v>2160</v>
      </c>
      <c r="F184" s="10">
        <v>660</v>
      </c>
      <c r="G184" s="10">
        <v>1420</v>
      </c>
      <c r="H184" s="10">
        <v>80</v>
      </c>
      <c r="I184" s="14">
        <v>0.3</v>
      </c>
      <c r="J184" s="14">
        <v>0.66</v>
      </c>
      <c r="K184" s="14">
        <v>0.04</v>
      </c>
    </row>
    <row r="185" spans="1:11" x14ac:dyDescent="0.45">
      <c r="A185" t="s">
        <v>104</v>
      </c>
      <c r="B185" s="10" t="s">
        <v>220</v>
      </c>
      <c r="C185" s="10">
        <v>1905</v>
      </c>
      <c r="D185" s="14">
        <v>1</v>
      </c>
      <c r="E185" s="10">
        <v>2385</v>
      </c>
      <c r="F185" s="10">
        <v>775</v>
      </c>
      <c r="G185" s="10">
        <v>1480</v>
      </c>
      <c r="H185" s="10">
        <v>125</v>
      </c>
      <c r="I185" s="14">
        <v>0.33</v>
      </c>
      <c r="J185" s="14">
        <v>0.62</v>
      </c>
      <c r="K185" s="14">
        <v>0.05</v>
      </c>
    </row>
    <row r="186" spans="1:11" x14ac:dyDescent="0.45">
      <c r="A186" t="s">
        <v>104</v>
      </c>
      <c r="B186" s="10" t="s">
        <v>221</v>
      </c>
      <c r="C186" s="10">
        <v>1900</v>
      </c>
      <c r="D186" s="14">
        <v>1</v>
      </c>
      <c r="E186" s="10">
        <v>1860</v>
      </c>
      <c r="F186" s="10">
        <v>730</v>
      </c>
      <c r="G186" s="10">
        <v>1100</v>
      </c>
      <c r="H186" s="10">
        <v>30</v>
      </c>
      <c r="I186" s="14">
        <v>0.39</v>
      </c>
      <c r="J186" s="14">
        <v>0.59</v>
      </c>
      <c r="K186" s="14">
        <v>0.02</v>
      </c>
    </row>
    <row r="187" spans="1:11" x14ac:dyDescent="0.45">
      <c r="A187" t="s">
        <v>104</v>
      </c>
      <c r="B187" s="10" t="s">
        <v>214</v>
      </c>
      <c r="C187" s="10">
        <v>16210</v>
      </c>
      <c r="D187" s="14">
        <v>1</v>
      </c>
      <c r="E187" s="10">
        <v>15995</v>
      </c>
      <c r="F187" s="10">
        <v>6320</v>
      </c>
      <c r="G187" s="10">
        <v>9125</v>
      </c>
      <c r="H187" s="10">
        <v>555</v>
      </c>
      <c r="I187" s="14">
        <v>0.39</v>
      </c>
      <c r="J187" s="14">
        <v>0.56999999999999995</v>
      </c>
      <c r="K187" s="14">
        <v>0.03</v>
      </c>
    </row>
    <row r="188" spans="1:11" x14ac:dyDescent="0.45">
      <c r="A188" t="s">
        <v>202</v>
      </c>
      <c r="B188" s="10" t="s">
        <v>217</v>
      </c>
      <c r="C188" s="10">
        <v>5</v>
      </c>
      <c r="D188" s="14">
        <v>0</v>
      </c>
      <c r="E188" s="10">
        <v>5</v>
      </c>
      <c r="F188" s="10">
        <v>0</v>
      </c>
      <c r="G188" s="10">
        <v>0</v>
      </c>
      <c r="H188" s="10">
        <v>5</v>
      </c>
      <c r="I188" s="14">
        <v>0</v>
      </c>
      <c r="J188" s="14">
        <v>0</v>
      </c>
      <c r="K188" s="14">
        <v>1</v>
      </c>
    </row>
    <row r="189" spans="1:11" x14ac:dyDescent="0.45">
      <c r="A189" t="s">
        <v>202</v>
      </c>
      <c r="B189" s="10" t="s">
        <v>218</v>
      </c>
      <c r="C189" s="10">
        <v>5</v>
      </c>
      <c r="D189" s="14">
        <v>0</v>
      </c>
      <c r="E189" s="24" t="s">
        <v>222</v>
      </c>
      <c r="F189" s="10">
        <v>0</v>
      </c>
      <c r="G189" s="10">
        <v>0</v>
      </c>
      <c r="H189" s="24" t="s">
        <v>222</v>
      </c>
      <c r="I189" s="14">
        <v>0</v>
      </c>
      <c r="J189" s="14">
        <v>0</v>
      </c>
      <c r="K189" s="14">
        <v>1</v>
      </c>
    </row>
    <row r="190" spans="1:11" x14ac:dyDescent="0.45">
      <c r="A190" t="s">
        <v>202</v>
      </c>
      <c r="B190" s="10" t="s">
        <v>219</v>
      </c>
      <c r="C190" s="10">
        <v>5</v>
      </c>
      <c r="D190" s="14">
        <v>0</v>
      </c>
      <c r="E190" s="10">
        <v>0</v>
      </c>
      <c r="F190" s="10">
        <v>0</v>
      </c>
      <c r="G190" s="10">
        <v>0</v>
      </c>
      <c r="H190" s="10">
        <v>0</v>
      </c>
      <c r="I190" s="14">
        <v>0</v>
      </c>
      <c r="J190" s="14">
        <v>0</v>
      </c>
      <c r="K190" s="14">
        <v>0</v>
      </c>
    </row>
    <row r="191" spans="1:11" x14ac:dyDescent="0.45">
      <c r="A191" t="s">
        <v>202</v>
      </c>
      <c r="B191" s="10" t="s">
        <v>220</v>
      </c>
      <c r="C191" s="10">
        <v>5</v>
      </c>
      <c r="D191" s="14">
        <v>0</v>
      </c>
      <c r="E191" s="10">
        <v>5</v>
      </c>
      <c r="F191" s="10">
        <v>0</v>
      </c>
      <c r="G191" s="10">
        <v>0</v>
      </c>
      <c r="H191" s="10">
        <v>5</v>
      </c>
      <c r="I191" s="14">
        <v>0</v>
      </c>
      <c r="J191" s="14">
        <v>0</v>
      </c>
      <c r="K191" s="14">
        <v>1</v>
      </c>
    </row>
    <row r="192" spans="1:11" x14ac:dyDescent="0.45">
      <c r="A192" t="s">
        <v>202</v>
      </c>
      <c r="B192" s="10" t="s">
        <v>221</v>
      </c>
      <c r="C192" s="10">
        <v>5</v>
      </c>
      <c r="D192" s="14">
        <v>0</v>
      </c>
      <c r="E192" s="10">
        <v>0</v>
      </c>
      <c r="F192" s="10">
        <v>0</v>
      </c>
      <c r="G192" s="10">
        <v>0</v>
      </c>
      <c r="H192" s="10">
        <v>0</v>
      </c>
      <c r="I192" s="14">
        <v>0</v>
      </c>
      <c r="J192" s="14">
        <v>0</v>
      </c>
      <c r="K192" s="14">
        <v>0</v>
      </c>
    </row>
    <row r="193" spans="1:11" x14ac:dyDescent="0.45">
      <c r="A193" t="s">
        <v>202</v>
      </c>
      <c r="B193" s="10" t="s">
        <v>214</v>
      </c>
      <c r="C193" s="10">
        <v>20</v>
      </c>
      <c r="D193" s="14">
        <v>0</v>
      </c>
      <c r="E193" s="10">
        <v>10</v>
      </c>
      <c r="F193" s="10">
        <v>0</v>
      </c>
      <c r="G193" s="10">
        <v>0</v>
      </c>
      <c r="H193" s="10">
        <v>10</v>
      </c>
      <c r="I193" s="14">
        <v>0</v>
      </c>
      <c r="J193" s="14">
        <v>0</v>
      </c>
      <c r="K193" s="14">
        <v>1</v>
      </c>
    </row>
    <row r="194" spans="1:11" x14ac:dyDescent="0.45">
      <c r="A194" t="s">
        <v>201</v>
      </c>
      <c r="B194" s="10" t="s">
        <v>217</v>
      </c>
      <c r="C194" s="10">
        <v>25</v>
      </c>
      <c r="D194" s="14">
        <v>0.01</v>
      </c>
      <c r="E194" s="10">
        <v>20</v>
      </c>
      <c r="F194" s="10">
        <v>10</v>
      </c>
      <c r="G194" s="10">
        <v>10</v>
      </c>
      <c r="H194" s="10">
        <v>0</v>
      </c>
      <c r="I194" s="14">
        <v>0.45</v>
      </c>
      <c r="J194" s="14">
        <v>0.55000000000000004</v>
      </c>
      <c r="K194" s="14">
        <v>0</v>
      </c>
    </row>
    <row r="195" spans="1:11" x14ac:dyDescent="0.45">
      <c r="A195" t="s">
        <v>201</v>
      </c>
      <c r="B195" s="10" t="s">
        <v>218</v>
      </c>
      <c r="C195" s="10">
        <v>20</v>
      </c>
      <c r="D195" s="14">
        <v>0</v>
      </c>
      <c r="E195" s="10">
        <v>20</v>
      </c>
      <c r="F195" s="10">
        <v>10</v>
      </c>
      <c r="G195" s="10">
        <v>10</v>
      </c>
      <c r="H195" s="10">
        <v>0</v>
      </c>
      <c r="I195" s="14">
        <v>0.44</v>
      </c>
      <c r="J195" s="14">
        <v>0.56000000000000005</v>
      </c>
      <c r="K195" s="14">
        <v>0</v>
      </c>
    </row>
    <row r="196" spans="1:11" x14ac:dyDescent="0.45">
      <c r="A196" t="s">
        <v>201</v>
      </c>
      <c r="B196" s="10" t="s">
        <v>219</v>
      </c>
      <c r="C196" s="10">
        <v>20</v>
      </c>
      <c r="D196" s="14">
        <v>0.01</v>
      </c>
      <c r="E196" s="10">
        <v>15</v>
      </c>
      <c r="F196" s="10">
        <v>5</v>
      </c>
      <c r="G196" s="10">
        <v>10</v>
      </c>
      <c r="H196" s="24" t="s">
        <v>222</v>
      </c>
      <c r="I196" s="24" t="s">
        <v>222</v>
      </c>
      <c r="J196" s="14">
        <v>0.75</v>
      </c>
      <c r="K196" s="24" t="s">
        <v>222</v>
      </c>
    </row>
    <row r="197" spans="1:11" x14ac:dyDescent="0.45">
      <c r="A197" t="s">
        <v>201</v>
      </c>
      <c r="B197" s="10" t="s">
        <v>220</v>
      </c>
      <c r="C197" s="10">
        <v>5</v>
      </c>
      <c r="D197" s="14">
        <v>0</v>
      </c>
      <c r="E197" s="10">
        <v>10</v>
      </c>
      <c r="F197" s="10">
        <v>0</v>
      </c>
      <c r="G197" s="10">
        <v>10</v>
      </c>
      <c r="H197" s="10" t="s">
        <v>222</v>
      </c>
      <c r="I197" s="14">
        <v>0</v>
      </c>
      <c r="J197" s="24" t="s">
        <v>222</v>
      </c>
      <c r="K197" s="24" t="s">
        <v>222</v>
      </c>
    </row>
    <row r="198" spans="1:11" x14ac:dyDescent="0.45">
      <c r="A198" t="s">
        <v>201</v>
      </c>
      <c r="B198" s="10" t="s">
        <v>221</v>
      </c>
      <c r="C198" s="10">
        <v>5</v>
      </c>
      <c r="D198" s="14">
        <v>0</v>
      </c>
      <c r="E198" s="10">
        <v>5</v>
      </c>
      <c r="F198" s="24" t="s">
        <v>222</v>
      </c>
      <c r="G198" s="10">
        <v>5</v>
      </c>
      <c r="H198" s="10">
        <v>0</v>
      </c>
      <c r="I198" s="24" t="s">
        <v>222</v>
      </c>
      <c r="J198" s="24" t="s">
        <v>222</v>
      </c>
      <c r="K198" s="14">
        <v>0</v>
      </c>
    </row>
    <row r="199" spans="1:11" x14ac:dyDescent="0.45">
      <c r="A199" t="s">
        <v>201</v>
      </c>
      <c r="B199" s="10" t="s">
        <v>214</v>
      </c>
      <c r="C199" s="10">
        <v>70</v>
      </c>
      <c r="D199" s="14">
        <v>0</v>
      </c>
      <c r="E199" s="10">
        <v>70</v>
      </c>
      <c r="F199" s="10">
        <v>20</v>
      </c>
      <c r="G199" s="10">
        <v>45</v>
      </c>
      <c r="H199" s="24" t="s">
        <v>222</v>
      </c>
      <c r="I199" s="24" t="s">
        <v>222</v>
      </c>
      <c r="J199" s="14">
        <v>0.66</v>
      </c>
      <c r="K199" s="24" t="s">
        <v>222</v>
      </c>
    </row>
    <row r="200" spans="1:11" x14ac:dyDescent="0.45">
      <c r="A200" t="s">
        <v>203</v>
      </c>
      <c r="B200" s="10" t="s">
        <v>217</v>
      </c>
      <c r="C200" s="10">
        <v>5</v>
      </c>
      <c r="D200" s="14">
        <v>0</v>
      </c>
      <c r="E200" s="10">
        <v>5</v>
      </c>
      <c r="F200" s="10">
        <v>5</v>
      </c>
      <c r="G200" s="10">
        <v>0</v>
      </c>
      <c r="H200" s="10">
        <v>0</v>
      </c>
      <c r="I200" s="14">
        <v>1</v>
      </c>
      <c r="J200" s="14">
        <v>0</v>
      </c>
      <c r="K200" s="14">
        <v>0</v>
      </c>
    </row>
    <row r="201" spans="1:11" x14ac:dyDescent="0.45">
      <c r="A201" t="s">
        <v>203</v>
      </c>
      <c r="B201" s="10" t="s">
        <v>218</v>
      </c>
      <c r="C201" s="10">
        <v>5</v>
      </c>
      <c r="D201" s="14">
        <v>0</v>
      </c>
      <c r="E201" s="10">
        <v>5</v>
      </c>
      <c r="F201" s="25" t="s">
        <v>222</v>
      </c>
      <c r="G201" s="25" t="s">
        <v>222</v>
      </c>
      <c r="H201" s="10">
        <v>0</v>
      </c>
      <c r="I201" s="25" t="s">
        <v>222</v>
      </c>
      <c r="J201" s="25" t="s">
        <v>222</v>
      </c>
      <c r="K201" s="14">
        <v>0</v>
      </c>
    </row>
    <row r="202" spans="1:11" x14ac:dyDescent="0.45">
      <c r="A202" t="s">
        <v>203</v>
      </c>
      <c r="B202" s="10" t="s">
        <v>219</v>
      </c>
      <c r="C202" s="24" t="s">
        <v>222</v>
      </c>
      <c r="D202" s="25" t="s">
        <v>222</v>
      </c>
      <c r="E202" s="25" t="s">
        <v>222</v>
      </c>
      <c r="F202" s="10">
        <v>0</v>
      </c>
      <c r="G202" s="25" t="s">
        <v>222</v>
      </c>
      <c r="H202" s="10">
        <v>0</v>
      </c>
      <c r="I202" s="14">
        <v>0</v>
      </c>
      <c r="J202" s="14">
        <v>1</v>
      </c>
      <c r="K202" s="14">
        <v>0</v>
      </c>
    </row>
    <row r="203" spans="1:11" x14ac:dyDescent="0.45">
      <c r="A203" t="s">
        <v>203</v>
      </c>
      <c r="B203" s="10" t="s">
        <v>220</v>
      </c>
      <c r="C203" s="10">
        <v>0</v>
      </c>
      <c r="D203" s="14">
        <v>0</v>
      </c>
      <c r="E203" s="10">
        <v>0</v>
      </c>
      <c r="F203" s="10">
        <v>0</v>
      </c>
      <c r="G203" s="10">
        <v>0</v>
      </c>
      <c r="H203" s="10">
        <v>0</v>
      </c>
      <c r="I203" s="14">
        <v>0</v>
      </c>
      <c r="J203" s="14">
        <v>0</v>
      </c>
      <c r="K203" s="14">
        <v>0</v>
      </c>
    </row>
    <row r="204" spans="1:11" x14ac:dyDescent="0.45">
      <c r="A204" t="s">
        <v>203</v>
      </c>
      <c r="B204" s="10" t="s">
        <v>221</v>
      </c>
      <c r="C204" s="10">
        <v>5</v>
      </c>
      <c r="D204" s="14">
        <v>0</v>
      </c>
      <c r="E204" s="25" t="s">
        <v>222</v>
      </c>
      <c r="F204" s="10">
        <v>0</v>
      </c>
      <c r="G204" s="25" t="s">
        <v>222</v>
      </c>
      <c r="H204" s="10">
        <v>0</v>
      </c>
      <c r="I204" s="14">
        <v>0</v>
      </c>
      <c r="J204" s="14">
        <v>1</v>
      </c>
      <c r="K204" s="14">
        <v>0</v>
      </c>
    </row>
    <row r="205" spans="1:11" x14ac:dyDescent="0.45">
      <c r="A205" t="s">
        <v>203</v>
      </c>
      <c r="B205" s="10" t="s">
        <v>214</v>
      </c>
      <c r="C205" s="10">
        <v>10</v>
      </c>
      <c r="D205" s="14">
        <v>0</v>
      </c>
      <c r="E205" s="10">
        <v>10</v>
      </c>
      <c r="F205" s="10">
        <v>5</v>
      </c>
      <c r="G205" s="10">
        <v>5</v>
      </c>
      <c r="H205" s="10">
        <v>0</v>
      </c>
      <c r="I205" s="14">
        <v>0.44</v>
      </c>
      <c r="J205" s="14">
        <v>0.56000000000000005</v>
      </c>
      <c r="K205" s="14">
        <v>0</v>
      </c>
    </row>
    <row r="206" spans="1:11" x14ac:dyDescent="0.45">
      <c r="A206" t="s">
        <v>199</v>
      </c>
      <c r="B206" s="10" t="s">
        <v>217</v>
      </c>
      <c r="C206" s="10">
        <v>90</v>
      </c>
      <c r="D206" s="14">
        <v>0.03</v>
      </c>
      <c r="E206" s="10">
        <v>85</v>
      </c>
      <c r="F206" s="10">
        <v>25</v>
      </c>
      <c r="G206" s="10">
        <v>60</v>
      </c>
      <c r="H206" s="24" t="s">
        <v>222</v>
      </c>
      <c r="I206" s="24" t="s">
        <v>222</v>
      </c>
      <c r="J206" s="14">
        <v>0.67</v>
      </c>
      <c r="K206" s="24" t="s">
        <v>222</v>
      </c>
    </row>
    <row r="207" spans="1:11" x14ac:dyDescent="0.45">
      <c r="A207" t="s">
        <v>199</v>
      </c>
      <c r="B207" s="10" t="s">
        <v>218</v>
      </c>
      <c r="C207" s="10">
        <v>155</v>
      </c>
      <c r="D207" s="14">
        <v>0.02</v>
      </c>
      <c r="E207" s="10">
        <v>150</v>
      </c>
      <c r="F207" s="10">
        <v>70</v>
      </c>
      <c r="G207" s="10">
        <v>70</v>
      </c>
      <c r="H207" s="10">
        <v>10</v>
      </c>
      <c r="I207" s="14">
        <v>0.48</v>
      </c>
      <c r="J207" s="14">
        <v>0.46</v>
      </c>
      <c r="K207" s="14">
        <v>0.05</v>
      </c>
    </row>
    <row r="208" spans="1:11" x14ac:dyDescent="0.45">
      <c r="A208" t="s">
        <v>199</v>
      </c>
      <c r="B208" s="10" t="s">
        <v>219</v>
      </c>
      <c r="C208" s="10">
        <v>65</v>
      </c>
      <c r="D208" s="14">
        <v>0.03</v>
      </c>
      <c r="E208" s="10">
        <v>55</v>
      </c>
      <c r="F208" s="10">
        <v>15</v>
      </c>
      <c r="G208" s="10">
        <v>40</v>
      </c>
      <c r="H208" s="24" t="s">
        <v>222</v>
      </c>
      <c r="I208" s="24" t="s">
        <v>222</v>
      </c>
      <c r="J208" s="14">
        <v>0.7</v>
      </c>
      <c r="K208" s="24" t="s">
        <v>222</v>
      </c>
    </row>
    <row r="209" spans="1:11" x14ac:dyDescent="0.45">
      <c r="A209" t="s">
        <v>199</v>
      </c>
      <c r="B209" s="10" t="s">
        <v>220</v>
      </c>
      <c r="C209" s="10">
        <v>60</v>
      </c>
      <c r="D209" s="14">
        <v>0.03</v>
      </c>
      <c r="E209" s="10">
        <v>80</v>
      </c>
      <c r="F209" s="10">
        <v>25</v>
      </c>
      <c r="G209" s="10">
        <v>50</v>
      </c>
      <c r="H209" s="10">
        <v>5</v>
      </c>
      <c r="I209" s="14">
        <v>0.28999999999999998</v>
      </c>
      <c r="J209" s="14">
        <v>0.67</v>
      </c>
      <c r="K209" s="14">
        <v>0.04</v>
      </c>
    </row>
    <row r="210" spans="1:11" x14ac:dyDescent="0.45">
      <c r="A210" t="s">
        <v>199</v>
      </c>
      <c r="B210" s="10" t="s">
        <v>221</v>
      </c>
      <c r="C210" s="10">
        <v>60</v>
      </c>
      <c r="D210" s="14">
        <v>0.03</v>
      </c>
      <c r="E210" s="10">
        <v>60</v>
      </c>
      <c r="F210" s="10">
        <v>25</v>
      </c>
      <c r="G210" s="10">
        <v>30</v>
      </c>
      <c r="H210" s="24" t="s">
        <v>222</v>
      </c>
      <c r="I210" s="24" t="s">
        <v>222</v>
      </c>
      <c r="J210" s="14">
        <v>0.53</v>
      </c>
      <c r="K210" s="24" t="s">
        <v>222</v>
      </c>
    </row>
    <row r="211" spans="1:11" x14ac:dyDescent="0.45">
      <c r="A211" t="s">
        <v>199</v>
      </c>
      <c r="B211" s="10" t="s">
        <v>214</v>
      </c>
      <c r="C211" s="10">
        <v>430</v>
      </c>
      <c r="D211" s="14">
        <v>0.03</v>
      </c>
      <c r="E211" s="10">
        <v>425</v>
      </c>
      <c r="F211" s="10">
        <v>160</v>
      </c>
      <c r="G211" s="10">
        <v>250</v>
      </c>
      <c r="H211" s="10">
        <v>15</v>
      </c>
      <c r="I211" s="14">
        <v>0.38</v>
      </c>
      <c r="J211" s="14">
        <v>0.57999999999999996</v>
      </c>
      <c r="K211" s="14">
        <v>0.04</v>
      </c>
    </row>
    <row r="212" spans="1:11" x14ac:dyDescent="0.45">
      <c r="A212" t="s">
        <v>200</v>
      </c>
      <c r="B212" s="10" t="s">
        <v>217</v>
      </c>
      <c r="C212" s="10">
        <v>100</v>
      </c>
      <c r="D212" s="14">
        <v>0.03</v>
      </c>
      <c r="E212" s="10">
        <v>90</v>
      </c>
      <c r="F212" s="10">
        <v>30</v>
      </c>
      <c r="G212" s="10">
        <v>65</v>
      </c>
      <c r="H212" s="10">
        <v>0</v>
      </c>
      <c r="I212" s="14">
        <v>0.32</v>
      </c>
      <c r="J212" s="14">
        <v>0.68</v>
      </c>
      <c r="K212" s="14">
        <v>0</v>
      </c>
    </row>
    <row r="213" spans="1:11" x14ac:dyDescent="0.45">
      <c r="A213" t="s">
        <v>200</v>
      </c>
      <c r="B213" s="10" t="s">
        <v>218</v>
      </c>
      <c r="C213" s="10">
        <v>205</v>
      </c>
      <c r="D213" s="14">
        <v>0.03</v>
      </c>
      <c r="E213" s="10">
        <v>190</v>
      </c>
      <c r="F213" s="10">
        <v>75</v>
      </c>
      <c r="G213" s="10">
        <v>110</v>
      </c>
      <c r="H213" s="10">
        <v>5</v>
      </c>
      <c r="I213" s="14">
        <v>0.4</v>
      </c>
      <c r="J213" s="14">
        <v>0.56999999999999995</v>
      </c>
      <c r="K213" s="14">
        <v>0.02</v>
      </c>
    </row>
    <row r="214" spans="1:11" x14ac:dyDescent="0.45">
      <c r="A214" t="s">
        <v>200</v>
      </c>
      <c r="B214" s="10" t="s">
        <v>219</v>
      </c>
      <c r="C214" s="10">
        <v>50</v>
      </c>
      <c r="D214" s="14">
        <v>0.02</v>
      </c>
      <c r="E214" s="10">
        <v>60</v>
      </c>
      <c r="F214" s="10">
        <v>15</v>
      </c>
      <c r="G214" s="10">
        <v>40</v>
      </c>
      <c r="H214" s="10">
        <v>5</v>
      </c>
      <c r="I214" s="14">
        <v>0.28999999999999998</v>
      </c>
      <c r="J214" s="14">
        <v>0.66</v>
      </c>
      <c r="K214" s="14">
        <v>0.05</v>
      </c>
    </row>
    <row r="215" spans="1:11" x14ac:dyDescent="0.45">
      <c r="A215" t="s">
        <v>200</v>
      </c>
      <c r="B215" s="10" t="s">
        <v>220</v>
      </c>
      <c r="C215" s="10">
        <v>55</v>
      </c>
      <c r="D215" s="14">
        <v>0.03</v>
      </c>
      <c r="E215" s="10">
        <v>60</v>
      </c>
      <c r="F215" s="10">
        <v>10</v>
      </c>
      <c r="G215" s="10">
        <v>45</v>
      </c>
      <c r="H215" s="10">
        <v>5</v>
      </c>
      <c r="I215" s="14">
        <v>0.19</v>
      </c>
      <c r="J215" s="14">
        <v>0.73</v>
      </c>
      <c r="K215" s="14">
        <v>0.08</v>
      </c>
    </row>
    <row r="216" spans="1:11" x14ac:dyDescent="0.45">
      <c r="A216" t="s">
        <v>200</v>
      </c>
      <c r="B216" s="10" t="s">
        <v>221</v>
      </c>
      <c r="C216" s="10">
        <v>55</v>
      </c>
      <c r="D216" s="14">
        <v>0.03</v>
      </c>
      <c r="E216" s="10">
        <v>55</v>
      </c>
      <c r="F216" s="10">
        <v>15</v>
      </c>
      <c r="G216" s="10">
        <v>40</v>
      </c>
      <c r="H216" s="24" t="s">
        <v>222</v>
      </c>
      <c r="I216" s="24" t="s">
        <v>222</v>
      </c>
      <c r="J216" s="14">
        <v>0.68</v>
      </c>
      <c r="K216" s="24" t="s">
        <v>222</v>
      </c>
    </row>
    <row r="217" spans="1:11" x14ac:dyDescent="0.45">
      <c r="A217" t="s">
        <v>200</v>
      </c>
      <c r="B217" s="10" t="s">
        <v>214</v>
      </c>
      <c r="C217" s="10">
        <v>460</v>
      </c>
      <c r="D217" s="14">
        <v>0.03</v>
      </c>
      <c r="E217" s="10">
        <v>455</v>
      </c>
      <c r="F217" s="10">
        <v>150</v>
      </c>
      <c r="G217" s="10">
        <v>295</v>
      </c>
      <c r="H217" s="10">
        <v>15</v>
      </c>
      <c r="I217" s="14">
        <v>0.33</v>
      </c>
      <c r="J217" s="14">
        <v>0.64</v>
      </c>
      <c r="K217" s="14">
        <v>0.03</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11"/>
  <sheetViews>
    <sheetView workbookViewId="0"/>
  </sheetViews>
  <sheetFormatPr defaultColWidth="10.640625" defaultRowHeight="15.9" x14ac:dyDescent="0.45"/>
  <cols>
    <col min="1" max="1" width="29.140625" customWidth="1"/>
    <col min="2" max="2" width="11.140625" customWidth="1"/>
    <col min="3" max="3" width="11.92578125" customWidth="1"/>
    <col min="4" max="4" width="10.42578125" customWidth="1"/>
    <col min="5" max="5" width="13.5" customWidth="1"/>
    <col min="6" max="15" width="16.640625" customWidth="1"/>
  </cols>
  <sheetData>
    <row r="1" spans="1:5" ht="47.6" x14ac:dyDescent="0.45">
      <c r="A1" s="57" t="s">
        <v>167</v>
      </c>
      <c r="B1" s="57" t="s">
        <v>216</v>
      </c>
      <c r="C1" s="57" t="s">
        <v>210</v>
      </c>
      <c r="D1" s="57" t="s">
        <v>211</v>
      </c>
      <c r="E1" s="57" t="s">
        <v>212</v>
      </c>
    </row>
    <row r="2" spans="1:5" x14ac:dyDescent="0.45">
      <c r="A2" t="s">
        <v>169</v>
      </c>
      <c r="B2" s="10" t="s">
        <v>217</v>
      </c>
      <c r="C2" s="10">
        <v>25</v>
      </c>
      <c r="D2" s="18">
        <v>6700</v>
      </c>
      <c r="E2" s="14">
        <v>0.02</v>
      </c>
    </row>
    <row r="3" spans="1:5" x14ac:dyDescent="0.45">
      <c r="A3" t="s">
        <v>169</v>
      </c>
      <c r="B3" s="10" t="s">
        <v>218</v>
      </c>
      <c r="C3" s="10">
        <v>185</v>
      </c>
      <c r="D3" s="18">
        <v>50840</v>
      </c>
      <c r="E3" s="14">
        <v>0.06</v>
      </c>
    </row>
    <row r="4" spans="1:5" x14ac:dyDescent="0.45">
      <c r="A4" t="s">
        <v>169</v>
      </c>
      <c r="B4" s="10" t="s">
        <v>219</v>
      </c>
      <c r="C4" s="10">
        <v>50</v>
      </c>
      <c r="D4" s="18">
        <v>15518</v>
      </c>
      <c r="E4" s="14">
        <v>7.0000000000000007E-2</v>
      </c>
    </row>
    <row r="5" spans="1:5" x14ac:dyDescent="0.45">
      <c r="A5" t="s">
        <v>169</v>
      </c>
      <c r="B5" s="10" t="s">
        <v>220</v>
      </c>
      <c r="C5" s="10">
        <v>45</v>
      </c>
      <c r="D5" s="18">
        <v>14589</v>
      </c>
      <c r="E5" s="14">
        <v>0.05</v>
      </c>
    </row>
    <row r="6" spans="1:5" x14ac:dyDescent="0.45">
      <c r="A6" t="s">
        <v>169</v>
      </c>
      <c r="B6" s="10" t="s">
        <v>221</v>
      </c>
      <c r="C6" s="10">
        <v>50</v>
      </c>
      <c r="D6" s="18">
        <v>16984</v>
      </c>
      <c r="E6" s="14">
        <v>0.06</v>
      </c>
    </row>
    <row r="7" spans="1:5" x14ac:dyDescent="0.45">
      <c r="A7" t="s">
        <v>169</v>
      </c>
      <c r="B7" s="10" t="s">
        <v>214</v>
      </c>
      <c r="C7" s="10">
        <v>355</v>
      </c>
      <c r="D7" s="18">
        <v>104630</v>
      </c>
      <c r="E7" s="14">
        <v>0.06</v>
      </c>
    </row>
    <row r="8" spans="1:5" x14ac:dyDescent="0.45">
      <c r="A8" t="s">
        <v>170</v>
      </c>
      <c r="B8" s="10" t="s">
        <v>217</v>
      </c>
      <c r="C8" s="10">
        <v>25</v>
      </c>
      <c r="D8" s="18">
        <v>6550</v>
      </c>
      <c r="E8" s="14">
        <v>0.02</v>
      </c>
    </row>
    <row r="9" spans="1:5" x14ac:dyDescent="0.45">
      <c r="A9" t="s">
        <v>170</v>
      </c>
      <c r="B9" s="10" t="s">
        <v>218</v>
      </c>
      <c r="C9" s="10">
        <v>105</v>
      </c>
      <c r="D9" s="18">
        <v>28826</v>
      </c>
      <c r="E9" s="14">
        <v>0.03</v>
      </c>
    </row>
    <row r="10" spans="1:5" x14ac:dyDescent="0.45">
      <c r="A10" t="s">
        <v>170</v>
      </c>
      <c r="B10" s="10" t="s">
        <v>219</v>
      </c>
      <c r="C10" s="10">
        <v>30</v>
      </c>
      <c r="D10" s="18">
        <v>8906</v>
      </c>
      <c r="E10" s="14">
        <v>0.04</v>
      </c>
    </row>
    <row r="11" spans="1:5" x14ac:dyDescent="0.45">
      <c r="A11" t="s">
        <v>170</v>
      </c>
      <c r="B11" s="10" t="s">
        <v>220</v>
      </c>
      <c r="C11" s="10">
        <v>25</v>
      </c>
      <c r="D11" s="18">
        <v>7763</v>
      </c>
      <c r="E11" s="14">
        <v>0.03</v>
      </c>
    </row>
    <row r="12" spans="1:5" x14ac:dyDescent="0.45">
      <c r="A12" t="s">
        <v>170</v>
      </c>
      <c r="B12" s="10" t="s">
        <v>221</v>
      </c>
      <c r="C12" s="10">
        <v>35</v>
      </c>
      <c r="D12" s="18">
        <v>13756</v>
      </c>
      <c r="E12" s="14">
        <v>0.05</v>
      </c>
    </row>
    <row r="13" spans="1:5" x14ac:dyDescent="0.45">
      <c r="A13" t="s">
        <v>170</v>
      </c>
      <c r="B13" s="10" t="s">
        <v>214</v>
      </c>
      <c r="C13" s="10">
        <v>220</v>
      </c>
      <c r="D13" s="18">
        <v>65801</v>
      </c>
      <c r="E13" s="14">
        <v>0.03</v>
      </c>
    </row>
    <row r="14" spans="1:5" x14ac:dyDescent="0.45">
      <c r="A14" t="s">
        <v>171</v>
      </c>
      <c r="B14" s="10" t="s">
        <v>217</v>
      </c>
      <c r="C14" s="10">
        <v>25</v>
      </c>
      <c r="D14" s="18">
        <v>7650</v>
      </c>
      <c r="E14" s="14">
        <v>0.03</v>
      </c>
    </row>
    <row r="15" spans="1:5" x14ac:dyDescent="0.45">
      <c r="A15" t="s">
        <v>171</v>
      </c>
      <c r="B15" s="10" t="s">
        <v>218</v>
      </c>
      <c r="C15" s="10">
        <v>80</v>
      </c>
      <c r="D15" s="18">
        <v>22661</v>
      </c>
      <c r="E15" s="14">
        <v>0.03</v>
      </c>
    </row>
    <row r="16" spans="1:5" x14ac:dyDescent="0.45">
      <c r="A16" t="s">
        <v>171</v>
      </c>
      <c r="B16" s="10" t="s">
        <v>219</v>
      </c>
      <c r="C16" s="10">
        <v>15</v>
      </c>
      <c r="D16" s="18">
        <v>4811</v>
      </c>
      <c r="E16" s="14">
        <v>0.02</v>
      </c>
    </row>
    <row r="17" spans="1:5" x14ac:dyDescent="0.45">
      <c r="A17" t="s">
        <v>171</v>
      </c>
      <c r="B17" s="10" t="s">
        <v>220</v>
      </c>
      <c r="C17" s="10">
        <v>25</v>
      </c>
      <c r="D17" s="18">
        <v>8052</v>
      </c>
      <c r="E17" s="14">
        <v>0.03</v>
      </c>
    </row>
    <row r="18" spans="1:5" x14ac:dyDescent="0.45">
      <c r="A18" t="s">
        <v>171</v>
      </c>
      <c r="B18" s="10" t="s">
        <v>221</v>
      </c>
      <c r="C18" s="10">
        <v>25</v>
      </c>
      <c r="D18" s="18">
        <v>9119</v>
      </c>
      <c r="E18" s="14">
        <v>0.03</v>
      </c>
    </row>
    <row r="19" spans="1:5" x14ac:dyDescent="0.45">
      <c r="A19" t="s">
        <v>171</v>
      </c>
      <c r="B19" s="10" t="s">
        <v>214</v>
      </c>
      <c r="C19" s="10">
        <v>170</v>
      </c>
      <c r="D19" s="18">
        <v>52292</v>
      </c>
      <c r="E19" s="14">
        <v>0.03</v>
      </c>
    </row>
    <row r="20" spans="1:5" x14ac:dyDescent="0.45">
      <c r="A20" t="s">
        <v>172</v>
      </c>
      <c r="B20" s="10" t="s">
        <v>217</v>
      </c>
      <c r="C20" s="10">
        <v>5</v>
      </c>
      <c r="D20" s="18">
        <v>750</v>
      </c>
      <c r="E20" s="14">
        <v>0</v>
      </c>
    </row>
    <row r="21" spans="1:5" x14ac:dyDescent="0.45">
      <c r="A21" t="s">
        <v>172</v>
      </c>
      <c r="B21" s="10" t="s">
        <v>218</v>
      </c>
      <c r="C21" s="10">
        <v>45</v>
      </c>
      <c r="D21" s="18">
        <v>12272</v>
      </c>
      <c r="E21" s="14">
        <v>0.01</v>
      </c>
    </row>
    <row r="22" spans="1:5" x14ac:dyDescent="0.45">
      <c r="A22" t="s">
        <v>172</v>
      </c>
      <c r="B22" s="10" t="s">
        <v>219</v>
      </c>
      <c r="C22" s="10">
        <v>10</v>
      </c>
      <c r="D22" s="18">
        <v>3939</v>
      </c>
      <c r="E22" s="14">
        <v>0.02</v>
      </c>
    </row>
    <row r="23" spans="1:5" x14ac:dyDescent="0.45">
      <c r="A23" t="s">
        <v>172</v>
      </c>
      <c r="B23" s="10" t="s">
        <v>220</v>
      </c>
      <c r="C23" s="24" t="s">
        <v>222</v>
      </c>
      <c r="D23" s="24" t="s">
        <v>222</v>
      </c>
      <c r="E23" s="24" t="s">
        <v>222</v>
      </c>
    </row>
    <row r="24" spans="1:5" x14ac:dyDescent="0.45">
      <c r="A24" t="s">
        <v>172</v>
      </c>
      <c r="B24" s="10" t="s">
        <v>221</v>
      </c>
      <c r="C24" s="24" t="s">
        <v>222</v>
      </c>
      <c r="D24" s="24" t="s">
        <v>222</v>
      </c>
      <c r="E24" s="24" t="s">
        <v>222</v>
      </c>
    </row>
    <row r="25" spans="1:5" x14ac:dyDescent="0.45">
      <c r="A25" t="s">
        <v>172</v>
      </c>
      <c r="B25" s="10" t="s">
        <v>214</v>
      </c>
      <c r="C25" s="10">
        <v>65</v>
      </c>
      <c r="D25" s="18">
        <v>18073</v>
      </c>
      <c r="E25" s="14">
        <v>0.01</v>
      </c>
    </row>
    <row r="26" spans="1:5" x14ac:dyDescent="0.45">
      <c r="A26" t="s">
        <v>173</v>
      </c>
      <c r="B26" s="10" t="s">
        <v>217</v>
      </c>
      <c r="C26" s="10">
        <v>60</v>
      </c>
      <c r="D26" s="18">
        <v>17800</v>
      </c>
      <c r="E26" s="14">
        <v>0.06</v>
      </c>
    </row>
    <row r="27" spans="1:5" x14ac:dyDescent="0.45">
      <c r="A27" t="s">
        <v>173</v>
      </c>
      <c r="B27" s="10" t="s">
        <v>218</v>
      </c>
      <c r="C27" s="10">
        <v>185</v>
      </c>
      <c r="D27" s="18">
        <v>52494</v>
      </c>
      <c r="E27" s="14">
        <v>0.06</v>
      </c>
    </row>
    <row r="28" spans="1:5" x14ac:dyDescent="0.45">
      <c r="A28" t="s">
        <v>173</v>
      </c>
      <c r="B28" s="10" t="s">
        <v>219</v>
      </c>
      <c r="C28" s="10">
        <v>40</v>
      </c>
      <c r="D28" s="18">
        <v>12786</v>
      </c>
      <c r="E28" s="14">
        <v>0.06</v>
      </c>
    </row>
    <row r="29" spans="1:5" x14ac:dyDescent="0.45">
      <c r="A29" t="s">
        <v>173</v>
      </c>
      <c r="B29" s="10" t="s">
        <v>220</v>
      </c>
      <c r="C29" s="10">
        <v>30</v>
      </c>
      <c r="D29" s="18">
        <v>10854</v>
      </c>
      <c r="E29" s="14">
        <v>0.04</v>
      </c>
    </row>
    <row r="30" spans="1:5" x14ac:dyDescent="0.45">
      <c r="A30" t="s">
        <v>173</v>
      </c>
      <c r="B30" s="10" t="s">
        <v>221</v>
      </c>
      <c r="C30" s="10">
        <v>35</v>
      </c>
      <c r="D30" s="18">
        <v>12915</v>
      </c>
      <c r="E30" s="14">
        <v>0.05</v>
      </c>
    </row>
    <row r="31" spans="1:5" x14ac:dyDescent="0.45">
      <c r="A31" t="s">
        <v>173</v>
      </c>
      <c r="B31" s="10" t="s">
        <v>214</v>
      </c>
      <c r="C31" s="10">
        <v>350</v>
      </c>
      <c r="D31" s="18">
        <v>106848</v>
      </c>
      <c r="E31" s="14">
        <v>0.06</v>
      </c>
    </row>
    <row r="32" spans="1:5" x14ac:dyDescent="0.45">
      <c r="A32" t="s">
        <v>174</v>
      </c>
      <c r="B32" s="10" t="s">
        <v>217</v>
      </c>
      <c r="C32" s="10">
        <v>15</v>
      </c>
      <c r="D32" s="18">
        <v>4150</v>
      </c>
      <c r="E32" s="14">
        <v>0.01</v>
      </c>
    </row>
    <row r="33" spans="1:5" x14ac:dyDescent="0.45">
      <c r="A33" t="s">
        <v>174</v>
      </c>
      <c r="B33" s="10" t="s">
        <v>218</v>
      </c>
      <c r="C33" s="10">
        <v>30</v>
      </c>
      <c r="D33" s="18">
        <v>7674</v>
      </c>
      <c r="E33" s="14">
        <v>0.01</v>
      </c>
    </row>
    <row r="34" spans="1:5" x14ac:dyDescent="0.45">
      <c r="A34" t="s">
        <v>174</v>
      </c>
      <c r="B34" s="10" t="s">
        <v>219</v>
      </c>
      <c r="C34" s="10">
        <v>5</v>
      </c>
      <c r="D34" s="18">
        <v>1820</v>
      </c>
      <c r="E34" s="14">
        <v>0.01</v>
      </c>
    </row>
    <row r="35" spans="1:5" x14ac:dyDescent="0.45">
      <c r="A35" t="s">
        <v>174</v>
      </c>
      <c r="B35" s="10" t="s">
        <v>220</v>
      </c>
      <c r="C35" s="10">
        <v>5</v>
      </c>
      <c r="D35" s="18">
        <v>2255</v>
      </c>
      <c r="E35" s="14">
        <v>0.01</v>
      </c>
    </row>
    <row r="36" spans="1:5" x14ac:dyDescent="0.45">
      <c r="A36" t="s">
        <v>174</v>
      </c>
      <c r="B36" s="10" t="s">
        <v>221</v>
      </c>
      <c r="C36" s="10">
        <v>10</v>
      </c>
      <c r="D36" s="18">
        <v>3585</v>
      </c>
      <c r="E36" s="14">
        <v>0.01</v>
      </c>
    </row>
    <row r="37" spans="1:5" x14ac:dyDescent="0.45">
      <c r="A37" t="s">
        <v>174</v>
      </c>
      <c r="B37" s="10" t="s">
        <v>214</v>
      </c>
      <c r="C37" s="10">
        <v>60</v>
      </c>
      <c r="D37" s="18">
        <v>19484</v>
      </c>
      <c r="E37" s="14">
        <v>0.01</v>
      </c>
    </row>
    <row r="38" spans="1:5" x14ac:dyDescent="0.45">
      <c r="A38" t="s">
        <v>175</v>
      </c>
      <c r="B38" s="10" t="s">
        <v>217</v>
      </c>
      <c r="C38" s="10">
        <v>25</v>
      </c>
      <c r="D38" s="18">
        <v>8400</v>
      </c>
      <c r="E38" s="14">
        <v>0.03</v>
      </c>
    </row>
    <row r="39" spans="1:5" x14ac:dyDescent="0.45">
      <c r="A39" t="s">
        <v>175</v>
      </c>
      <c r="B39" s="10" t="s">
        <v>218</v>
      </c>
      <c r="C39" s="10">
        <v>95</v>
      </c>
      <c r="D39" s="18">
        <v>26710</v>
      </c>
      <c r="E39" s="14">
        <v>0.03</v>
      </c>
    </row>
    <row r="40" spans="1:5" x14ac:dyDescent="0.45">
      <c r="A40" t="s">
        <v>175</v>
      </c>
      <c r="B40" s="10" t="s">
        <v>219</v>
      </c>
      <c r="C40" s="10">
        <v>10</v>
      </c>
      <c r="D40" s="18">
        <v>3453</v>
      </c>
      <c r="E40" s="14">
        <v>0.02</v>
      </c>
    </row>
    <row r="41" spans="1:5" x14ac:dyDescent="0.45">
      <c r="A41" t="s">
        <v>175</v>
      </c>
      <c r="B41" s="10" t="s">
        <v>220</v>
      </c>
      <c r="C41" s="10">
        <v>15</v>
      </c>
      <c r="D41" s="18">
        <v>5759</v>
      </c>
      <c r="E41" s="14">
        <v>0.02</v>
      </c>
    </row>
    <row r="42" spans="1:5" x14ac:dyDescent="0.45">
      <c r="A42" t="s">
        <v>175</v>
      </c>
      <c r="B42" s="10" t="s">
        <v>221</v>
      </c>
      <c r="C42" s="10">
        <v>20</v>
      </c>
      <c r="D42" s="18">
        <v>7802</v>
      </c>
      <c r="E42" s="14">
        <v>0.03</v>
      </c>
    </row>
    <row r="43" spans="1:5" x14ac:dyDescent="0.45">
      <c r="A43" t="s">
        <v>175</v>
      </c>
      <c r="B43" s="10" t="s">
        <v>214</v>
      </c>
      <c r="C43" s="10">
        <v>170</v>
      </c>
      <c r="D43" s="18">
        <v>52123</v>
      </c>
      <c r="E43" s="14">
        <v>0.03</v>
      </c>
    </row>
    <row r="44" spans="1:5" x14ac:dyDescent="0.45">
      <c r="A44" t="s">
        <v>176</v>
      </c>
      <c r="B44" s="10" t="s">
        <v>217</v>
      </c>
      <c r="C44" s="10">
        <v>30</v>
      </c>
      <c r="D44" s="18">
        <v>9100</v>
      </c>
      <c r="E44" s="14">
        <v>0.03</v>
      </c>
    </row>
    <row r="45" spans="1:5" x14ac:dyDescent="0.45">
      <c r="A45" t="s">
        <v>176</v>
      </c>
      <c r="B45" s="10" t="s">
        <v>218</v>
      </c>
      <c r="C45" s="10">
        <v>155</v>
      </c>
      <c r="D45" s="18">
        <v>44875</v>
      </c>
      <c r="E45" s="14">
        <v>0.05</v>
      </c>
    </row>
    <row r="46" spans="1:5" x14ac:dyDescent="0.45">
      <c r="A46" t="s">
        <v>176</v>
      </c>
      <c r="B46" s="10" t="s">
        <v>219</v>
      </c>
      <c r="C46" s="10">
        <v>30</v>
      </c>
      <c r="D46" s="18">
        <v>8465</v>
      </c>
      <c r="E46" s="14">
        <v>0.04</v>
      </c>
    </row>
    <row r="47" spans="1:5" x14ac:dyDescent="0.45">
      <c r="A47" t="s">
        <v>176</v>
      </c>
      <c r="B47" s="10" t="s">
        <v>220</v>
      </c>
      <c r="C47" s="10">
        <v>35</v>
      </c>
      <c r="D47" s="18">
        <v>12976</v>
      </c>
      <c r="E47" s="14">
        <v>0.05</v>
      </c>
    </row>
    <row r="48" spans="1:5" x14ac:dyDescent="0.45">
      <c r="A48" t="s">
        <v>176</v>
      </c>
      <c r="B48" s="10" t="s">
        <v>221</v>
      </c>
      <c r="C48" s="10">
        <v>35</v>
      </c>
      <c r="D48" s="18">
        <v>13270</v>
      </c>
      <c r="E48" s="14">
        <v>0.05</v>
      </c>
    </row>
    <row r="49" spans="1:5" x14ac:dyDescent="0.45">
      <c r="A49" t="s">
        <v>176</v>
      </c>
      <c r="B49" s="10" t="s">
        <v>214</v>
      </c>
      <c r="C49" s="10">
        <v>285</v>
      </c>
      <c r="D49" s="18">
        <v>88685</v>
      </c>
      <c r="E49" s="14">
        <v>0.05</v>
      </c>
    </row>
    <row r="50" spans="1:5" x14ac:dyDescent="0.45">
      <c r="A50" t="s">
        <v>177</v>
      </c>
      <c r="B50" s="10" t="s">
        <v>217</v>
      </c>
      <c r="C50" s="10">
        <v>25</v>
      </c>
      <c r="D50" s="18">
        <v>7700</v>
      </c>
      <c r="E50" s="14">
        <v>0.03</v>
      </c>
    </row>
    <row r="51" spans="1:5" x14ac:dyDescent="0.45">
      <c r="A51" t="s">
        <v>177</v>
      </c>
      <c r="B51" s="10" t="s">
        <v>218</v>
      </c>
      <c r="C51" s="10">
        <v>65</v>
      </c>
      <c r="D51" s="18">
        <v>18022</v>
      </c>
      <c r="E51" s="14">
        <v>0.02</v>
      </c>
    </row>
    <row r="52" spans="1:5" x14ac:dyDescent="0.45">
      <c r="A52" t="s">
        <v>177</v>
      </c>
      <c r="B52" s="10" t="s">
        <v>219</v>
      </c>
      <c r="C52" s="10">
        <v>15</v>
      </c>
      <c r="D52" s="18">
        <v>5488</v>
      </c>
      <c r="E52" s="14">
        <v>0.02</v>
      </c>
    </row>
    <row r="53" spans="1:5" x14ac:dyDescent="0.45">
      <c r="A53" t="s">
        <v>177</v>
      </c>
      <c r="B53" s="10" t="s">
        <v>220</v>
      </c>
      <c r="C53" s="10">
        <v>35</v>
      </c>
      <c r="D53" s="18">
        <v>11530</v>
      </c>
      <c r="E53" s="14">
        <v>0.04</v>
      </c>
    </row>
    <row r="54" spans="1:5" x14ac:dyDescent="0.45">
      <c r="A54" t="s">
        <v>177</v>
      </c>
      <c r="B54" s="10" t="s">
        <v>221</v>
      </c>
      <c r="C54" s="10">
        <v>15</v>
      </c>
      <c r="D54" s="18">
        <v>5000</v>
      </c>
      <c r="E54" s="14">
        <v>0.02</v>
      </c>
    </row>
    <row r="55" spans="1:5" x14ac:dyDescent="0.45">
      <c r="A55" t="s">
        <v>177</v>
      </c>
      <c r="B55" s="10" t="s">
        <v>214</v>
      </c>
      <c r="C55" s="10">
        <v>150</v>
      </c>
      <c r="D55" s="18">
        <v>47740</v>
      </c>
      <c r="E55" s="14">
        <v>0.03</v>
      </c>
    </row>
    <row r="56" spans="1:5" x14ac:dyDescent="0.45">
      <c r="A56" t="s">
        <v>178</v>
      </c>
      <c r="B56" s="10" t="s">
        <v>217</v>
      </c>
      <c r="C56" s="10">
        <v>10</v>
      </c>
      <c r="D56" s="18">
        <v>2000</v>
      </c>
      <c r="E56" s="14">
        <v>0.01</v>
      </c>
    </row>
    <row r="57" spans="1:5" x14ac:dyDescent="0.45">
      <c r="A57" t="s">
        <v>178</v>
      </c>
      <c r="B57" s="10" t="s">
        <v>218</v>
      </c>
      <c r="C57" s="10">
        <v>35</v>
      </c>
      <c r="D57" s="18">
        <v>9590</v>
      </c>
      <c r="E57" s="14">
        <v>0.01</v>
      </c>
    </row>
    <row r="58" spans="1:5" x14ac:dyDescent="0.45">
      <c r="A58" t="s">
        <v>178</v>
      </c>
      <c r="B58" s="10" t="s">
        <v>219</v>
      </c>
      <c r="C58" s="10">
        <v>10</v>
      </c>
      <c r="D58" s="18">
        <v>3264</v>
      </c>
      <c r="E58" s="14">
        <v>0.01</v>
      </c>
    </row>
    <row r="59" spans="1:5" x14ac:dyDescent="0.45">
      <c r="A59" t="s">
        <v>178</v>
      </c>
      <c r="B59" s="10" t="s">
        <v>220</v>
      </c>
      <c r="C59" s="10">
        <v>5</v>
      </c>
      <c r="D59" s="18">
        <v>1061</v>
      </c>
      <c r="E59" s="14">
        <v>0</v>
      </c>
    </row>
    <row r="60" spans="1:5" x14ac:dyDescent="0.45">
      <c r="A60" t="s">
        <v>178</v>
      </c>
      <c r="B60" s="10" t="s">
        <v>221</v>
      </c>
      <c r="C60" s="10">
        <v>10</v>
      </c>
      <c r="D60" s="18">
        <v>3773</v>
      </c>
      <c r="E60" s="14">
        <v>0.01</v>
      </c>
    </row>
    <row r="61" spans="1:5" x14ac:dyDescent="0.45">
      <c r="A61" t="s">
        <v>178</v>
      </c>
      <c r="B61" s="10" t="s">
        <v>214</v>
      </c>
      <c r="C61" s="10">
        <v>65</v>
      </c>
      <c r="D61" s="18">
        <v>19689</v>
      </c>
      <c r="E61" s="14">
        <v>0.01</v>
      </c>
    </row>
    <row r="62" spans="1:5" x14ac:dyDescent="0.45">
      <c r="A62" t="s">
        <v>179</v>
      </c>
      <c r="B62" s="10" t="s">
        <v>217</v>
      </c>
      <c r="C62" s="10">
        <v>15</v>
      </c>
      <c r="D62" s="18">
        <v>5150</v>
      </c>
      <c r="E62" s="14">
        <v>0.02</v>
      </c>
    </row>
    <row r="63" spans="1:5" x14ac:dyDescent="0.45">
      <c r="A63" t="s">
        <v>179</v>
      </c>
      <c r="B63" s="10" t="s">
        <v>218</v>
      </c>
      <c r="C63" s="10">
        <v>40</v>
      </c>
      <c r="D63" s="18">
        <v>11868</v>
      </c>
      <c r="E63" s="14">
        <v>0.01</v>
      </c>
    </row>
    <row r="64" spans="1:5" x14ac:dyDescent="0.45">
      <c r="A64" t="s">
        <v>179</v>
      </c>
      <c r="B64" s="10" t="s">
        <v>219</v>
      </c>
      <c r="C64" s="10">
        <v>10</v>
      </c>
      <c r="D64" s="18">
        <v>3737</v>
      </c>
      <c r="E64" s="14">
        <v>0.02</v>
      </c>
    </row>
    <row r="65" spans="1:5" x14ac:dyDescent="0.45">
      <c r="A65" t="s">
        <v>179</v>
      </c>
      <c r="B65" s="10" t="s">
        <v>220</v>
      </c>
      <c r="C65" s="10">
        <v>10</v>
      </c>
      <c r="D65" s="18">
        <v>3065</v>
      </c>
      <c r="E65" s="14">
        <v>0.01</v>
      </c>
    </row>
    <row r="66" spans="1:5" x14ac:dyDescent="0.45">
      <c r="A66" t="s">
        <v>179</v>
      </c>
      <c r="B66" s="10" t="s">
        <v>221</v>
      </c>
      <c r="C66" s="10">
        <v>5</v>
      </c>
      <c r="D66" s="18">
        <v>943</v>
      </c>
      <c r="E66" s="14">
        <v>0</v>
      </c>
    </row>
    <row r="67" spans="1:5" x14ac:dyDescent="0.45">
      <c r="A67" t="s">
        <v>179</v>
      </c>
      <c r="B67" s="10" t="s">
        <v>214</v>
      </c>
      <c r="C67" s="10">
        <v>80</v>
      </c>
      <c r="D67" s="18">
        <v>24763</v>
      </c>
      <c r="E67" s="14">
        <v>0.01</v>
      </c>
    </row>
    <row r="68" spans="1:5" x14ac:dyDescent="0.45">
      <c r="A68" t="s">
        <v>180</v>
      </c>
      <c r="B68" s="10" t="s">
        <v>217</v>
      </c>
      <c r="C68" s="10">
        <v>20</v>
      </c>
      <c r="D68" s="18">
        <v>4750</v>
      </c>
      <c r="E68" s="14">
        <v>0.02</v>
      </c>
    </row>
    <row r="69" spans="1:5" x14ac:dyDescent="0.45">
      <c r="A69" t="s">
        <v>180</v>
      </c>
      <c r="B69" s="10" t="s">
        <v>218</v>
      </c>
      <c r="C69" s="10">
        <v>40</v>
      </c>
      <c r="D69" s="18">
        <v>11307</v>
      </c>
      <c r="E69" s="14">
        <v>0.01</v>
      </c>
    </row>
    <row r="70" spans="1:5" x14ac:dyDescent="0.45">
      <c r="A70" t="s">
        <v>180</v>
      </c>
      <c r="B70" s="10" t="s">
        <v>219</v>
      </c>
      <c r="C70" s="10">
        <v>10</v>
      </c>
      <c r="D70" s="18">
        <v>3304</v>
      </c>
      <c r="E70" s="14">
        <v>0.01</v>
      </c>
    </row>
    <row r="71" spans="1:5" x14ac:dyDescent="0.45">
      <c r="A71" t="s">
        <v>180</v>
      </c>
      <c r="B71" s="10" t="s">
        <v>220</v>
      </c>
      <c r="C71" s="10">
        <v>5</v>
      </c>
      <c r="D71" s="18">
        <v>2566</v>
      </c>
      <c r="E71" s="14">
        <v>0.01</v>
      </c>
    </row>
    <row r="72" spans="1:5" x14ac:dyDescent="0.45">
      <c r="A72" t="s">
        <v>180</v>
      </c>
      <c r="B72" s="10" t="s">
        <v>221</v>
      </c>
      <c r="C72" s="10">
        <v>5</v>
      </c>
      <c r="D72" s="18">
        <v>2390</v>
      </c>
      <c r="E72" s="14">
        <v>0.01</v>
      </c>
    </row>
    <row r="73" spans="1:5" x14ac:dyDescent="0.45">
      <c r="A73" t="s">
        <v>180</v>
      </c>
      <c r="B73" s="10" t="s">
        <v>214</v>
      </c>
      <c r="C73" s="10">
        <v>80</v>
      </c>
      <c r="D73" s="18">
        <v>24316</v>
      </c>
      <c r="E73" s="14">
        <v>0.01</v>
      </c>
    </row>
    <row r="74" spans="1:5" x14ac:dyDescent="0.45">
      <c r="A74" t="s">
        <v>181</v>
      </c>
      <c r="B74" s="10" t="s">
        <v>217</v>
      </c>
      <c r="C74" s="10">
        <v>35</v>
      </c>
      <c r="D74" s="18">
        <v>9750</v>
      </c>
      <c r="E74" s="14">
        <v>0.04</v>
      </c>
    </row>
    <row r="75" spans="1:5" x14ac:dyDescent="0.45">
      <c r="A75" t="s">
        <v>181</v>
      </c>
      <c r="B75" s="10" t="s">
        <v>218</v>
      </c>
      <c r="C75" s="10">
        <v>85</v>
      </c>
      <c r="D75" s="18">
        <v>24730</v>
      </c>
      <c r="E75" s="14">
        <v>0.03</v>
      </c>
    </row>
    <row r="76" spans="1:5" x14ac:dyDescent="0.45">
      <c r="A76" t="s">
        <v>181</v>
      </c>
      <c r="B76" s="10" t="s">
        <v>219</v>
      </c>
      <c r="C76" s="10">
        <v>20</v>
      </c>
      <c r="D76" s="18">
        <v>5857</v>
      </c>
      <c r="E76" s="14">
        <v>0.03</v>
      </c>
    </row>
    <row r="77" spans="1:5" x14ac:dyDescent="0.45">
      <c r="A77" t="s">
        <v>181</v>
      </c>
      <c r="B77" s="10" t="s">
        <v>220</v>
      </c>
      <c r="C77" s="10">
        <v>25</v>
      </c>
      <c r="D77" s="18">
        <v>10099</v>
      </c>
      <c r="E77" s="14">
        <v>0.04</v>
      </c>
    </row>
    <row r="78" spans="1:5" x14ac:dyDescent="0.45">
      <c r="A78" t="s">
        <v>181</v>
      </c>
      <c r="B78" s="10" t="s">
        <v>221</v>
      </c>
      <c r="C78" s="10">
        <v>20</v>
      </c>
      <c r="D78" s="18">
        <v>7735</v>
      </c>
      <c r="E78" s="14">
        <v>0.03</v>
      </c>
    </row>
    <row r="79" spans="1:5" x14ac:dyDescent="0.45">
      <c r="A79" t="s">
        <v>181</v>
      </c>
      <c r="B79" s="10" t="s">
        <v>214</v>
      </c>
      <c r="C79" s="10">
        <v>185</v>
      </c>
      <c r="D79" s="18">
        <v>58171</v>
      </c>
      <c r="E79" s="14">
        <v>0.03</v>
      </c>
    </row>
    <row r="80" spans="1:5" x14ac:dyDescent="0.45">
      <c r="A80" t="s">
        <v>182</v>
      </c>
      <c r="B80" s="10" t="s">
        <v>217</v>
      </c>
      <c r="C80" s="10">
        <v>85</v>
      </c>
      <c r="D80" s="18">
        <v>24950</v>
      </c>
      <c r="E80" s="14">
        <v>0.09</v>
      </c>
    </row>
    <row r="81" spans="1:5" x14ac:dyDescent="0.45">
      <c r="A81" t="s">
        <v>182</v>
      </c>
      <c r="B81" s="10" t="s">
        <v>218</v>
      </c>
      <c r="C81" s="10">
        <v>195</v>
      </c>
      <c r="D81" s="18">
        <v>56651</v>
      </c>
      <c r="E81" s="14">
        <v>7.0000000000000007E-2</v>
      </c>
    </row>
    <row r="82" spans="1:5" x14ac:dyDescent="0.45">
      <c r="A82" t="s">
        <v>182</v>
      </c>
      <c r="B82" s="10" t="s">
        <v>219</v>
      </c>
      <c r="C82" s="10">
        <v>65</v>
      </c>
      <c r="D82" s="18">
        <v>20156</v>
      </c>
      <c r="E82" s="14">
        <v>0.09</v>
      </c>
    </row>
    <row r="83" spans="1:5" x14ac:dyDescent="0.45">
      <c r="A83" t="s">
        <v>182</v>
      </c>
      <c r="B83" s="10" t="s">
        <v>220</v>
      </c>
      <c r="C83" s="10">
        <v>85</v>
      </c>
      <c r="D83" s="18">
        <v>30526</v>
      </c>
      <c r="E83" s="14">
        <v>0.11</v>
      </c>
    </row>
    <row r="84" spans="1:5" x14ac:dyDescent="0.45">
      <c r="A84" t="s">
        <v>182</v>
      </c>
      <c r="B84" s="10" t="s">
        <v>221</v>
      </c>
      <c r="C84" s="10">
        <v>95</v>
      </c>
      <c r="D84" s="18">
        <v>34073</v>
      </c>
      <c r="E84" s="14">
        <v>0.13</v>
      </c>
    </row>
    <row r="85" spans="1:5" x14ac:dyDescent="0.45">
      <c r="A85" t="s">
        <v>182</v>
      </c>
      <c r="B85" s="10" t="s">
        <v>214</v>
      </c>
      <c r="C85" s="10">
        <v>520</v>
      </c>
      <c r="D85" s="18">
        <v>166357</v>
      </c>
      <c r="E85" s="14">
        <v>0.09</v>
      </c>
    </row>
    <row r="86" spans="1:5" x14ac:dyDescent="0.45">
      <c r="A86" t="s">
        <v>183</v>
      </c>
      <c r="B86" s="10" t="s">
        <v>217</v>
      </c>
      <c r="C86" s="10">
        <v>135</v>
      </c>
      <c r="D86" s="18">
        <v>36800</v>
      </c>
      <c r="E86" s="14">
        <v>0.13</v>
      </c>
    </row>
    <row r="87" spans="1:5" x14ac:dyDescent="0.45">
      <c r="A87" t="s">
        <v>183</v>
      </c>
      <c r="B87" s="10" t="s">
        <v>218</v>
      </c>
      <c r="C87" s="10">
        <v>395</v>
      </c>
      <c r="D87" s="18">
        <v>108289</v>
      </c>
      <c r="E87" s="14">
        <v>0.13</v>
      </c>
    </row>
    <row r="88" spans="1:5" x14ac:dyDescent="0.45">
      <c r="A88" t="s">
        <v>183</v>
      </c>
      <c r="B88" s="10" t="s">
        <v>219</v>
      </c>
      <c r="C88" s="10">
        <v>105</v>
      </c>
      <c r="D88" s="18">
        <v>33763</v>
      </c>
      <c r="E88" s="14">
        <v>0.15</v>
      </c>
    </row>
    <row r="89" spans="1:5" x14ac:dyDescent="0.45">
      <c r="A89" t="s">
        <v>183</v>
      </c>
      <c r="B89" s="10" t="s">
        <v>220</v>
      </c>
      <c r="C89" s="10">
        <v>105</v>
      </c>
      <c r="D89" s="18">
        <v>37001</v>
      </c>
      <c r="E89" s="14">
        <v>0.14000000000000001</v>
      </c>
    </row>
    <row r="90" spans="1:5" x14ac:dyDescent="0.45">
      <c r="A90" t="s">
        <v>183</v>
      </c>
      <c r="B90" s="10" t="s">
        <v>221</v>
      </c>
      <c r="C90" s="10">
        <v>100</v>
      </c>
      <c r="D90" s="18">
        <v>35642</v>
      </c>
      <c r="E90" s="14">
        <v>0.13</v>
      </c>
    </row>
    <row r="91" spans="1:5" x14ac:dyDescent="0.45">
      <c r="A91" t="s">
        <v>183</v>
      </c>
      <c r="B91" s="10" t="s">
        <v>214</v>
      </c>
      <c r="C91" s="10">
        <v>845</v>
      </c>
      <c r="D91" s="18">
        <v>251494</v>
      </c>
      <c r="E91" s="14">
        <v>0.13</v>
      </c>
    </row>
    <row r="92" spans="1:5" x14ac:dyDescent="0.45">
      <c r="A92" t="s">
        <v>184</v>
      </c>
      <c r="B92" s="10" t="s">
        <v>217</v>
      </c>
      <c r="C92" s="10">
        <v>25</v>
      </c>
      <c r="D92" s="18">
        <v>6450</v>
      </c>
      <c r="E92" s="14">
        <v>0.02</v>
      </c>
    </row>
    <row r="93" spans="1:5" x14ac:dyDescent="0.45">
      <c r="A93" t="s">
        <v>184</v>
      </c>
      <c r="B93" s="10" t="s">
        <v>218</v>
      </c>
      <c r="C93" s="10">
        <v>100</v>
      </c>
      <c r="D93" s="18">
        <v>28770</v>
      </c>
      <c r="E93" s="14">
        <v>0.03</v>
      </c>
    </row>
    <row r="94" spans="1:5" x14ac:dyDescent="0.45">
      <c r="A94" t="s">
        <v>184</v>
      </c>
      <c r="B94" s="10" t="s">
        <v>219</v>
      </c>
      <c r="C94" s="10">
        <v>20</v>
      </c>
      <c r="D94" s="18">
        <v>6475</v>
      </c>
      <c r="E94" s="14">
        <v>0.03</v>
      </c>
    </row>
    <row r="95" spans="1:5" x14ac:dyDescent="0.45">
      <c r="A95" t="s">
        <v>184</v>
      </c>
      <c r="B95" s="10" t="s">
        <v>220</v>
      </c>
      <c r="C95" s="10">
        <v>15</v>
      </c>
      <c r="D95" s="18">
        <v>5899</v>
      </c>
      <c r="E95" s="14">
        <v>0.02</v>
      </c>
    </row>
    <row r="96" spans="1:5" x14ac:dyDescent="0.45">
      <c r="A96" t="s">
        <v>184</v>
      </c>
      <c r="B96" s="10" t="s">
        <v>221</v>
      </c>
      <c r="C96" s="10">
        <v>20</v>
      </c>
      <c r="D96" s="18">
        <v>7083</v>
      </c>
      <c r="E96" s="14">
        <v>0.03</v>
      </c>
    </row>
    <row r="97" spans="1:5" x14ac:dyDescent="0.45">
      <c r="A97" t="s">
        <v>184</v>
      </c>
      <c r="B97" s="10" t="s">
        <v>214</v>
      </c>
      <c r="C97" s="10">
        <v>180</v>
      </c>
      <c r="D97" s="18">
        <v>54677</v>
      </c>
      <c r="E97" s="14">
        <v>0.03</v>
      </c>
    </row>
    <row r="98" spans="1:5" x14ac:dyDescent="0.45">
      <c r="A98" t="s">
        <v>185</v>
      </c>
      <c r="B98" s="10" t="s">
        <v>217</v>
      </c>
      <c r="C98" s="10">
        <v>35</v>
      </c>
      <c r="D98" s="18">
        <v>9750</v>
      </c>
      <c r="E98" s="14">
        <v>0.04</v>
      </c>
    </row>
    <row r="99" spans="1:5" x14ac:dyDescent="0.45">
      <c r="A99" t="s">
        <v>185</v>
      </c>
      <c r="B99" s="10" t="s">
        <v>218</v>
      </c>
      <c r="C99" s="10">
        <v>65</v>
      </c>
      <c r="D99" s="18">
        <v>18224</v>
      </c>
      <c r="E99" s="14">
        <v>0.02</v>
      </c>
    </row>
    <row r="100" spans="1:5" x14ac:dyDescent="0.45">
      <c r="A100" t="s">
        <v>185</v>
      </c>
      <c r="B100" s="10" t="s">
        <v>219</v>
      </c>
      <c r="C100" s="10">
        <v>10</v>
      </c>
      <c r="D100" s="18">
        <v>3148</v>
      </c>
      <c r="E100" s="14">
        <v>0.01</v>
      </c>
    </row>
    <row r="101" spans="1:5" x14ac:dyDescent="0.45">
      <c r="A101" t="s">
        <v>185</v>
      </c>
      <c r="B101" s="10" t="s">
        <v>220</v>
      </c>
      <c r="C101" s="10">
        <v>30</v>
      </c>
      <c r="D101" s="18">
        <v>10040</v>
      </c>
      <c r="E101" s="14">
        <v>0.04</v>
      </c>
    </row>
    <row r="102" spans="1:5" x14ac:dyDescent="0.45">
      <c r="A102" t="s">
        <v>185</v>
      </c>
      <c r="B102" s="10" t="s">
        <v>221</v>
      </c>
      <c r="C102" s="10">
        <v>20</v>
      </c>
      <c r="D102" s="18">
        <v>7248</v>
      </c>
      <c r="E102" s="14">
        <v>0.03</v>
      </c>
    </row>
    <row r="103" spans="1:5" x14ac:dyDescent="0.45">
      <c r="A103" t="s">
        <v>185</v>
      </c>
      <c r="B103" s="10" t="s">
        <v>214</v>
      </c>
      <c r="C103" s="10">
        <v>160</v>
      </c>
      <c r="D103" s="18">
        <v>48411</v>
      </c>
      <c r="E103" s="14">
        <v>0.03</v>
      </c>
    </row>
    <row r="104" spans="1:5" x14ac:dyDescent="0.45">
      <c r="A104" t="s">
        <v>186</v>
      </c>
      <c r="B104" s="10" t="s">
        <v>217</v>
      </c>
      <c r="C104" s="10">
        <v>10</v>
      </c>
      <c r="D104" s="18">
        <v>2550</v>
      </c>
      <c r="E104" s="14">
        <v>0.01</v>
      </c>
    </row>
    <row r="105" spans="1:5" x14ac:dyDescent="0.45">
      <c r="A105" t="s">
        <v>186</v>
      </c>
      <c r="B105" s="10" t="s">
        <v>218</v>
      </c>
      <c r="C105" s="10">
        <v>30</v>
      </c>
      <c r="D105" s="18">
        <v>8585</v>
      </c>
      <c r="E105" s="14">
        <v>0.01</v>
      </c>
    </row>
    <row r="106" spans="1:5" x14ac:dyDescent="0.45">
      <c r="A106" t="s">
        <v>186</v>
      </c>
      <c r="B106" s="10" t="s">
        <v>219</v>
      </c>
      <c r="C106" s="10">
        <v>5</v>
      </c>
      <c r="D106" s="18">
        <v>1201</v>
      </c>
      <c r="E106" s="14">
        <v>0.01</v>
      </c>
    </row>
    <row r="107" spans="1:5" x14ac:dyDescent="0.45">
      <c r="A107" t="s">
        <v>186</v>
      </c>
      <c r="B107" s="10" t="s">
        <v>220</v>
      </c>
      <c r="C107" s="10">
        <v>5</v>
      </c>
      <c r="D107" s="18">
        <v>2374</v>
      </c>
      <c r="E107" s="14">
        <v>0.01</v>
      </c>
    </row>
    <row r="108" spans="1:5" x14ac:dyDescent="0.45">
      <c r="A108" t="s">
        <v>186</v>
      </c>
      <c r="B108" s="10" t="s">
        <v>221</v>
      </c>
      <c r="C108" s="10">
        <v>5</v>
      </c>
      <c r="D108" s="18">
        <v>2684</v>
      </c>
      <c r="E108" s="14">
        <v>0.01</v>
      </c>
    </row>
    <row r="109" spans="1:5" x14ac:dyDescent="0.45">
      <c r="A109" t="s">
        <v>186</v>
      </c>
      <c r="B109" s="10" t="s">
        <v>214</v>
      </c>
      <c r="C109" s="10">
        <v>55</v>
      </c>
      <c r="D109" s="18">
        <v>17394</v>
      </c>
      <c r="E109" s="14">
        <v>0.01</v>
      </c>
    </row>
    <row r="110" spans="1:5" x14ac:dyDescent="0.45">
      <c r="A110" t="s">
        <v>187</v>
      </c>
      <c r="B110" s="10" t="s">
        <v>217</v>
      </c>
      <c r="C110" s="10">
        <v>5</v>
      </c>
      <c r="D110" s="18">
        <v>1950</v>
      </c>
      <c r="E110" s="14">
        <v>0.01</v>
      </c>
    </row>
    <row r="111" spans="1:5" x14ac:dyDescent="0.45">
      <c r="A111" t="s">
        <v>187</v>
      </c>
      <c r="B111" s="10" t="s">
        <v>218</v>
      </c>
      <c r="C111" s="10">
        <v>35</v>
      </c>
      <c r="D111" s="18">
        <v>9896</v>
      </c>
      <c r="E111" s="14">
        <v>0.01</v>
      </c>
    </row>
    <row r="112" spans="1:5" x14ac:dyDescent="0.45">
      <c r="A112" t="s">
        <v>187</v>
      </c>
      <c r="B112" s="10" t="s">
        <v>219</v>
      </c>
      <c r="C112" s="10">
        <v>15</v>
      </c>
      <c r="D112" s="18">
        <v>4198</v>
      </c>
      <c r="E112" s="14">
        <v>0.02</v>
      </c>
    </row>
    <row r="113" spans="1:5" x14ac:dyDescent="0.45">
      <c r="A113" t="s">
        <v>187</v>
      </c>
      <c r="B113" s="10" t="s">
        <v>220</v>
      </c>
      <c r="C113" s="10">
        <v>10</v>
      </c>
      <c r="D113" s="18">
        <v>2644</v>
      </c>
      <c r="E113" s="14">
        <v>0.01</v>
      </c>
    </row>
    <row r="114" spans="1:5" x14ac:dyDescent="0.45">
      <c r="A114" t="s">
        <v>187</v>
      </c>
      <c r="B114" s="10" t="s">
        <v>221</v>
      </c>
      <c r="C114" s="10">
        <v>5</v>
      </c>
      <c r="D114" s="18">
        <v>1289</v>
      </c>
      <c r="E114" s="14">
        <v>0</v>
      </c>
    </row>
    <row r="115" spans="1:5" x14ac:dyDescent="0.45">
      <c r="A115" t="s">
        <v>187</v>
      </c>
      <c r="B115" s="10" t="s">
        <v>214</v>
      </c>
      <c r="C115" s="10">
        <v>65</v>
      </c>
      <c r="D115" s="18">
        <v>19976</v>
      </c>
      <c r="E115" s="14">
        <v>0.01</v>
      </c>
    </row>
    <row r="116" spans="1:5" x14ac:dyDescent="0.45">
      <c r="A116" t="s">
        <v>188</v>
      </c>
      <c r="B116" s="10" t="s">
        <v>217</v>
      </c>
      <c r="C116" s="10">
        <v>5</v>
      </c>
      <c r="D116" s="18">
        <v>1400</v>
      </c>
      <c r="E116" s="14">
        <v>0.01</v>
      </c>
    </row>
    <row r="117" spans="1:5" x14ac:dyDescent="0.45">
      <c r="A117" t="s">
        <v>188</v>
      </c>
      <c r="B117" s="10" t="s">
        <v>218</v>
      </c>
      <c r="C117" s="10">
        <v>10</v>
      </c>
      <c r="D117" s="18">
        <v>2929</v>
      </c>
      <c r="E117" s="14">
        <v>0</v>
      </c>
    </row>
    <row r="118" spans="1:5" x14ac:dyDescent="0.45">
      <c r="A118" t="s">
        <v>188</v>
      </c>
      <c r="B118" s="10" t="s">
        <v>219</v>
      </c>
      <c r="C118" s="24" t="s">
        <v>222</v>
      </c>
      <c r="D118" s="24" t="s">
        <v>222</v>
      </c>
      <c r="E118" s="24" t="s">
        <v>222</v>
      </c>
    </row>
    <row r="119" spans="1:5" x14ac:dyDescent="0.45">
      <c r="A119" t="s">
        <v>188</v>
      </c>
      <c r="B119" s="10" t="s">
        <v>220</v>
      </c>
      <c r="C119" s="24" t="s">
        <v>222</v>
      </c>
      <c r="D119" s="24" t="s">
        <v>222</v>
      </c>
      <c r="E119" s="24" t="s">
        <v>222</v>
      </c>
    </row>
    <row r="120" spans="1:5" x14ac:dyDescent="0.45">
      <c r="A120" t="s">
        <v>188</v>
      </c>
      <c r="B120" s="10" t="s">
        <v>221</v>
      </c>
      <c r="C120" s="10">
        <v>0</v>
      </c>
      <c r="D120" s="18">
        <v>0</v>
      </c>
      <c r="E120" s="14">
        <v>0</v>
      </c>
    </row>
    <row r="121" spans="1:5" x14ac:dyDescent="0.45">
      <c r="A121" t="s">
        <v>188</v>
      </c>
      <c r="B121" s="10" t="s">
        <v>214</v>
      </c>
      <c r="C121" s="10">
        <v>20</v>
      </c>
      <c r="D121" s="18">
        <v>4864</v>
      </c>
      <c r="E121" s="14">
        <v>0</v>
      </c>
    </row>
    <row r="122" spans="1:5" x14ac:dyDescent="0.45">
      <c r="A122" t="s">
        <v>189</v>
      </c>
      <c r="B122" s="10" t="s">
        <v>217</v>
      </c>
      <c r="C122" s="10">
        <v>45</v>
      </c>
      <c r="D122" s="18">
        <v>13700</v>
      </c>
      <c r="E122" s="14">
        <v>0.05</v>
      </c>
    </row>
    <row r="123" spans="1:5" x14ac:dyDescent="0.45">
      <c r="A123" t="s">
        <v>189</v>
      </c>
      <c r="B123" s="10" t="s">
        <v>218</v>
      </c>
      <c r="C123" s="10">
        <v>175</v>
      </c>
      <c r="D123" s="18">
        <v>50437</v>
      </c>
      <c r="E123" s="14">
        <v>0.06</v>
      </c>
    </row>
    <row r="124" spans="1:5" x14ac:dyDescent="0.45">
      <c r="A124" t="s">
        <v>189</v>
      </c>
      <c r="B124" s="10" t="s">
        <v>219</v>
      </c>
      <c r="C124" s="10">
        <v>40</v>
      </c>
      <c r="D124" s="18">
        <v>12478</v>
      </c>
      <c r="E124" s="14">
        <v>0.06</v>
      </c>
    </row>
    <row r="125" spans="1:5" x14ac:dyDescent="0.45">
      <c r="A125" t="s">
        <v>189</v>
      </c>
      <c r="B125" s="10" t="s">
        <v>220</v>
      </c>
      <c r="C125" s="10">
        <v>25</v>
      </c>
      <c r="D125" s="18">
        <v>10200</v>
      </c>
      <c r="E125" s="14">
        <v>0.04</v>
      </c>
    </row>
    <row r="126" spans="1:5" x14ac:dyDescent="0.45">
      <c r="A126" t="s">
        <v>189</v>
      </c>
      <c r="B126" s="10" t="s">
        <v>221</v>
      </c>
      <c r="C126" s="10">
        <v>20</v>
      </c>
      <c r="D126" s="18">
        <v>6949</v>
      </c>
      <c r="E126" s="14">
        <v>0.03</v>
      </c>
    </row>
    <row r="127" spans="1:5" x14ac:dyDescent="0.45">
      <c r="A127" t="s">
        <v>189</v>
      </c>
      <c r="B127" s="10" t="s">
        <v>214</v>
      </c>
      <c r="C127" s="10">
        <v>300</v>
      </c>
      <c r="D127" s="18">
        <v>93763</v>
      </c>
      <c r="E127" s="14">
        <v>0.05</v>
      </c>
    </row>
    <row r="128" spans="1:5" x14ac:dyDescent="0.45">
      <c r="A128" t="s">
        <v>190</v>
      </c>
      <c r="B128" s="10" t="s">
        <v>217</v>
      </c>
      <c r="C128" s="10">
        <v>75</v>
      </c>
      <c r="D128" s="18">
        <v>21950</v>
      </c>
      <c r="E128" s="14">
        <v>0.08</v>
      </c>
    </row>
    <row r="129" spans="1:5" x14ac:dyDescent="0.45">
      <c r="A129" t="s">
        <v>190</v>
      </c>
      <c r="B129" s="10" t="s">
        <v>218</v>
      </c>
      <c r="C129" s="10">
        <v>185</v>
      </c>
      <c r="D129" s="18">
        <v>52542</v>
      </c>
      <c r="E129" s="14">
        <v>0.06</v>
      </c>
    </row>
    <row r="130" spans="1:5" x14ac:dyDescent="0.45">
      <c r="A130" t="s">
        <v>190</v>
      </c>
      <c r="B130" s="10" t="s">
        <v>219</v>
      </c>
      <c r="C130" s="10">
        <v>40</v>
      </c>
      <c r="D130" s="18">
        <v>12830</v>
      </c>
      <c r="E130" s="14">
        <v>0.06</v>
      </c>
    </row>
    <row r="131" spans="1:5" x14ac:dyDescent="0.45">
      <c r="A131" t="s">
        <v>190</v>
      </c>
      <c r="B131" s="10" t="s">
        <v>220</v>
      </c>
      <c r="C131" s="10">
        <v>50</v>
      </c>
      <c r="D131" s="18">
        <v>18238</v>
      </c>
      <c r="E131" s="14">
        <v>7.0000000000000007E-2</v>
      </c>
    </row>
    <row r="132" spans="1:5" x14ac:dyDescent="0.45">
      <c r="A132" t="s">
        <v>190</v>
      </c>
      <c r="B132" s="10" t="s">
        <v>221</v>
      </c>
      <c r="C132" s="10">
        <v>35</v>
      </c>
      <c r="D132" s="18">
        <v>13430</v>
      </c>
      <c r="E132" s="14">
        <v>0.05</v>
      </c>
    </row>
    <row r="133" spans="1:5" x14ac:dyDescent="0.45">
      <c r="A133" t="s">
        <v>190</v>
      </c>
      <c r="B133" s="10" t="s">
        <v>214</v>
      </c>
      <c r="C133" s="10">
        <v>385</v>
      </c>
      <c r="D133" s="18">
        <v>118989</v>
      </c>
      <c r="E133" s="14">
        <v>0.06</v>
      </c>
    </row>
    <row r="134" spans="1:5" x14ac:dyDescent="0.45">
      <c r="A134" t="s">
        <v>191</v>
      </c>
      <c r="B134" s="10" t="s">
        <v>217</v>
      </c>
      <c r="C134" s="10">
        <v>5</v>
      </c>
      <c r="D134" s="18">
        <v>750</v>
      </c>
      <c r="E134" s="14">
        <v>0</v>
      </c>
    </row>
    <row r="135" spans="1:5" x14ac:dyDescent="0.45">
      <c r="A135" t="s">
        <v>191</v>
      </c>
      <c r="B135" s="10" t="s">
        <v>218</v>
      </c>
      <c r="C135" s="10">
        <v>15</v>
      </c>
      <c r="D135" s="18">
        <v>4293</v>
      </c>
      <c r="E135" s="14">
        <v>0.01</v>
      </c>
    </row>
    <row r="136" spans="1:5" x14ac:dyDescent="0.45">
      <c r="A136" t="s">
        <v>191</v>
      </c>
      <c r="B136" s="10" t="s">
        <v>219</v>
      </c>
      <c r="C136" s="10">
        <v>5</v>
      </c>
      <c r="D136" s="18">
        <v>1186</v>
      </c>
      <c r="E136" s="14">
        <v>0.01</v>
      </c>
    </row>
    <row r="137" spans="1:5" x14ac:dyDescent="0.45">
      <c r="A137" t="s">
        <v>191</v>
      </c>
      <c r="B137" s="10" t="s">
        <v>220</v>
      </c>
      <c r="C137" s="10">
        <v>0</v>
      </c>
      <c r="D137" s="18">
        <v>0</v>
      </c>
      <c r="E137" s="14">
        <v>0</v>
      </c>
    </row>
    <row r="138" spans="1:5" x14ac:dyDescent="0.45">
      <c r="A138" t="s">
        <v>191</v>
      </c>
      <c r="B138" s="10" t="s">
        <v>221</v>
      </c>
      <c r="C138" s="10">
        <v>5</v>
      </c>
      <c r="D138" s="18">
        <v>943</v>
      </c>
      <c r="E138" s="14">
        <v>0</v>
      </c>
    </row>
    <row r="139" spans="1:5" x14ac:dyDescent="0.45">
      <c r="A139" t="s">
        <v>191</v>
      </c>
      <c r="B139" s="10" t="s">
        <v>214</v>
      </c>
      <c r="C139" s="10">
        <v>25</v>
      </c>
      <c r="D139" s="18">
        <v>7172</v>
      </c>
      <c r="E139" s="14">
        <v>0</v>
      </c>
    </row>
    <row r="140" spans="1:5" x14ac:dyDescent="0.45">
      <c r="A140" t="s">
        <v>192</v>
      </c>
      <c r="B140" s="10" t="s">
        <v>217</v>
      </c>
      <c r="C140" s="10">
        <v>20</v>
      </c>
      <c r="D140" s="18">
        <v>5350</v>
      </c>
      <c r="E140" s="14">
        <v>0.02</v>
      </c>
    </row>
    <row r="141" spans="1:5" x14ac:dyDescent="0.45">
      <c r="A141" t="s">
        <v>192</v>
      </c>
      <c r="B141" s="10" t="s">
        <v>218</v>
      </c>
      <c r="C141" s="10">
        <v>85</v>
      </c>
      <c r="D141" s="18">
        <v>23316</v>
      </c>
      <c r="E141" s="14">
        <v>0.03</v>
      </c>
    </row>
    <row r="142" spans="1:5" x14ac:dyDescent="0.45">
      <c r="A142" t="s">
        <v>192</v>
      </c>
      <c r="B142" s="10" t="s">
        <v>219</v>
      </c>
      <c r="C142" s="10">
        <v>15</v>
      </c>
      <c r="D142" s="18">
        <v>4144</v>
      </c>
      <c r="E142" s="14">
        <v>0.02</v>
      </c>
    </row>
    <row r="143" spans="1:5" x14ac:dyDescent="0.45">
      <c r="A143" t="s">
        <v>192</v>
      </c>
      <c r="B143" s="10" t="s">
        <v>220</v>
      </c>
      <c r="C143" s="10">
        <v>15</v>
      </c>
      <c r="D143" s="18">
        <v>5968</v>
      </c>
      <c r="E143" s="14">
        <v>0.02</v>
      </c>
    </row>
    <row r="144" spans="1:5" x14ac:dyDescent="0.45">
      <c r="A144" t="s">
        <v>192</v>
      </c>
      <c r="B144" s="10" t="s">
        <v>221</v>
      </c>
      <c r="C144" s="10">
        <v>15</v>
      </c>
      <c r="D144" s="18">
        <v>5809</v>
      </c>
      <c r="E144" s="14">
        <v>0.02</v>
      </c>
    </row>
    <row r="145" spans="1:5" x14ac:dyDescent="0.45">
      <c r="A145" t="s">
        <v>192</v>
      </c>
      <c r="B145" s="10" t="s">
        <v>214</v>
      </c>
      <c r="C145" s="10">
        <v>145</v>
      </c>
      <c r="D145" s="18">
        <v>44588</v>
      </c>
      <c r="E145" s="14">
        <v>0.02</v>
      </c>
    </row>
    <row r="146" spans="1:5" x14ac:dyDescent="0.45">
      <c r="A146" t="s">
        <v>193</v>
      </c>
      <c r="B146" s="10" t="s">
        <v>217</v>
      </c>
      <c r="C146" s="10">
        <v>35</v>
      </c>
      <c r="D146" s="18">
        <v>9750</v>
      </c>
      <c r="E146" s="14">
        <v>0.04</v>
      </c>
    </row>
    <row r="147" spans="1:5" x14ac:dyDescent="0.45">
      <c r="A147" t="s">
        <v>193</v>
      </c>
      <c r="B147" s="10" t="s">
        <v>218</v>
      </c>
      <c r="C147" s="10">
        <v>110</v>
      </c>
      <c r="D147" s="18">
        <v>29376</v>
      </c>
      <c r="E147" s="14">
        <v>0.03</v>
      </c>
    </row>
    <row r="148" spans="1:5" x14ac:dyDescent="0.45">
      <c r="A148" t="s">
        <v>193</v>
      </c>
      <c r="B148" s="10" t="s">
        <v>219</v>
      </c>
      <c r="C148" s="10">
        <v>25</v>
      </c>
      <c r="D148" s="18">
        <v>8435</v>
      </c>
      <c r="E148" s="14">
        <v>0.04</v>
      </c>
    </row>
    <row r="149" spans="1:5" x14ac:dyDescent="0.45">
      <c r="A149" t="s">
        <v>193</v>
      </c>
      <c r="B149" s="10" t="s">
        <v>220</v>
      </c>
      <c r="C149" s="10">
        <v>35</v>
      </c>
      <c r="D149" s="18">
        <v>13153</v>
      </c>
      <c r="E149" s="14">
        <v>0.05</v>
      </c>
    </row>
    <row r="150" spans="1:5" x14ac:dyDescent="0.45">
      <c r="A150" t="s">
        <v>193</v>
      </c>
      <c r="B150" s="10" t="s">
        <v>221</v>
      </c>
      <c r="C150" s="10">
        <v>20</v>
      </c>
      <c r="D150" s="18">
        <v>7696</v>
      </c>
      <c r="E150" s="14">
        <v>0.03</v>
      </c>
    </row>
    <row r="151" spans="1:5" x14ac:dyDescent="0.45">
      <c r="A151" t="s">
        <v>193</v>
      </c>
      <c r="B151" s="10" t="s">
        <v>214</v>
      </c>
      <c r="C151" s="10">
        <v>225</v>
      </c>
      <c r="D151" s="18">
        <v>68409</v>
      </c>
      <c r="E151" s="14">
        <v>0.04</v>
      </c>
    </row>
    <row r="152" spans="1:5" x14ac:dyDescent="0.45">
      <c r="A152" t="s">
        <v>194</v>
      </c>
      <c r="B152" s="10" t="s">
        <v>217</v>
      </c>
      <c r="C152" s="10">
        <v>10</v>
      </c>
      <c r="D152" s="18">
        <v>2300</v>
      </c>
      <c r="E152" s="14">
        <v>0.01</v>
      </c>
    </row>
    <row r="153" spans="1:5" x14ac:dyDescent="0.45">
      <c r="A153" t="s">
        <v>194</v>
      </c>
      <c r="B153" s="10" t="s">
        <v>218</v>
      </c>
      <c r="C153" s="10">
        <v>40</v>
      </c>
      <c r="D153" s="18">
        <v>11051</v>
      </c>
      <c r="E153" s="14">
        <v>0.01</v>
      </c>
    </row>
    <row r="154" spans="1:5" x14ac:dyDescent="0.45">
      <c r="A154" t="s">
        <v>194</v>
      </c>
      <c r="B154" s="10" t="s">
        <v>219</v>
      </c>
      <c r="C154" s="10">
        <v>10</v>
      </c>
      <c r="D154" s="18">
        <v>3059</v>
      </c>
      <c r="E154" s="14">
        <v>0.01</v>
      </c>
    </row>
    <row r="155" spans="1:5" x14ac:dyDescent="0.45">
      <c r="A155" t="s">
        <v>194</v>
      </c>
      <c r="B155" s="10" t="s">
        <v>220</v>
      </c>
      <c r="C155" s="10">
        <v>10</v>
      </c>
      <c r="D155" s="18">
        <v>3525</v>
      </c>
      <c r="E155" s="14">
        <v>0.01</v>
      </c>
    </row>
    <row r="156" spans="1:5" x14ac:dyDescent="0.45">
      <c r="A156" t="s">
        <v>194</v>
      </c>
      <c r="B156" s="10" t="s">
        <v>221</v>
      </c>
      <c r="C156" s="10">
        <v>5</v>
      </c>
      <c r="D156" s="18">
        <v>2075</v>
      </c>
      <c r="E156" s="14">
        <v>0.01</v>
      </c>
    </row>
    <row r="157" spans="1:5" x14ac:dyDescent="0.45">
      <c r="A157" t="s">
        <v>194</v>
      </c>
      <c r="B157" s="10" t="s">
        <v>214</v>
      </c>
      <c r="C157" s="10">
        <v>75</v>
      </c>
      <c r="D157" s="18">
        <v>22010</v>
      </c>
      <c r="E157" s="14">
        <v>0.01</v>
      </c>
    </row>
    <row r="158" spans="1:5" x14ac:dyDescent="0.45">
      <c r="A158" t="s">
        <v>195</v>
      </c>
      <c r="B158" s="10" t="s">
        <v>217</v>
      </c>
      <c r="C158" s="10">
        <v>0</v>
      </c>
      <c r="D158" s="18">
        <v>0</v>
      </c>
      <c r="E158" s="14">
        <v>0</v>
      </c>
    </row>
    <row r="159" spans="1:5" x14ac:dyDescent="0.45">
      <c r="A159" t="s">
        <v>195</v>
      </c>
      <c r="B159" s="10" t="s">
        <v>218</v>
      </c>
      <c r="C159" s="10">
        <v>10</v>
      </c>
      <c r="D159" s="18">
        <v>2778</v>
      </c>
      <c r="E159" s="14">
        <v>0</v>
      </c>
    </row>
    <row r="160" spans="1:5" x14ac:dyDescent="0.45">
      <c r="A160" t="s">
        <v>195</v>
      </c>
      <c r="B160" s="10" t="s">
        <v>219</v>
      </c>
      <c r="C160" s="10">
        <v>5</v>
      </c>
      <c r="D160" s="18">
        <v>1308</v>
      </c>
      <c r="E160" s="14">
        <v>0.01</v>
      </c>
    </row>
    <row r="161" spans="1:5" x14ac:dyDescent="0.45">
      <c r="A161" t="s">
        <v>195</v>
      </c>
      <c r="B161" s="10" t="s">
        <v>220</v>
      </c>
      <c r="C161" s="10">
        <v>5</v>
      </c>
      <c r="D161" s="18">
        <v>1034</v>
      </c>
      <c r="E161" s="14">
        <v>0</v>
      </c>
    </row>
    <row r="162" spans="1:5" x14ac:dyDescent="0.45">
      <c r="A162" t="s">
        <v>195</v>
      </c>
      <c r="B162" s="10" t="s">
        <v>221</v>
      </c>
      <c r="C162" s="10">
        <v>5</v>
      </c>
      <c r="D162" s="18">
        <v>1604</v>
      </c>
      <c r="E162" s="14">
        <v>0.01</v>
      </c>
    </row>
    <row r="163" spans="1:5" x14ac:dyDescent="0.45">
      <c r="A163" t="s">
        <v>195</v>
      </c>
      <c r="B163" s="10" t="s">
        <v>214</v>
      </c>
      <c r="C163" s="10">
        <v>25</v>
      </c>
      <c r="D163" s="18">
        <v>6723</v>
      </c>
      <c r="E163" s="14">
        <v>0</v>
      </c>
    </row>
    <row r="164" spans="1:5" x14ac:dyDescent="0.45">
      <c r="A164" t="s">
        <v>196</v>
      </c>
      <c r="B164" s="10" t="s">
        <v>217</v>
      </c>
      <c r="C164" s="10">
        <v>15</v>
      </c>
      <c r="D164" s="18">
        <v>3850</v>
      </c>
      <c r="E164" s="14">
        <v>0.01</v>
      </c>
    </row>
    <row r="165" spans="1:5" x14ac:dyDescent="0.45">
      <c r="A165" t="s">
        <v>196</v>
      </c>
      <c r="B165" s="10" t="s">
        <v>218</v>
      </c>
      <c r="C165" s="10">
        <v>65</v>
      </c>
      <c r="D165" s="18">
        <v>18279</v>
      </c>
      <c r="E165" s="14">
        <v>0.02</v>
      </c>
    </row>
    <row r="166" spans="1:5" x14ac:dyDescent="0.45">
      <c r="A166" t="s">
        <v>196</v>
      </c>
      <c r="B166" s="10" t="s">
        <v>219</v>
      </c>
      <c r="C166" s="10">
        <v>10</v>
      </c>
      <c r="D166" s="18">
        <v>3517</v>
      </c>
      <c r="E166" s="14">
        <v>0.02</v>
      </c>
    </row>
    <row r="167" spans="1:5" x14ac:dyDescent="0.45">
      <c r="A167" t="s">
        <v>196</v>
      </c>
      <c r="B167" s="10" t="s">
        <v>220</v>
      </c>
      <c r="C167" s="10">
        <v>20</v>
      </c>
      <c r="D167" s="18">
        <v>7125</v>
      </c>
      <c r="E167" s="14">
        <v>0.03</v>
      </c>
    </row>
    <row r="168" spans="1:5" x14ac:dyDescent="0.45">
      <c r="A168" t="s">
        <v>196</v>
      </c>
      <c r="B168" s="10" t="s">
        <v>221</v>
      </c>
      <c r="C168" s="10">
        <v>10</v>
      </c>
      <c r="D168" s="18">
        <v>2893</v>
      </c>
      <c r="E168" s="14">
        <v>0.01</v>
      </c>
    </row>
    <row r="169" spans="1:5" x14ac:dyDescent="0.45">
      <c r="A169" t="s">
        <v>196</v>
      </c>
      <c r="B169" s="10" t="s">
        <v>214</v>
      </c>
      <c r="C169" s="10">
        <v>115</v>
      </c>
      <c r="D169" s="18">
        <v>35663</v>
      </c>
      <c r="E169" s="14">
        <v>0.02</v>
      </c>
    </row>
    <row r="170" spans="1:5" x14ac:dyDescent="0.45">
      <c r="A170" t="s">
        <v>197</v>
      </c>
      <c r="B170" s="10" t="s">
        <v>217</v>
      </c>
      <c r="C170" s="10">
        <v>75</v>
      </c>
      <c r="D170" s="18">
        <v>20950</v>
      </c>
      <c r="E170" s="14">
        <v>0.08</v>
      </c>
    </row>
    <row r="171" spans="1:5" x14ac:dyDescent="0.45">
      <c r="A171" t="s">
        <v>197</v>
      </c>
      <c r="B171" s="10" t="s">
        <v>218</v>
      </c>
      <c r="C171" s="10">
        <v>165</v>
      </c>
      <c r="D171" s="18">
        <v>48421</v>
      </c>
      <c r="E171" s="14">
        <v>0.06</v>
      </c>
    </row>
    <row r="172" spans="1:5" x14ac:dyDescent="0.45">
      <c r="A172" t="s">
        <v>197</v>
      </c>
      <c r="B172" s="10" t="s">
        <v>219</v>
      </c>
      <c r="C172" s="10">
        <v>30</v>
      </c>
      <c r="D172" s="18">
        <v>9574</v>
      </c>
      <c r="E172" s="14">
        <v>0.04</v>
      </c>
    </row>
    <row r="173" spans="1:5" x14ac:dyDescent="0.45">
      <c r="A173" t="s">
        <v>197</v>
      </c>
      <c r="B173" s="10" t="s">
        <v>220</v>
      </c>
      <c r="C173" s="10">
        <v>40</v>
      </c>
      <c r="D173" s="18">
        <v>15739</v>
      </c>
      <c r="E173" s="14">
        <v>0.06</v>
      </c>
    </row>
    <row r="174" spans="1:5" x14ac:dyDescent="0.45">
      <c r="A174" t="s">
        <v>197</v>
      </c>
      <c r="B174" s="10" t="s">
        <v>221</v>
      </c>
      <c r="C174" s="10">
        <v>45</v>
      </c>
      <c r="D174" s="18">
        <v>16284</v>
      </c>
      <c r="E174" s="14">
        <v>0.06</v>
      </c>
    </row>
    <row r="175" spans="1:5" x14ac:dyDescent="0.45">
      <c r="A175" t="s">
        <v>197</v>
      </c>
      <c r="B175" s="10" t="s">
        <v>214</v>
      </c>
      <c r="C175" s="10">
        <v>360</v>
      </c>
      <c r="D175" s="18">
        <v>110967</v>
      </c>
      <c r="E175" s="14">
        <v>0.06</v>
      </c>
    </row>
    <row r="176" spans="1:5" x14ac:dyDescent="0.45">
      <c r="A176" t="s">
        <v>198</v>
      </c>
      <c r="B176" s="10" t="s">
        <v>217</v>
      </c>
      <c r="C176" s="10">
        <v>20</v>
      </c>
      <c r="D176" s="18">
        <v>5050</v>
      </c>
      <c r="E176" s="14">
        <v>0.02</v>
      </c>
    </row>
    <row r="177" spans="1:5" x14ac:dyDescent="0.45">
      <c r="A177" t="s">
        <v>198</v>
      </c>
      <c r="B177" s="10" t="s">
        <v>218</v>
      </c>
      <c r="C177" s="10">
        <v>45</v>
      </c>
      <c r="D177" s="18">
        <v>13125</v>
      </c>
      <c r="E177" s="14">
        <v>0.02</v>
      </c>
    </row>
    <row r="178" spans="1:5" x14ac:dyDescent="0.45">
      <c r="A178" t="s">
        <v>198</v>
      </c>
      <c r="B178" s="10" t="s">
        <v>219</v>
      </c>
      <c r="C178" s="10">
        <v>10</v>
      </c>
      <c r="D178" s="18">
        <v>3156</v>
      </c>
      <c r="E178" s="14">
        <v>0.01</v>
      </c>
    </row>
    <row r="179" spans="1:5" x14ac:dyDescent="0.45">
      <c r="A179" t="s">
        <v>198</v>
      </c>
      <c r="B179" s="10" t="s">
        <v>220</v>
      </c>
      <c r="C179" s="10">
        <v>15</v>
      </c>
      <c r="D179" s="18">
        <v>4292</v>
      </c>
      <c r="E179" s="14">
        <v>0.02</v>
      </c>
    </row>
    <row r="180" spans="1:5" x14ac:dyDescent="0.45">
      <c r="A180" t="s">
        <v>198</v>
      </c>
      <c r="B180" s="10" t="s">
        <v>221</v>
      </c>
      <c r="C180" s="10">
        <v>10</v>
      </c>
      <c r="D180" s="18">
        <v>4339</v>
      </c>
      <c r="E180" s="14">
        <v>0.02</v>
      </c>
    </row>
    <row r="181" spans="1:5" x14ac:dyDescent="0.45">
      <c r="A181" t="s">
        <v>198</v>
      </c>
      <c r="B181" s="10" t="s">
        <v>214</v>
      </c>
      <c r="C181" s="10">
        <v>100</v>
      </c>
      <c r="D181" s="18">
        <v>29963</v>
      </c>
      <c r="E181" s="14">
        <v>0.02</v>
      </c>
    </row>
    <row r="182" spans="1:5" x14ac:dyDescent="0.45">
      <c r="A182" t="s">
        <v>104</v>
      </c>
      <c r="B182" s="10" t="s">
        <v>217</v>
      </c>
      <c r="C182" s="10">
        <v>965</v>
      </c>
      <c r="D182" s="18">
        <v>277450</v>
      </c>
      <c r="E182" s="14">
        <v>1</v>
      </c>
    </row>
    <row r="183" spans="1:5" x14ac:dyDescent="0.45">
      <c r="A183" t="s">
        <v>104</v>
      </c>
      <c r="B183" s="10" t="s">
        <v>218</v>
      </c>
      <c r="C183" s="10">
        <v>3020</v>
      </c>
      <c r="D183" s="18">
        <v>853998</v>
      </c>
      <c r="E183" s="14">
        <v>1</v>
      </c>
    </row>
    <row r="184" spans="1:5" x14ac:dyDescent="0.45">
      <c r="A184" t="s">
        <v>104</v>
      </c>
      <c r="B184" s="10" t="s">
        <v>219</v>
      </c>
      <c r="C184" s="10">
        <v>700</v>
      </c>
      <c r="D184" s="18">
        <v>222809</v>
      </c>
      <c r="E184" s="14">
        <v>1</v>
      </c>
    </row>
    <row r="185" spans="1:5" x14ac:dyDescent="0.45">
      <c r="A185" t="s">
        <v>104</v>
      </c>
      <c r="B185" s="10" t="s">
        <v>220</v>
      </c>
      <c r="C185" s="10">
        <v>765</v>
      </c>
      <c r="D185" s="18">
        <v>272115</v>
      </c>
      <c r="E185" s="14">
        <v>1</v>
      </c>
    </row>
    <row r="186" spans="1:5" x14ac:dyDescent="0.45">
      <c r="A186" t="s">
        <v>104</v>
      </c>
      <c r="B186" s="10" t="s">
        <v>221</v>
      </c>
      <c r="C186" s="10">
        <v>725</v>
      </c>
      <c r="D186" s="18">
        <v>264450</v>
      </c>
      <c r="E186" s="14">
        <v>1</v>
      </c>
    </row>
    <row r="187" spans="1:5" x14ac:dyDescent="0.45">
      <c r="A187" t="s">
        <v>104</v>
      </c>
      <c r="B187" s="10" t="s">
        <v>214</v>
      </c>
      <c r="C187" s="10">
        <v>6175</v>
      </c>
      <c r="D187" s="18">
        <v>1890821</v>
      </c>
      <c r="E187" s="14">
        <v>1</v>
      </c>
    </row>
    <row r="188" spans="1:5" x14ac:dyDescent="0.45">
      <c r="A188" t="s">
        <v>201</v>
      </c>
      <c r="B188" s="10" t="s">
        <v>217</v>
      </c>
      <c r="C188" s="10">
        <v>10</v>
      </c>
      <c r="D188" s="18">
        <v>2800</v>
      </c>
      <c r="E188" s="14">
        <v>0.01</v>
      </c>
    </row>
    <row r="189" spans="1:5" x14ac:dyDescent="0.45">
      <c r="A189" t="s">
        <v>201</v>
      </c>
      <c r="B189" s="10" t="s">
        <v>218</v>
      </c>
      <c r="C189" s="10">
        <v>10</v>
      </c>
      <c r="D189" s="18">
        <v>2778</v>
      </c>
      <c r="E189" s="14">
        <v>0</v>
      </c>
    </row>
    <row r="190" spans="1:5" x14ac:dyDescent="0.45">
      <c r="A190" t="s">
        <v>201</v>
      </c>
      <c r="B190" s="10" t="s">
        <v>219</v>
      </c>
      <c r="C190" s="10">
        <v>5</v>
      </c>
      <c r="D190" s="18">
        <v>948</v>
      </c>
      <c r="E190" s="14">
        <v>0</v>
      </c>
    </row>
    <row r="191" spans="1:5" x14ac:dyDescent="0.45">
      <c r="A191" t="s">
        <v>201</v>
      </c>
      <c r="B191" s="10" t="s">
        <v>220</v>
      </c>
      <c r="C191" s="10">
        <v>0</v>
      </c>
      <c r="D191" s="18">
        <v>0</v>
      </c>
      <c r="E191" s="14">
        <v>0</v>
      </c>
    </row>
    <row r="192" spans="1:5" x14ac:dyDescent="0.45">
      <c r="A192" t="s">
        <v>201</v>
      </c>
      <c r="B192" s="10" t="s">
        <v>221</v>
      </c>
      <c r="C192" s="24" t="s">
        <v>222</v>
      </c>
      <c r="D192" s="24" t="s">
        <v>222</v>
      </c>
      <c r="E192" s="24" t="s">
        <v>222</v>
      </c>
    </row>
    <row r="193" spans="1:5" x14ac:dyDescent="0.45">
      <c r="A193" t="s">
        <v>201</v>
      </c>
      <c r="B193" s="10" t="s">
        <v>214</v>
      </c>
      <c r="C193" s="10">
        <v>20</v>
      </c>
      <c r="D193" s="18">
        <v>7029</v>
      </c>
      <c r="E193" s="14">
        <v>0</v>
      </c>
    </row>
    <row r="194" spans="1:5" x14ac:dyDescent="0.45">
      <c r="A194" t="s">
        <v>203</v>
      </c>
      <c r="B194" s="10" t="s">
        <v>217</v>
      </c>
      <c r="C194" s="10">
        <v>5</v>
      </c>
      <c r="D194" s="18">
        <v>900</v>
      </c>
      <c r="E194" s="14">
        <v>0</v>
      </c>
    </row>
    <row r="195" spans="1:5" x14ac:dyDescent="0.45">
      <c r="A195" t="s">
        <v>203</v>
      </c>
      <c r="B195" s="10" t="s">
        <v>218</v>
      </c>
      <c r="C195" s="24" t="s">
        <v>222</v>
      </c>
      <c r="D195" s="24" t="s">
        <v>222</v>
      </c>
      <c r="E195" s="24" t="s">
        <v>222</v>
      </c>
    </row>
    <row r="196" spans="1:5" x14ac:dyDescent="0.45">
      <c r="A196" t="s">
        <v>203</v>
      </c>
      <c r="B196" s="10" t="s">
        <v>219</v>
      </c>
      <c r="C196" s="10">
        <v>0</v>
      </c>
      <c r="D196" s="18">
        <v>0</v>
      </c>
      <c r="E196" s="14">
        <v>0</v>
      </c>
    </row>
    <row r="197" spans="1:5" x14ac:dyDescent="0.45">
      <c r="A197" t="s">
        <v>203</v>
      </c>
      <c r="B197" s="10" t="s">
        <v>220</v>
      </c>
      <c r="C197" s="10">
        <v>0</v>
      </c>
      <c r="D197" s="18">
        <v>0</v>
      </c>
      <c r="E197" s="14">
        <v>0</v>
      </c>
    </row>
    <row r="198" spans="1:5" x14ac:dyDescent="0.45">
      <c r="A198" t="s">
        <v>203</v>
      </c>
      <c r="B198" s="10" t="s">
        <v>221</v>
      </c>
      <c r="C198" s="10">
        <v>0</v>
      </c>
      <c r="D198" s="18">
        <v>0</v>
      </c>
      <c r="E198" s="14">
        <v>0</v>
      </c>
    </row>
    <row r="199" spans="1:5" x14ac:dyDescent="0.45">
      <c r="A199" t="s">
        <v>203</v>
      </c>
      <c r="B199" s="10" t="s">
        <v>214</v>
      </c>
      <c r="C199" s="10">
        <v>5</v>
      </c>
      <c r="D199" s="18">
        <v>1304</v>
      </c>
      <c r="E199" s="14">
        <v>0</v>
      </c>
    </row>
    <row r="200" spans="1:5" x14ac:dyDescent="0.45">
      <c r="A200" t="s">
        <v>199</v>
      </c>
      <c r="B200" s="10" t="s">
        <v>217</v>
      </c>
      <c r="C200" s="10">
        <v>25</v>
      </c>
      <c r="D200" s="18">
        <v>7600</v>
      </c>
      <c r="E200" s="14">
        <v>0.03</v>
      </c>
    </row>
    <row r="201" spans="1:5" x14ac:dyDescent="0.45">
      <c r="A201" t="s">
        <v>199</v>
      </c>
      <c r="B201" s="10" t="s">
        <v>218</v>
      </c>
      <c r="C201" s="10">
        <v>75</v>
      </c>
      <c r="D201" s="18">
        <v>20993</v>
      </c>
      <c r="E201" s="14">
        <v>0.02</v>
      </c>
    </row>
    <row r="202" spans="1:5" x14ac:dyDescent="0.45">
      <c r="A202" t="s">
        <v>199</v>
      </c>
      <c r="B202" s="10" t="s">
        <v>219</v>
      </c>
      <c r="C202" s="10">
        <v>15</v>
      </c>
      <c r="D202" s="18">
        <v>4480</v>
      </c>
      <c r="E202" s="14">
        <v>0.02</v>
      </c>
    </row>
    <row r="203" spans="1:5" x14ac:dyDescent="0.45">
      <c r="A203" t="s">
        <v>199</v>
      </c>
      <c r="B203" s="10" t="s">
        <v>220</v>
      </c>
      <c r="C203" s="10">
        <v>25</v>
      </c>
      <c r="D203" s="18">
        <v>9054</v>
      </c>
      <c r="E203" s="14">
        <v>0.03</v>
      </c>
    </row>
    <row r="204" spans="1:5" x14ac:dyDescent="0.45">
      <c r="A204" t="s">
        <v>199</v>
      </c>
      <c r="B204" s="10" t="s">
        <v>221</v>
      </c>
      <c r="C204" s="10">
        <v>25</v>
      </c>
      <c r="D204" s="18">
        <v>9528</v>
      </c>
      <c r="E204" s="14">
        <v>0.04</v>
      </c>
    </row>
    <row r="205" spans="1:5" x14ac:dyDescent="0.45">
      <c r="A205" t="s">
        <v>199</v>
      </c>
      <c r="B205" s="10" t="s">
        <v>214</v>
      </c>
      <c r="C205" s="10">
        <v>160</v>
      </c>
      <c r="D205" s="18">
        <v>51654</v>
      </c>
      <c r="E205" s="14">
        <v>0.03</v>
      </c>
    </row>
    <row r="206" spans="1:5" x14ac:dyDescent="0.45">
      <c r="A206" t="s">
        <v>200</v>
      </c>
      <c r="B206" s="10" t="s">
        <v>217</v>
      </c>
      <c r="C206" s="10">
        <v>30</v>
      </c>
      <c r="D206" s="18">
        <v>8200</v>
      </c>
      <c r="E206" s="14">
        <v>0.03</v>
      </c>
    </row>
    <row r="207" spans="1:5" x14ac:dyDescent="0.45">
      <c r="A207" t="s">
        <v>200</v>
      </c>
      <c r="B207" s="10" t="s">
        <v>218</v>
      </c>
      <c r="C207" s="10">
        <v>75</v>
      </c>
      <c r="D207" s="18">
        <v>21002</v>
      </c>
      <c r="E207" s="14">
        <v>0.02</v>
      </c>
    </row>
    <row r="208" spans="1:5" x14ac:dyDescent="0.45">
      <c r="A208" t="s">
        <v>200</v>
      </c>
      <c r="B208" s="10" t="s">
        <v>219</v>
      </c>
      <c r="C208" s="10">
        <v>20</v>
      </c>
      <c r="D208" s="18">
        <v>7138</v>
      </c>
      <c r="E208" s="14">
        <v>0.03</v>
      </c>
    </row>
    <row r="209" spans="1:5" x14ac:dyDescent="0.45">
      <c r="A209" t="s">
        <v>200</v>
      </c>
      <c r="B209" s="10" t="s">
        <v>220</v>
      </c>
      <c r="C209" s="10">
        <v>10</v>
      </c>
      <c r="D209" s="18">
        <v>4173</v>
      </c>
      <c r="E209" s="14">
        <v>0.02</v>
      </c>
    </row>
    <row r="210" spans="1:5" x14ac:dyDescent="0.45">
      <c r="A210" t="s">
        <v>200</v>
      </c>
      <c r="B210" s="10" t="s">
        <v>221</v>
      </c>
      <c r="C210" s="10">
        <v>15</v>
      </c>
      <c r="D210" s="18">
        <v>6289</v>
      </c>
      <c r="E210" s="14">
        <v>0.02</v>
      </c>
    </row>
    <row r="211" spans="1:5" x14ac:dyDescent="0.45">
      <c r="A211" t="s">
        <v>200</v>
      </c>
      <c r="B211" s="10" t="s">
        <v>214</v>
      </c>
      <c r="C211" s="10">
        <v>150</v>
      </c>
      <c r="D211" s="18">
        <v>46801</v>
      </c>
      <c r="E211" s="14">
        <v>0.02</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workbookViewId="0"/>
  </sheetViews>
  <sheetFormatPr defaultColWidth="10.640625" defaultRowHeight="15.9" x14ac:dyDescent="0.45"/>
  <cols>
    <col min="1" max="1" width="20.640625" customWidth="1"/>
    <col min="2" max="2" width="55.5" customWidth="1"/>
  </cols>
  <sheetData>
    <row r="1" spans="1:2" ht="20.6" x14ac:dyDescent="0.55000000000000004">
      <c r="A1" s="1" t="s">
        <v>293</v>
      </c>
    </row>
    <row r="2" spans="1:2" x14ac:dyDescent="0.45">
      <c r="A2" t="s">
        <v>33</v>
      </c>
    </row>
    <row r="3" spans="1:2" x14ac:dyDescent="0.45">
      <c r="A3" s="57" t="s">
        <v>289</v>
      </c>
      <c r="B3" s="57" t="s">
        <v>290</v>
      </c>
    </row>
    <row r="4" spans="1:2" x14ac:dyDescent="0.45">
      <c r="A4" s="5" t="str">
        <f>HYPERLINK("#'Notes'!A1", "Notes")</f>
        <v>Notes</v>
      </c>
      <c r="B4" s="4" t="s">
        <v>1</v>
      </c>
    </row>
    <row r="5" spans="1:2" x14ac:dyDescent="0.45">
      <c r="A5" s="33" t="str">
        <f>HYPERLINK("#'Table 1 Applications by month'!A1", "Table 1")</f>
        <v>Table 1</v>
      </c>
      <c r="B5" s="4" t="s">
        <v>274</v>
      </c>
    </row>
    <row r="6" spans="1:2" x14ac:dyDescent="0.45">
      <c r="A6" s="5" t="str">
        <f>HYPERLINK("#'Table 2 Applications by channel'!A1", "Table 2")</f>
        <v>Table 2</v>
      </c>
      <c r="B6" s="4" t="s">
        <v>275</v>
      </c>
    </row>
    <row r="7" spans="1:2" x14ac:dyDescent="0.45">
      <c r="A7" s="5" t="str">
        <f>HYPERLINK("#'Table 3 Applications by age'!A1", "Table 3")</f>
        <v>Table 3</v>
      </c>
      <c r="B7" s="4" t="s">
        <v>276</v>
      </c>
    </row>
    <row r="8" spans="1:2" x14ac:dyDescent="0.45">
      <c r="A8" s="5" t="str">
        <f>HYPERLINK("#'Table 4 Applications by LA'!A1", "Table 4")</f>
        <v>Table 4</v>
      </c>
      <c r="B8" s="4" t="s">
        <v>277</v>
      </c>
    </row>
    <row r="9" spans="1:2" x14ac:dyDescent="0.45">
      <c r="A9" s="5" t="str">
        <f>HYPERLINK("#'Table 5 Cared for People'!A1", "Table 5")</f>
        <v>Table 5</v>
      </c>
      <c r="B9" s="4" t="s">
        <v>278</v>
      </c>
    </row>
    <row r="10" spans="1:2" x14ac:dyDescent="0.45">
      <c r="A10" s="5" t="str">
        <f>HYPERLINK("#'Table 6 Processing Times'!A1", "Table 6")</f>
        <v>Table 6</v>
      </c>
      <c r="B10" s="4" t="s">
        <v>279</v>
      </c>
    </row>
    <row r="11" spans="1:2" x14ac:dyDescent="0.45">
      <c r="A11" s="5" t="str">
        <f>HYPERLINK("#'Table 7 Payments by month'!A1", "Table 7")</f>
        <v>Table 7</v>
      </c>
      <c r="B11" s="4" t="s">
        <v>280</v>
      </c>
    </row>
    <row r="12" spans="1:2" x14ac:dyDescent="0.45">
      <c r="A12" s="5" t="str">
        <f>HYPERLINK("#'Table 8 Payments by LA'!A1", "Table 8")</f>
        <v>Table 8</v>
      </c>
      <c r="B12" s="4" t="s">
        <v>281</v>
      </c>
    </row>
    <row r="13" spans="1:2" x14ac:dyDescent="0.45">
      <c r="A13" s="5" t="str">
        <f>HYPERLINK("#'Table 9 Clients paid'!A1", "Table 9")</f>
        <v>Table 9</v>
      </c>
      <c r="B13" s="4" t="s">
        <v>283</v>
      </c>
    </row>
    <row r="14" spans="1:2" x14ac:dyDescent="0.45">
      <c r="A14" s="5" t="str">
        <f>HYPERLINK("#'Table 10 Reviews'!A1", "Table 10")</f>
        <v>Table 10</v>
      </c>
      <c r="B14" s="4" t="s">
        <v>282</v>
      </c>
    </row>
    <row r="15" spans="1:2" x14ac:dyDescent="0.45">
      <c r="A15" s="5" t="str">
        <f>HYPERLINK("#'Chart 1 Applications by month'!A1", "Chart 1")</f>
        <v>Chart 1</v>
      </c>
      <c r="B15" s="4" t="s">
        <v>284</v>
      </c>
    </row>
    <row r="16" spans="1:2" x14ac:dyDescent="0.45">
      <c r="A16" s="33" t="str">
        <f>HYPERLINK("#'Chart 2 Processing times'!A1", "Chart 2")</f>
        <v>Chart 2</v>
      </c>
      <c r="B16" s="4" t="s">
        <v>279</v>
      </c>
    </row>
    <row r="17" spans="1:2" x14ac:dyDescent="0.45">
      <c r="A17" s="33" t="str">
        <f>HYPERLINK("#'Chart 3 Payments by month'!A1", "Chart 3")</f>
        <v>Chart 3</v>
      </c>
      <c r="B17" s="4" t="s">
        <v>285</v>
      </c>
    </row>
    <row r="18" spans="1:2" x14ac:dyDescent="0.45">
      <c r="A18" s="33" t="str">
        <f>HYPERLINK("#'Table 3 - Full data'!A1", "Table 3 - Full data")</f>
        <v>Table 3 - Full data</v>
      </c>
      <c r="B18" s="4" t="s">
        <v>288</v>
      </c>
    </row>
    <row r="19" spans="1:2" x14ac:dyDescent="0.45">
      <c r="A19" s="33" t="str">
        <f>HYPERLINK("#'Table 4 - Full data'!A1", "Table 4 - Full data")</f>
        <v>Table 4 - Full data</v>
      </c>
      <c r="B19" s="4" t="s">
        <v>287</v>
      </c>
    </row>
    <row r="20" spans="1:2" x14ac:dyDescent="0.45">
      <c r="A20" s="33" t="str">
        <f>HYPERLINK("#'Table 8 - Full data'!A1", "Table 8 - Full data")</f>
        <v>Table 8 - Full data</v>
      </c>
      <c r="B20" s="4" t="s">
        <v>286</v>
      </c>
    </row>
    <row r="21" spans="1:2" x14ac:dyDescent="0.45">
      <c r="A21" s="5" t="str">
        <f>HYPERLINK("#'Financial year lookup'!A1", "Financial year lookup")</f>
        <v>Financial year lookup</v>
      </c>
      <c r="B21" s="4" t="s">
        <v>11</v>
      </c>
    </row>
    <row r="22" spans="1:2" x14ac:dyDescent="0.45">
      <c r="A22" s="5"/>
    </row>
  </sheetData>
  <pageMargins left="0.7" right="0.7" top="0.75" bottom="0.75" header="0.3" footer="0.3"/>
  <pageSetup paperSize="9" orientation="portrait" horizontalDpi="300" verticalDpi="3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8"/>
  <sheetViews>
    <sheetView workbookViewId="0"/>
  </sheetViews>
  <sheetFormatPr defaultColWidth="10.640625" defaultRowHeight="15.9" x14ac:dyDescent="0.45"/>
  <sheetData>
    <row r="1" spans="1:1" ht="20.6" x14ac:dyDescent="0.55000000000000004">
      <c r="A1" s="1" t="s">
        <v>11</v>
      </c>
    </row>
    <row r="2" spans="1:1" ht="31.75" x14ac:dyDescent="0.45">
      <c r="A2" s="62" t="s">
        <v>216</v>
      </c>
    </row>
    <row r="3" spans="1:1" x14ac:dyDescent="0.45">
      <c r="A3" s="63" t="s">
        <v>217</v>
      </c>
    </row>
    <row r="4" spans="1:1" x14ac:dyDescent="0.45">
      <c r="A4" s="63" t="s">
        <v>218</v>
      </c>
    </row>
    <row r="5" spans="1:1" x14ac:dyDescent="0.45">
      <c r="A5" s="63" t="s">
        <v>219</v>
      </c>
    </row>
    <row r="6" spans="1:1" x14ac:dyDescent="0.45">
      <c r="A6" s="63" t="s">
        <v>220</v>
      </c>
    </row>
    <row r="7" spans="1:1" x14ac:dyDescent="0.45">
      <c r="A7" s="63" t="s">
        <v>221</v>
      </c>
    </row>
    <row r="8" spans="1:1" x14ac:dyDescent="0.45">
      <c r="A8" s="63" t="s">
        <v>214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workbookViewId="0"/>
  </sheetViews>
  <sheetFormatPr defaultColWidth="10.640625" defaultRowHeight="15.9" x14ac:dyDescent="0.45"/>
  <cols>
    <col min="1" max="1" width="13.92578125" customWidth="1"/>
    <col min="2" max="2" width="100.640625" customWidth="1"/>
    <col min="3" max="3" width="17.42578125" customWidth="1"/>
  </cols>
  <sheetData>
    <row r="1" spans="1:3" ht="20.6" x14ac:dyDescent="0.55000000000000004">
      <c r="A1" s="1" t="s">
        <v>1</v>
      </c>
    </row>
    <row r="2" spans="1:3" x14ac:dyDescent="0.45">
      <c r="A2" t="s">
        <v>33</v>
      </c>
    </row>
    <row r="3" spans="1:3" x14ac:dyDescent="0.45">
      <c r="A3" s="61" t="s">
        <v>46</v>
      </c>
      <c r="B3" s="61" t="s">
        <v>47</v>
      </c>
      <c r="C3" s="61" t="s">
        <v>48</v>
      </c>
    </row>
    <row r="4" spans="1:3" ht="31.75" x14ac:dyDescent="0.45">
      <c r="A4" s="4" t="s">
        <v>49</v>
      </c>
      <c r="B4" s="23" t="s">
        <v>273</v>
      </c>
      <c r="C4" s="4" t="s">
        <v>50</v>
      </c>
    </row>
    <row r="5" spans="1:3" x14ac:dyDescent="0.45">
      <c r="A5" s="4" t="s">
        <v>51</v>
      </c>
      <c r="B5" s="23" t="s">
        <v>52</v>
      </c>
      <c r="C5" s="4" t="s">
        <v>53</v>
      </c>
    </row>
    <row r="6" spans="1:3" ht="31.75" x14ac:dyDescent="0.45">
      <c r="A6" s="4" t="s">
        <v>54</v>
      </c>
      <c r="B6" s="23" t="s">
        <v>55</v>
      </c>
      <c r="C6" s="4" t="s">
        <v>56</v>
      </c>
    </row>
    <row r="7" spans="1:3" ht="31.75" x14ac:dyDescent="0.45">
      <c r="A7" s="4" t="s">
        <v>57</v>
      </c>
      <c r="B7" s="59" t="s">
        <v>295</v>
      </c>
      <c r="C7" s="4" t="s">
        <v>58</v>
      </c>
    </row>
    <row r="8" spans="1:3" ht="47.6" x14ac:dyDescent="0.45">
      <c r="A8" s="4" t="s">
        <v>59</v>
      </c>
      <c r="B8" s="23" t="s">
        <v>254</v>
      </c>
      <c r="C8" s="4" t="s">
        <v>60</v>
      </c>
    </row>
    <row r="9" spans="1:3" ht="46.5" customHeight="1" x14ac:dyDescent="0.45">
      <c r="A9" s="4" t="s">
        <v>61</v>
      </c>
      <c r="B9" s="23" t="s">
        <v>255</v>
      </c>
      <c r="C9" s="4" t="s">
        <v>60</v>
      </c>
    </row>
    <row r="10" spans="1:3" ht="31.75" x14ac:dyDescent="0.45">
      <c r="A10" s="4" t="s">
        <v>62</v>
      </c>
      <c r="B10" s="23" t="s">
        <v>63</v>
      </c>
      <c r="C10" s="4" t="s">
        <v>64</v>
      </c>
    </row>
    <row r="11" spans="1:3" ht="63.45" x14ac:dyDescent="0.45">
      <c r="A11" s="4" t="s">
        <v>65</v>
      </c>
      <c r="B11" s="23" t="s">
        <v>66</v>
      </c>
      <c r="C11" s="4" t="s">
        <v>67</v>
      </c>
    </row>
    <row r="12" spans="1:3" ht="31.75" x14ac:dyDescent="0.45">
      <c r="A12" s="4" t="s">
        <v>68</v>
      </c>
      <c r="B12" s="23" t="s">
        <v>69</v>
      </c>
      <c r="C12" s="4" t="s">
        <v>67</v>
      </c>
    </row>
    <row r="13" spans="1:3" ht="47.6" x14ac:dyDescent="0.45">
      <c r="A13" s="4" t="s">
        <v>70</v>
      </c>
      <c r="B13" s="23" t="s">
        <v>256</v>
      </c>
      <c r="C13" s="4" t="s">
        <v>67</v>
      </c>
    </row>
    <row r="14" spans="1:3" ht="79.3" x14ac:dyDescent="0.45">
      <c r="A14" s="4" t="s">
        <v>71</v>
      </c>
      <c r="B14" s="23" t="s">
        <v>257</v>
      </c>
      <c r="C14" s="4" t="s">
        <v>72</v>
      </c>
    </row>
    <row r="15" spans="1:3" ht="79.3" x14ac:dyDescent="0.45">
      <c r="A15" s="4" t="s">
        <v>73</v>
      </c>
      <c r="B15" s="23" t="s">
        <v>253</v>
      </c>
      <c r="C15" s="4" t="s">
        <v>74</v>
      </c>
    </row>
    <row r="16" spans="1:3" ht="31.75" x14ac:dyDescent="0.45">
      <c r="A16" s="4" t="s">
        <v>75</v>
      </c>
      <c r="B16" s="23" t="s">
        <v>76</v>
      </c>
      <c r="C16" s="60">
        <v>6</v>
      </c>
    </row>
    <row r="17" spans="1:3" x14ac:dyDescent="0.45">
      <c r="A17" s="4" t="s">
        <v>77</v>
      </c>
      <c r="B17" s="23" t="s">
        <v>78</v>
      </c>
      <c r="C17" s="4" t="s">
        <v>79</v>
      </c>
    </row>
    <row r="18" spans="1:3" x14ac:dyDescent="0.45">
      <c r="A18" s="4" t="s">
        <v>80</v>
      </c>
      <c r="B18" s="23" t="s">
        <v>81</v>
      </c>
      <c r="C18" s="4" t="s">
        <v>79</v>
      </c>
    </row>
    <row r="19" spans="1:3" ht="31.75" x14ac:dyDescent="0.45">
      <c r="A19" s="4" t="s">
        <v>82</v>
      </c>
      <c r="B19" s="23" t="s">
        <v>83</v>
      </c>
      <c r="C19" s="4" t="s">
        <v>84</v>
      </c>
    </row>
    <row r="20" spans="1:3" x14ac:dyDescent="0.45">
      <c r="A20" s="4" t="s">
        <v>85</v>
      </c>
      <c r="B20" s="23" t="s">
        <v>86</v>
      </c>
      <c r="C20" s="4" t="s">
        <v>79</v>
      </c>
    </row>
    <row r="21" spans="1:3" ht="31.75" x14ac:dyDescent="0.45">
      <c r="A21" s="4" t="s">
        <v>87</v>
      </c>
      <c r="B21" s="23" t="s">
        <v>258</v>
      </c>
      <c r="C21" s="4" t="s">
        <v>79</v>
      </c>
    </row>
    <row r="22" spans="1:3" ht="31.75" x14ac:dyDescent="0.45">
      <c r="A22" s="4" t="s">
        <v>88</v>
      </c>
      <c r="B22" s="23" t="s">
        <v>89</v>
      </c>
      <c r="C22" s="4" t="s">
        <v>90</v>
      </c>
    </row>
    <row r="23" spans="1:3" ht="31.75" x14ac:dyDescent="0.45">
      <c r="A23" s="4" t="s">
        <v>91</v>
      </c>
      <c r="B23" s="59" t="s">
        <v>296</v>
      </c>
      <c r="C23" s="4" t="s">
        <v>92</v>
      </c>
    </row>
    <row r="24" spans="1:3" ht="31.75" x14ac:dyDescent="0.45">
      <c r="A24" s="4" t="s">
        <v>93</v>
      </c>
      <c r="B24" s="23" t="s">
        <v>259</v>
      </c>
      <c r="C24" s="4" t="s">
        <v>92</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6"/>
  <sheetViews>
    <sheetView workbookViewId="0"/>
  </sheetViews>
  <sheetFormatPr defaultColWidth="10.640625" defaultRowHeight="15.9" x14ac:dyDescent="0.45"/>
  <cols>
    <col min="1" max="1" width="23.5" customWidth="1"/>
    <col min="2" max="2" width="12.92578125" customWidth="1"/>
    <col min="3" max="3" width="16.640625" customWidth="1"/>
    <col min="4" max="4" width="14.640625" customWidth="1"/>
    <col min="5" max="5" width="13.42578125" customWidth="1"/>
    <col min="6" max="6" width="12.140625" customWidth="1"/>
    <col min="7" max="7" width="13.2109375" customWidth="1"/>
    <col min="8" max="10" width="16.640625" customWidth="1"/>
  </cols>
  <sheetData>
    <row r="1" spans="1:10" ht="20.6" x14ac:dyDescent="0.55000000000000004">
      <c r="A1" s="1" t="s">
        <v>2</v>
      </c>
    </row>
    <row r="2" spans="1:10" x14ac:dyDescent="0.45">
      <c r="A2" t="s">
        <v>34</v>
      </c>
    </row>
    <row r="3" spans="1:10" x14ac:dyDescent="0.45">
      <c r="A3" t="s">
        <v>294</v>
      </c>
    </row>
    <row r="4" spans="1:10" ht="63.45" x14ac:dyDescent="0.45">
      <c r="A4" s="2" t="s">
        <v>94</v>
      </c>
      <c r="B4" s="2" t="s">
        <v>95</v>
      </c>
      <c r="C4" s="2" t="s">
        <v>96</v>
      </c>
      <c r="D4" s="2" t="s">
        <v>97</v>
      </c>
      <c r="E4" s="2" t="s">
        <v>98</v>
      </c>
      <c r="F4" s="2" t="s">
        <v>99</v>
      </c>
      <c r="G4" s="2" t="s">
        <v>100</v>
      </c>
      <c r="H4" s="2" t="s">
        <v>101</v>
      </c>
      <c r="I4" s="2" t="s">
        <v>102</v>
      </c>
      <c r="J4" s="2" t="s">
        <v>103</v>
      </c>
    </row>
    <row r="5" spans="1:10" x14ac:dyDescent="0.45">
      <c r="A5" s="6" t="s">
        <v>104</v>
      </c>
      <c r="B5" s="9">
        <v>16210</v>
      </c>
      <c r="C5" s="13">
        <v>1</v>
      </c>
      <c r="D5" s="9">
        <v>15995</v>
      </c>
      <c r="E5" s="9">
        <v>6320</v>
      </c>
      <c r="F5" s="9">
        <v>9125</v>
      </c>
      <c r="G5" s="9">
        <v>555</v>
      </c>
      <c r="H5" s="13">
        <v>0.39</v>
      </c>
      <c r="I5" s="13">
        <v>0.56999999999999995</v>
      </c>
      <c r="J5" s="13">
        <v>0.03</v>
      </c>
    </row>
    <row r="6" spans="1:10" x14ac:dyDescent="0.45">
      <c r="A6" t="s">
        <v>105</v>
      </c>
      <c r="B6" s="10">
        <v>555</v>
      </c>
      <c r="C6" s="14">
        <v>0.03</v>
      </c>
      <c r="D6" s="10">
        <v>285</v>
      </c>
      <c r="E6" s="10">
        <v>20</v>
      </c>
      <c r="F6" s="10">
        <v>265</v>
      </c>
      <c r="G6" s="10">
        <v>0</v>
      </c>
      <c r="H6" s="14">
        <v>7.0000000000000007E-2</v>
      </c>
      <c r="I6" s="14">
        <v>0.93</v>
      </c>
      <c r="J6" s="14">
        <v>0</v>
      </c>
    </row>
    <row r="7" spans="1:10" x14ac:dyDescent="0.45">
      <c r="A7" t="s">
        <v>106</v>
      </c>
      <c r="B7" s="10">
        <v>790</v>
      </c>
      <c r="C7" s="14">
        <v>0.05</v>
      </c>
      <c r="D7" s="10">
        <v>670</v>
      </c>
      <c r="E7" s="10">
        <v>135</v>
      </c>
      <c r="F7" s="10">
        <v>520</v>
      </c>
      <c r="G7" s="10">
        <v>15</v>
      </c>
      <c r="H7" s="14">
        <v>0.2</v>
      </c>
      <c r="I7" s="14">
        <v>0.78</v>
      </c>
      <c r="J7" s="14">
        <v>0.02</v>
      </c>
    </row>
    <row r="8" spans="1:10" x14ac:dyDescent="0.45">
      <c r="A8" t="s">
        <v>107</v>
      </c>
      <c r="B8" s="10">
        <v>430</v>
      </c>
      <c r="C8" s="14">
        <v>0.03</v>
      </c>
      <c r="D8" s="10">
        <v>430</v>
      </c>
      <c r="E8" s="10">
        <v>165</v>
      </c>
      <c r="F8" s="10">
        <v>260</v>
      </c>
      <c r="G8" s="10">
        <v>5</v>
      </c>
      <c r="H8" s="14">
        <v>0.38</v>
      </c>
      <c r="I8" s="14">
        <v>0.6</v>
      </c>
      <c r="J8" s="14">
        <v>0.02</v>
      </c>
    </row>
    <row r="9" spans="1:10" x14ac:dyDescent="0.45">
      <c r="A9" t="s">
        <v>108</v>
      </c>
      <c r="B9" s="10">
        <v>430</v>
      </c>
      <c r="C9" s="14">
        <v>0.03</v>
      </c>
      <c r="D9" s="10">
        <v>400</v>
      </c>
      <c r="E9" s="10">
        <v>225</v>
      </c>
      <c r="F9" s="10">
        <v>165</v>
      </c>
      <c r="G9" s="10">
        <v>10</v>
      </c>
      <c r="H9" s="14">
        <v>0.56000000000000005</v>
      </c>
      <c r="I9" s="14">
        <v>0.42</v>
      </c>
      <c r="J9" s="14">
        <v>0.03</v>
      </c>
    </row>
    <row r="10" spans="1:10" x14ac:dyDescent="0.45">
      <c r="A10" t="s">
        <v>109</v>
      </c>
      <c r="B10" s="10">
        <v>245</v>
      </c>
      <c r="C10" s="14">
        <v>0.02</v>
      </c>
      <c r="D10" s="10">
        <v>305</v>
      </c>
      <c r="E10" s="10">
        <v>150</v>
      </c>
      <c r="F10" s="10">
        <v>150</v>
      </c>
      <c r="G10" s="10">
        <v>5</v>
      </c>
      <c r="H10" s="14">
        <v>0.5</v>
      </c>
      <c r="I10" s="14">
        <v>0.49</v>
      </c>
      <c r="J10" s="14">
        <v>0.01</v>
      </c>
    </row>
    <row r="11" spans="1:10" x14ac:dyDescent="0.45">
      <c r="A11" t="s">
        <v>110</v>
      </c>
      <c r="B11" s="10">
        <v>215</v>
      </c>
      <c r="C11" s="14">
        <v>0.01</v>
      </c>
      <c r="D11" s="10">
        <v>220</v>
      </c>
      <c r="E11" s="10">
        <v>95</v>
      </c>
      <c r="F11" s="10">
        <v>115</v>
      </c>
      <c r="G11" s="10">
        <v>10</v>
      </c>
      <c r="H11" s="14">
        <v>0.43</v>
      </c>
      <c r="I11" s="14">
        <v>0.53</v>
      </c>
      <c r="J11" s="14">
        <v>0.05</v>
      </c>
    </row>
    <row r="12" spans="1:10" x14ac:dyDescent="0.45">
      <c r="A12" t="s">
        <v>111</v>
      </c>
      <c r="B12" s="10">
        <v>180</v>
      </c>
      <c r="C12" s="14">
        <v>0.01</v>
      </c>
      <c r="D12" s="10">
        <v>190</v>
      </c>
      <c r="E12" s="10">
        <v>105</v>
      </c>
      <c r="F12" s="10">
        <v>85</v>
      </c>
      <c r="G12" s="10">
        <v>5</v>
      </c>
      <c r="H12" s="14">
        <v>0.54</v>
      </c>
      <c r="I12" s="14">
        <v>0.45</v>
      </c>
      <c r="J12" s="14">
        <v>0.02</v>
      </c>
    </row>
    <row r="13" spans="1:10" x14ac:dyDescent="0.45">
      <c r="A13" t="s">
        <v>112</v>
      </c>
      <c r="B13" s="10">
        <v>350</v>
      </c>
      <c r="C13" s="14">
        <v>0.02</v>
      </c>
      <c r="D13" s="10">
        <v>455</v>
      </c>
      <c r="E13" s="10">
        <v>130</v>
      </c>
      <c r="F13" s="10">
        <v>325</v>
      </c>
      <c r="G13" s="24" t="s">
        <v>222</v>
      </c>
      <c r="H13" s="24" t="s">
        <v>222</v>
      </c>
      <c r="I13" s="14">
        <v>0.71</v>
      </c>
      <c r="J13" s="24" t="s">
        <v>222</v>
      </c>
    </row>
    <row r="14" spans="1:10" x14ac:dyDescent="0.45">
      <c r="A14" t="s">
        <v>113</v>
      </c>
      <c r="B14" s="10">
        <v>525</v>
      </c>
      <c r="C14" s="14">
        <v>0.03</v>
      </c>
      <c r="D14" s="10">
        <v>365</v>
      </c>
      <c r="E14" s="10">
        <v>200</v>
      </c>
      <c r="F14" s="10">
        <v>160</v>
      </c>
      <c r="G14" s="10">
        <v>5</v>
      </c>
      <c r="H14" s="14">
        <v>0.54</v>
      </c>
      <c r="I14" s="14">
        <v>0.44</v>
      </c>
      <c r="J14" s="14">
        <v>0.02</v>
      </c>
    </row>
    <row r="15" spans="1:10" x14ac:dyDescent="0.45">
      <c r="A15" t="s">
        <v>114</v>
      </c>
      <c r="B15" s="10">
        <v>570</v>
      </c>
      <c r="C15" s="14">
        <v>0.04</v>
      </c>
      <c r="D15" s="10">
        <v>345</v>
      </c>
      <c r="E15" s="10">
        <v>180</v>
      </c>
      <c r="F15" s="10">
        <v>160</v>
      </c>
      <c r="G15" s="10">
        <v>5</v>
      </c>
      <c r="H15" s="14">
        <v>0.52</v>
      </c>
      <c r="I15" s="14">
        <v>0.46</v>
      </c>
      <c r="J15" s="14">
        <v>0.01</v>
      </c>
    </row>
    <row r="16" spans="1:10" x14ac:dyDescent="0.45">
      <c r="A16" t="s">
        <v>115</v>
      </c>
      <c r="B16" s="10">
        <v>790</v>
      </c>
      <c r="C16" s="14">
        <v>0.05</v>
      </c>
      <c r="D16" s="10">
        <v>675</v>
      </c>
      <c r="E16" s="10">
        <v>400</v>
      </c>
      <c r="F16" s="10">
        <v>270</v>
      </c>
      <c r="G16" s="10">
        <v>5</v>
      </c>
      <c r="H16" s="14">
        <v>0.59</v>
      </c>
      <c r="I16" s="14">
        <v>0.4</v>
      </c>
      <c r="J16" s="14">
        <v>0.01</v>
      </c>
    </row>
    <row r="17" spans="1:10" x14ac:dyDescent="0.45">
      <c r="A17" t="s">
        <v>116</v>
      </c>
      <c r="B17" s="10">
        <v>925</v>
      </c>
      <c r="C17" s="14">
        <v>0.06</v>
      </c>
      <c r="D17" s="10">
        <v>680</v>
      </c>
      <c r="E17" s="10">
        <v>340</v>
      </c>
      <c r="F17" s="10">
        <v>315</v>
      </c>
      <c r="G17" s="10">
        <v>25</v>
      </c>
      <c r="H17" s="14">
        <v>0.5</v>
      </c>
      <c r="I17" s="14">
        <v>0.46</v>
      </c>
      <c r="J17" s="14">
        <v>0.04</v>
      </c>
    </row>
    <row r="18" spans="1:10" x14ac:dyDescent="0.45">
      <c r="A18" t="s">
        <v>117</v>
      </c>
      <c r="B18" s="10">
        <v>695</v>
      </c>
      <c r="C18" s="14">
        <v>0.04</v>
      </c>
      <c r="D18" s="10">
        <v>1000</v>
      </c>
      <c r="E18" s="10">
        <v>515</v>
      </c>
      <c r="F18" s="10">
        <v>440</v>
      </c>
      <c r="G18" s="10">
        <v>45</v>
      </c>
      <c r="H18" s="14">
        <v>0.52</v>
      </c>
      <c r="I18" s="14">
        <v>0.44</v>
      </c>
      <c r="J18" s="14">
        <v>0.04</v>
      </c>
    </row>
    <row r="19" spans="1:10" x14ac:dyDescent="0.45">
      <c r="A19" t="s">
        <v>118</v>
      </c>
      <c r="B19" s="10">
        <v>595</v>
      </c>
      <c r="C19" s="14">
        <v>0.04</v>
      </c>
      <c r="D19" s="10">
        <v>685</v>
      </c>
      <c r="E19" s="10">
        <v>295</v>
      </c>
      <c r="F19" s="10">
        <v>355</v>
      </c>
      <c r="G19" s="10">
        <v>30</v>
      </c>
      <c r="H19" s="14">
        <v>0.43</v>
      </c>
      <c r="I19" s="14">
        <v>0.52</v>
      </c>
      <c r="J19" s="14">
        <v>0.05</v>
      </c>
    </row>
    <row r="20" spans="1:10" x14ac:dyDescent="0.45">
      <c r="A20" t="s">
        <v>119</v>
      </c>
      <c r="B20" s="10">
        <v>540</v>
      </c>
      <c r="C20" s="14">
        <v>0.03</v>
      </c>
      <c r="D20" s="10">
        <v>495</v>
      </c>
      <c r="E20" s="10">
        <v>230</v>
      </c>
      <c r="F20" s="10">
        <v>225</v>
      </c>
      <c r="G20" s="10">
        <v>40</v>
      </c>
      <c r="H20" s="14">
        <v>0.46</v>
      </c>
      <c r="I20" s="14">
        <v>0.46</v>
      </c>
      <c r="J20" s="14">
        <v>0.08</v>
      </c>
    </row>
    <row r="21" spans="1:10" x14ac:dyDescent="0.45">
      <c r="A21" t="s">
        <v>120</v>
      </c>
      <c r="B21" s="10">
        <v>635</v>
      </c>
      <c r="C21" s="14">
        <v>0.04</v>
      </c>
      <c r="D21" s="10">
        <v>455</v>
      </c>
      <c r="E21" s="10">
        <v>195</v>
      </c>
      <c r="F21" s="10">
        <v>240</v>
      </c>
      <c r="G21" s="10">
        <v>25</v>
      </c>
      <c r="H21" s="14">
        <v>0.42</v>
      </c>
      <c r="I21" s="14">
        <v>0.53</v>
      </c>
      <c r="J21" s="14">
        <v>0.05</v>
      </c>
    </row>
    <row r="22" spans="1:10" x14ac:dyDescent="0.45">
      <c r="A22" t="s">
        <v>121</v>
      </c>
      <c r="B22" s="10">
        <v>385</v>
      </c>
      <c r="C22" s="14">
        <v>0.02</v>
      </c>
      <c r="D22" s="10">
        <v>670</v>
      </c>
      <c r="E22" s="10">
        <v>300</v>
      </c>
      <c r="F22" s="10">
        <v>345</v>
      </c>
      <c r="G22" s="10">
        <v>25</v>
      </c>
      <c r="H22" s="14">
        <v>0.45</v>
      </c>
      <c r="I22" s="14">
        <v>0.51</v>
      </c>
      <c r="J22" s="14">
        <v>0.04</v>
      </c>
    </row>
    <row r="23" spans="1:10" x14ac:dyDescent="0.45">
      <c r="A23" t="s">
        <v>122</v>
      </c>
      <c r="B23" s="10">
        <v>365</v>
      </c>
      <c r="C23" s="14">
        <v>0.02</v>
      </c>
      <c r="D23" s="10">
        <v>240</v>
      </c>
      <c r="E23" s="10">
        <v>90</v>
      </c>
      <c r="F23" s="10">
        <v>135</v>
      </c>
      <c r="G23" s="10">
        <v>15</v>
      </c>
      <c r="H23" s="14">
        <v>0.37</v>
      </c>
      <c r="I23" s="14">
        <v>0.56000000000000005</v>
      </c>
      <c r="J23" s="14">
        <v>7.0000000000000007E-2</v>
      </c>
    </row>
    <row r="24" spans="1:10" x14ac:dyDescent="0.45">
      <c r="A24" t="s">
        <v>123</v>
      </c>
      <c r="B24" s="10">
        <v>460</v>
      </c>
      <c r="C24" s="14">
        <v>0.03</v>
      </c>
      <c r="D24" s="10">
        <v>545</v>
      </c>
      <c r="E24" s="10">
        <v>205</v>
      </c>
      <c r="F24" s="10">
        <v>325</v>
      </c>
      <c r="G24" s="10">
        <v>15</v>
      </c>
      <c r="H24" s="14">
        <v>0.38</v>
      </c>
      <c r="I24" s="14">
        <v>0.59</v>
      </c>
      <c r="J24" s="14">
        <v>0.03</v>
      </c>
    </row>
    <row r="25" spans="1:10" x14ac:dyDescent="0.45">
      <c r="A25" t="s">
        <v>124</v>
      </c>
      <c r="B25" s="10">
        <v>430</v>
      </c>
      <c r="C25" s="14">
        <v>0.03</v>
      </c>
      <c r="D25" s="10">
        <v>470</v>
      </c>
      <c r="E25" s="10">
        <v>180</v>
      </c>
      <c r="F25" s="10">
        <v>265</v>
      </c>
      <c r="G25" s="10">
        <v>25</v>
      </c>
      <c r="H25" s="14">
        <v>0.39</v>
      </c>
      <c r="I25" s="14">
        <v>0.56000000000000005</v>
      </c>
      <c r="J25" s="14">
        <v>0.05</v>
      </c>
    </row>
    <row r="26" spans="1:10" x14ac:dyDescent="0.45">
      <c r="A26" t="s">
        <v>125</v>
      </c>
      <c r="B26" s="10">
        <v>230</v>
      </c>
      <c r="C26" s="14">
        <v>0.01</v>
      </c>
      <c r="D26" s="10">
        <v>325</v>
      </c>
      <c r="E26" s="10">
        <v>120</v>
      </c>
      <c r="F26" s="10">
        <v>190</v>
      </c>
      <c r="G26" s="10">
        <v>10</v>
      </c>
      <c r="H26" s="14">
        <v>0.38</v>
      </c>
      <c r="I26" s="14">
        <v>0.59</v>
      </c>
      <c r="J26" s="14">
        <v>0.04</v>
      </c>
    </row>
    <row r="27" spans="1:10" x14ac:dyDescent="0.45">
      <c r="A27" t="s">
        <v>126</v>
      </c>
      <c r="B27" s="10">
        <v>240</v>
      </c>
      <c r="C27" s="14">
        <v>0.01</v>
      </c>
      <c r="D27" s="10">
        <v>275</v>
      </c>
      <c r="E27" s="10">
        <v>75</v>
      </c>
      <c r="F27" s="10">
        <v>190</v>
      </c>
      <c r="G27" s="10">
        <v>10</v>
      </c>
      <c r="H27" s="14">
        <v>0.28000000000000003</v>
      </c>
      <c r="I27" s="14">
        <v>0.69</v>
      </c>
      <c r="J27" s="14">
        <v>0.04</v>
      </c>
    </row>
    <row r="28" spans="1:10" x14ac:dyDescent="0.45">
      <c r="A28" t="s">
        <v>127</v>
      </c>
      <c r="B28" s="10">
        <v>205</v>
      </c>
      <c r="C28" s="14">
        <v>0.01</v>
      </c>
      <c r="D28" s="10">
        <v>300</v>
      </c>
      <c r="E28" s="10">
        <v>80</v>
      </c>
      <c r="F28" s="10">
        <v>215</v>
      </c>
      <c r="G28" s="10">
        <v>5</v>
      </c>
      <c r="H28" s="14">
        <v>0.26</v>
      </c>
      <c r="I28" s="14">
        <v>0.72</v>
      </c>
      <c r="J28" s="14">
        <v>0.02</v>
      </c>
    </row>
    <row r="29" spans="1:10" x14ac:dyDescent="0.45">
      <c r="A29" t="s">
        <v>128</v>
      </c>
      <c r="B29" s="10">
        <v>185</v>
      </c>
      <c r="C29" s="14">
        <v>0.01</v>
      </c>
      <c r="D29" s="10">
        <v>190</v>
      </c>
      <c r="E29" s="10">
        <v>65</v>
      </c>
      <c r="F29" s="10">
        <v>120</v>
      </c>
      <c r="G29" s="10">
        <v>5</v>
      </c>
      <c r="H29" s="14">
        <v>0.34</v>
      </c>
      <c r="I29" s="14">
        <v>0.63</v>
      </c>
      <c r="J29" s="14">
        <v>0.03</v>
      </c>
    </row>
    <row r="30" spans="1:10" x14ac:dyDescent="0.45">
      <c r="A30" t="s">
        <v>129</v>
      </c>
      <c r="B30" s="10">
        <v>195</v>
      </c>
      <c r="C30" s="14">
        <v>0.01</v>
      </c>
      <c r="D30" s="10">
        <v>165</v>
      </c>
      <c r="E30" s="10">
        <v>75</v>
      </c>
      <c r="F30" s="10">
        <v>85</v>
      </c>
      <c r="G30" s="10">
        <v>5</v>
      </c>
      <c r="H30" s="14">
        <v>0.45</v>
      </c>
      <c r="I30" s="14">
        <v>0.52</v>
      </c>
      <c r="J30" s="14">
        <v>0.03</v>
      </c>
    </row>
    <row r="31" spans="1:10" x14ac:dyDescent="0.45">
      <c r="A31" t="s">
        <v>130</v>
      </c>
      <c r="B31" s="10">
        <v>165</v>
      </c>
      <c r="C31" s="14">
        <v>0.01</v>
      </c>
      <c r="D31" s="10">
        <v>180</v>
      </c>
      <c r="E31" s="10">
        <v>60</v>
      </c>
      <c r="F31" s="10">
        <v>115</v>
      </c>
      <c r="G31" s="10">
        <v>5</v>
      </c>
      <c r="H31" s="14">
        <v>0.33</v>
      </c>
      <c r="I31" s="14">
        <v>0.64</v>
      </c>
      <c r="J31" s="14">
        <v>0.04</v>
      </c>
    </row>
    <row r="32" spans="1:10" x14ac:dyDescent="0.45">
      <c r="A32" t="s">
        <v>131</v>
      </c>
      <c r="B32" s="10">
        <v>170</v>
      </c>
      <c r="C32" s="14">
        <v>0.01</v>
      </c>
      <c r="D32" s="10">
        <v>130</v>
      </c>
      <c r="E32" s="10">
        <v>30</v>
      </c>
      <c r="F32" s="10">
        <v>95</v>
      </c>
      <c r="G32" s="10">
        <v>5</v>
      </c>
      <c r="H32" s="14">
        <v>0.24</v>
      </c>
      <c r="I32" s="14">
        <v>0.72</v>
      </c>
      <c r="J32" s="14">
        <v>0.05</v>
      </c>
    </row>
    <row r="33" spans="1:10" x14ac:dyDescent="0.45">
      <c r="A33" t="s">
        <v>132</v>
      </c>
      <c r="B33" s="10">
        <v>160</v>
      </c>
      <c r="C33" s="14">
        <v>0.01</v>
      </c>
      <c r="D33" s="10">
        <v>130</v>
      </c>
      <c r="E33" s="10">
        <v>35</v>
      </c>
      <c r="F33" s="10">
        <v>75</v>
      </c>
      <c r="G33" s="10">
        <v>15</v>
      </c>
      <c r="H33" s="14">
        <v>0.28999999999999998</v>
      </c>
      <c r="I33" s="14">
        <v>0.6</v>
      </c>
      <c r="J33" s="14">
        <v>0.11</v>
      </c>
    </row>
    <row r="34" spans="1:10" x14ac:dyDescent="0.45">
      <c r="A34" t="s">
        <v>133</v>
      </c>
      <c r="B34" s="10">
        <v>120</v>
      </c>
      <c r="C34" s="14">
        <v>0.01</v>
      </c>
      <c r="D34" s="10">
        <v>90</v>
      </c>
      <c r="E34" s="10">
        <v>25</v>
      </c>
      <c r="F34" s="10">
        <v>60</v>
      </c>
      <c r="G34" s="10">
        <v>5</v>
      </c>
      <c r="H34" s="14">
        <v>0.25</v>
      </c>
      <c r="I34" s="14">
        <v>0.68</v>
      </c>
      <c r="J34" s="14">
        <v>7.0000000000000007E-2</v>
      </c>
    </row>
    <row r="35" spans="1:10" x14ac:dyDescent="0.45">
      <c r="A35" t="s">
        <v>134</v>
      </c>
      <c r="B35" s="10">
        <v>165</v>
      </c>
      <c r="C35" s="14">
        <v>0.01</v>
      </c>
      <c r="D35" s="10">
        <v>150</v>
      </c>
      <c r="E35" s="10">
        <v>30</v>
      </c>
      <c r="F35" s="10">
        <v>115</v>
      </c>
      <c r="G35" s="10">
        <v>5</v>
      </c>
      <c r="H35" s="14">
        <v>0.2</v>
      </c>
      <c r="I35" s="14">
        <v>0.78</v>
      </c>
      <c r="J35" s="14">
        <v>0.02</v>
      </c>
    </row>
    <row r="36" spans="1:10" x14ac:dyDescent="0.45">
      <c r="A36" t="s">
        <v>135</v>
      </c>
      <c r="B36" s="10">
        <v>185</v>
      </c>
      <c r="C36" s="14">
        <v>0.01</v>
      </c>
      <c r="D36" s="10">
        <v>105</v>
      </c>
      <c r="E36" s="10">
        <v>35</v>
      </c>
      <c r="F36" s="10">
        <v>65</v>
      </c>
      <c r="G36" s="10">
        <v>5</v>
      </c>
      <c r="H36" s="14">
        <v>0.32</v>
      </c>
      <c r="I36" s="14">
        <v>0.63</v>
      </c>
      <c r="J36" s="14">
        <v>0.05</v>
      </c>
    </row>
    <row r="37" spans="1:10" x14ac:dyDescent="0.45">
      <c r="A37" t="s">
        <v>136</v>
      </c>
      <c r="B37" s="10">
        <v>275</v>
      </c>
      <c r="C37" s="14">
        <v>0.02</v>
      </c>
      <c r="D37" s="10">
        <v>125</v>
      </c>
      <c r="E37" s="10">
        <v>30</v>
      </c>
      <c r="F37" s="10">
        <v>90</v>
      </c>
      <c r="G37" s="24" t="s">
        <v>222</v>
      </c>
      <c r="H37" s="24" t="s">
        <v>222</v>
      </c>
      <c r="I37" s="14">
        <v>0.73</v>
      </c>
      <c r="J37" s="24" t="s">
        <v>222</v>
      </c>
    </row>
    <row r="38" spans="1:10" x14ac:dyDescent="0.45">
      <c r="A38" t="s">
        <v>137</v>
      </c>
      <c r="B38" s="10">
        <v>160</v>
      </c>
      <c r="C38" s="14">
        <v>0.01</v>
      </c>
      <c r="D38" s="10">
        <v>150</v>
      </c>
      <c r="E38" s="10">
        <v>45</v>
      </c>
      <c r="F38" s="10">
        <v>95</v>
      </c>
      <c r="G38" s="10">
        <v>10</v>
      </c>
      <c r="H38" s="14">
        <v>0.28999999999999998</v>
      </c>
      <c r="I38" s="14">
        <v>0.64</v>
      </c>
      <c r="J38" s="14">
        <v>7.0000000000000007E-2</v>
      </c>
    </row>
    <row r="39" spans="1:10" x14ac:dyDescent="0.45">
      <c r="A39" t="s">
        <v>138</v>
      </c>
      <c r="B39" s="10">
        <v>140</v>
      </c>
      <c r="C39" s="14">
        <v>0.01</v>
      </c>
      <c r="D39" s="10">
        <v>170</v>
      </c>
      <c r="E39" s="10">
        <v>55</v>
      </c>
      <c r="F39" s="10">
        <v>110</v>
      </c>
      <c r="G39" s="10">
        <v>5</v>
      </c>
      <c r="H39" s="14">
        <v>0.33</v>
      </c>
      <c r="I39" s="14">
        <v>0.63</v>
      </c>
      <c r="J39" s="14">
        <v>0.03</v>
      </c>
    </row>
    <row r="40" spans="1:10" x14ac:dyDescent="0.45">
      <c r="A40" t="s">
        <v>139</v>
      </c>
      <c r="B40" s="10">
        <v>145</v>
      </c>
      <c r="C40" s="14">
        <v>0.01</v>
      </c>
      <c r="D40" s="10">
        <v>165</v>
      </c>
      <c r="E40" s="10">
        <v>50</v>
      </c>
      <c r="F40" s="10">
        <v>110</v>
      </c>
      <c r="G40" s="10">
        <v>5</v>
      </c>
      <c r="H40" s="14">
        <v>0.31</v>
      </c>
      <c r="I40" s="14">
        <v>0.66</v>
      </c>
      <c r="J40" s="14">
        <v>0.03</v>
      </c>
    </row>
    <row r="41" spans="1:10" x14ac:dyDescent="0.45">
      <c r="A41" t="s">
        <v>140</v>
      </c>
      <c r="B41" s="10">
        <v>165</v>
      </c>
      <c r="C41" s="14">
        <v>0.01</v>
      </c>
      <c r="D41" s="10">
        <v>195</v>
      </c>
      <c r="E41" s="10">
        <v>75</v>
      </c>
      <c r="F41" s="10">
        <v>110</v>
      </c>
      <c r="G41" s="10">
        <v>15</v>
      </c>
      <c r="H41" s="14">
        <v>0.39</v>
      </c>
      <c r="I41" s="14">
        <v>0.55000000000000004</v>
      </c>
      <c r="J41" s="14">
        <v>7.0000000000000007E-2</v>
      </c>
    </row>
    <row r="42" spans="1:10" x14ac:dyDescent="0.45">
      <c r="A42" t="s">
        <v>141</v>
      </c>
      <c r="B42" s="10">
        <v>190</v>
      </c>
      <c r="C42" s="14">
        <v>0.01</v>
      </c>
      <c r="D42" s="10">
        <v>245</v>
      </c>
      <c r="E42" s="10">
        <v>80</v>
      </c>
      <c r="F42" s="10">
        <v>145</v>
      </c>
      <c r="G42" s="10">
        <v>15</v>
      </c>
      <c r="H42" s="14">
        <v>0.34</v>
      </c>
      <c r="I42" s="14">
        <v>0.6</v>
      </c>
      <c r="J42" s="14">
        <v>0.06</v>
      </c>
    </row>
    <row r="43" spans="1:10" x14ac:dyDescent="0.45">
      <c r="A43" t="s">
        <v>142</v>
      </c>
      <c r="B43" s="10">
        <v>150</v>
      </c>
      <c r="C43" s="14">
        <v>0.01</v>
      </c>
      <c r="D43" s="10">
        <v>240</v>
      </c>
      <c r="E43" s="10">
        <v>70</v>
      </c>
      <c r="F43" s="10">
        <v>120</v>
      </c>
      <c r="G43" s="10">
        <v>45</v>
      </c>
      <c r="H43" s="14">
        <v>0.3</v>
      </c>
      <c r="I43" s="14">
        <v>0.51</v>
      </c>
      <c r="J43" s="14">
        <v>0.2</v>
      </c>
    </row>
    <row r="44" spans="1:10" x14ac:dyDescent="0.45">
      <c r="A44" t="s">
        <v>143</v>
      </c>
      <c r="B44" s="10">
        <v>235</v>
      </c>
      <c r="C44" s="14">
        <v>0.01</v>
      </c>
      <c r="D44" s="10">
        <v>255</v>
      </c>
      <c r="E44" s="10">
        <v>90</v>
      </c>
      <c r="F44" s="10">
        <v>150</v>
      </c>
      <c r="G44" s="10">
        <v>15</v>
      </c>
      <c r="H44" s="14">
        <v>0.35</v>
      </c>
      <c r="I44" s="14">
        <v>0.6</v>
      </c>
      <c r="J44" s="14">
        <v>0.05</v>
      </c>
    </row>
    <row r="45" spans="1:10" x14ac:dyDescent="0.45">
      <c r="A45" t="s">
        <v>144</v>
      </c>
      <c r="B45" s="10">
        <v>220</v>
      </c>
      <c r="C45" s="14">
        <v>0.01</v>
      </c>
      <c r="D45" s="10">
        <v>310</v>
      </c>
      <c r="E45" s="10">
        <v>110</v>
      </c>
      <c r="F45" s="10">
        <v>190</v>
      </c>
      <c r="G45" s="10">
        <v>10</v>
      </c>
      <c r="H45" s="14">
        <v>0.36</v>
      </c>
      <c r="I45" s="14">
        <v>0.61</v>
      </c>
      <c r="J45" s="14">
        <v>0.03</v>
      </c>
    </row>
    <row r="46" spans="1:10" x14ac:dyDescent="0.45">
      <c r="A46" t="s">
        <v>145</v>
      </c>
      <c r="B46" s="10">
        <v>105</v>
      </c>
      <c r="C46" s="14">
        <v>0.01</v>
      </c>
      <c r="D46" s="10">
        <v>210</v>
      </c>
      <c r="E46" s="10">
        <v>65</v>
      </c>
      <c r="F46" s="10">
        <v>145</v>
      </c>
      <c r="G46" s="24" t="s">
        <v>222</v>
      </c>
      <c r="H46" s="24" t="s">
        <v>222</v>
      </c>
      <c r="I46" s="14">
        <v>0.68</v>
      </c>
      <c r="J46" s="24" t="s">
        <v>222</v>
      </c>
    </row>
    <row r="47" spans="1:10" x14ac:dyDescent="0.45">
      <c r="A47" t="s">
        <v>146</v>
      </c>
      <c r="B47" s="10">
        <v>105</v>
      </c>
      <c r="C47" s="14">
        <v>0.01</v>
      </c>
      <c r="D47" s="10">
        <v>135</v>
      </c>
      <c r="E47" s="10">
        <v>30</v>
      </c>
      <c r="F47" s="10">
        <v>105</v>
      </c>
      <c r="G47" s="24" t="s">
        <v>222</v>
      </c>
      <c r="H47" s="24" t="s">
        <v>222</v>
      </c>
      <c r="I47" s="14">
        <v>0.76</v>
      </c>
      <c r="J47" s="24" t="s">
        <v>222</v>
      </c>
    </row>
    <row r="48" spans="1:10" x14ac:dyDescent="0.45">
      <c r="A48" t="s">
        <v>147</v>
      </c>
      <c r="B48" s="10">
        <v>125</v>
      </c>
      <c r="C48" s="14">
        <v>0.01</v>
      </c>
      <c r="D48" s="10">
        <v>165</v>
      </c>
      <c r="E48" s="10">
        <v>50</v>
      </c>
      <c r="F48" s="10">
        <v>115</v>
      </c>
      <c r="G48" s="24" t="s">
        <v>222</v>
      </c>
      <c r="H48" s="24" t="s">
        <v>222</v>
      </c>
      <c r="I48" s="14">
        <v>0.68</v>
      </c>
      <c r="J48" s="24" t="s">
        <v>222</v>
      </c>
    </row>
    <row r="49" spans="1:10" x14ac:dyDescent="0.45">
      <c r="A49" t="s">
        <v>148</v>
      </c>
      <c r="B49" s="10">
        <v>170</v>
      </c>
      <c r="C49" s="14">
        <v>0.01</v>
      </c>
      <c r="D49" s="10">
        <v>145</v>
      </c>
      <c r="E49" s="10">
        <v>50</v>
      </c>
      <c r="F49" s="10">
        <v>90</v>
      </c>
      <c r="G49" s="10">
        <v>5</v>
      </c>
      <c r="H49" s="14">
        <v>0.34</v>
      </c>
      <c r="I49" s="14">
        <v>0.64</v>
      </c>
      <c r="J49" s="14">
        <v>0.02</v>
      </c>
    </row>
    <row r="50" spans="1:10" x14ac:dyDescent="0.45">
      <c r="A50" t="s">
        <v>149</v>
      </c>
      <c r="B50" s="10">
        <v>145</v>
      </c>
      <c r="C50" s="14">
        <v>0.01</v>
      </c>
      <c r="D50" s="10">
        <v>135</v>
      </c>
      <c r="E50" s="10">
        <v>55</v>
      </c>
      <c r="F50" s="10">
        <v>80</v>
      </c>
      <c r="G50" s="24" t="s">
        <v>222</v>
      </c>
      <c r="H50" s="24" t="s">
        <v>222</v>
      </c>
      <c r="I50" s="14">
        <v>0.59</v>
      </c>
      <c r="J50" s="24" t="s">
        <v>222</v>
      </c>
    </row>
    <row r="51" spans="1:10" x14ac:dyDescent="0.45">
      <c r="A51" t="s">
        <v>150</v>
      </c>
      <c r="B51" s="10">
        <v>145</v>
      </c>
      <c r="C51" s="14">
        <v>0.01</v>
      </c>
      <c r="D51" s="10">
        <v>130</v>
      </c>
      <c r="E51" s="10">
        <v>60</v>
      </c>
      <c r="F51" s="10">
        <v>65</v>
      </c>
      <c r="G51" s="24" t="s">
        <v>222</v>
      </c>
      <c r="H51" s="24" t="s">
        <v>222</v>
      </c>
      <c r="I51" s="14">
        <v>0.51</v>
      </c>
      <c r="J51" s="24" t="s">
        <v>222</v>
      </c>
    </row>
    <row r="52" spans="1:10" x14ac:dyDescent="0.45">
      <c r="A52" t="s">
        <v>151</v>
      </c>
      <c r="B52" s="10">
        <v>145</v>
      </c>
      <c r="C52" s="14">
        <v>0.01</v>
      </c>
      <c r="D52" s="10">
        <v>140</v>
      </c>
      <c r="E52" s="10">
        <v>55</v>
      </c>
      <c r="F52" s="10">
        <v>80</v>
      </c>
      <c r="G52" s="24" t="s">
        <v>222</v>
      </c>
      <c r="H52" s="24" t="s">
        <v>222</v>
      </c>
      <c r="I52" s="14">
        <v>0.57999999999999996</v>
      </c>
      <c r="J52" s="24" t="s">
        <v>222</v>
      </c>
    </row>
    <row r="53" spans="1:10" x14ac:dyDescent="0.45">
      <c r="A53" t="s">
        <v>152</v>
      </c>
      <c r="B53" s="10">
        <v>165</v>
      </c>
      <c r="C53" s="14">
        <v>0.01</v>
      </c>
      <c r="D53" s="10">
        <v>185</v>
      </c>
      <c r="E53" s="10">
        <v>85</v>
      </c>
      <c r="F53" s="10">
        <v>95</v>
      </c>
      <c r="G53" s="10">
        <v>5</v>
      </c>
      <c r="H53" s="14">
        <v>0.46</v>
      </c>
      <c r="I53" s="14">
        <v>0.53</v>
      </c>
      <c r="J53" s="14">
        <v>0.02</v>
      </c>
    </row>
    <row r="54" spans="1:10" x14ac:dyDescent="0.45">
      <c r="A54" t="s">
        <v>153</v>
      </c>
      <c r="B54" s="10">
        <v>180</v>
      </c>
      <c r="C54" s="14">
        <v>0.01</v>
      </c>
      <c r="D54" s="10">
        <v>185</v>
      </c>
      <c r="E54" s="10">
        <v>75</v>
      </c>
      <c r="F54" s="10">
        <v>105</v>
      </c>
      <c r="G54" s="10">
        <v>5</v>
      </c>
      <c r="H54" s="14">
        <v>0.41</v>
      </c>
      <c r="I54" s="14">
        <v>0.56999999999999995</v>
      </c>
      <c r="J54" s="14">
        <v>0.02</v>
      </c>
    </row>
    <row r="55" spans="1:10" x14ac:dyDescent="0.45">
      <c r="A55" t="s">
        <v>154</v>
      </c>
      <c r="B55" s="10">
        <v>140</v>
      </c>
      <c r="C55" s="14">
        <v>0.01</v>
      </c>
      <c r="D55" s="10">
        <v>150</v>
      </c>
      <c r="E55" s="10">
        <v>65</v>
      </c>
      <c r="F55" s="10">
        <v>85</v>
      </c>
      <c r="G55" s="10">
        <v>0</v>
      </c>
      <c r="H55" s="14">
        <v>0.43</v>
      </c>
      <c r="I55" s="14">
        <v>0.56999999999999995</v>
      </c>
      <c r="J55" s="14">
        <v>0</v>
      </c>
    </row>
    <row r="56" spans="1:10" x14ac:dyDescent="0.45">
      <c r="A56" t="s">
        <v>155</v>
      </c>
      <c r="B56" s="10">
        <v>175</v>
      </c>
      <c r="C56" s="14">
        <v>0.01</v>
      </c>
      <c r="D56" s="10">
        <v>160</v>
      </c>
      <c r="E56" s="10">
        <v>75</v>
      </c>
      <c r="F56" s="10">
        <v>85</v>
      </c>
      <c r="G56" s="10">
        <v>5</v>
      </c>
      <c r="H56" s="14">
        <v>0.46</v>
      </c>
      <c r="I56" s="14">
        <v>0.52</v>
      </c>
      <c r="J56" s="14">
        <v>0.02</v>
      </c>
    </row>
    <row r="57" spans="1:10" x14ac:dyDescent="0.45">
      <c r="A57" t="s">
        <v>156</v>
      </c>
      <c r="B57" s="10">
        <v>195</v>
      </c>
      <c r="C57" s="14">
        <v>0.01</v>
      </c>
      <c r="D57" s="10">
        <v>160</v>
      </c>
      <c r="E57" s="10">
        <v>60</v>
      </c>
      <c r="F57" s="10">
        <v>95</v>
      </c>
      <c r="G57" s="10">
        <v>5</v>
      </c>
      <c r="H57" s="14">
        <v>0.39</v>
      </c>
      <c r="I57" s="14">
        <v>0.59</v>
      </c>
      <c r="J57" s="14">
        <v>0.03</v>
      </c>
    </row>
    <row r="58" spans="1:10" x14ac:dyDescent="0.45">
      <c r="A58" t="s">
        <v>157</v>
      </c>
      <c r="B58" s="10">
        <v>145</v>
      </c>
      <c r="C58" s="14">
        <v>0.01</v>
      </c>
      <c r="D58" s="10">
        <v>130</v>
      </c>
      <c r="E58" s="10">
        <v>40</v>
      </c>
      <c r="F58" s="10">
        <v>90</v>
      </c>
      <c r="G58" s="10">
        <v>0</v>
      </c>
      <c r="H58" s="14">
        <v>0.3</v>
      </c>
      <c r="I58" s="14">
        <v>0.7</v>
      </c>
      <c r="J58" s="14">
        <v>0</v>
      </c>
    </row>
    <row r="59" spans="1:10" x14ac:dyDescent="0.45">
      <c r="A59" t="s">
        <v>158</v>
      </c>
      <c r="B59" s="10">
        <v>145</v>
      </c>
      <c r="C59" s="14">
        <v>0.01</v>
      </c>
      <c r="D59" s="10">
        <v>125</v>
      </c>
      <c r="E59" s="10">
        <v>40</v>
      </c>
      <c r="F59" s="10">
        <v>85</v>
      </c>
      <c r="G59" s="24" t="s">
        <v>222</v>
      </c>
      <c r="H59" s="24" t="s">
        <v>222</v>
      </c>
      <c r="I59" s="14">
        <v>0.67</v>
      </c>
      <c r="J59" s="24" t="s">
        <v>222</v>
      </c>
    </row>
    <row r="60" spans="1:10" x14ac:dyDescent="0.45">
      <c r="A60" t="s">
        <v>159</v>
      </c>
      <c r="B60" s="10">
        <v>140</v>
      </c>
      <c r="C60" s="14">
        <v>0.01</v>
      </c>
      <c r="D60" s="10">
        <v>190</v>
      </c>
      <c r="E60" s="10">
        <v>60</v>
      </c>
      <c r="F60" s="10">
        <v>125</v>
      </c>
      <c r="G60" s="24" t="s">
        <v>222</v>
      </c>
      <c r="H60" s="24" t="s">
        <v>222</v>
      </c>
      <c r="I60" s="14">
        <v>0.67</v>
      </c>
      <c r="J60" s="24" t="s">
        <v>222</v>
      </c>
    </row>
    <row r="61" spans="1:10" x14ac:dyDescent="0.45">
      <c r="A61" t="s">
        <v>160</v>
      </c>
      <c r="B61" s="10">
        <v>180</v>
      </c>
      <c r="C61" s="14">
        <v>0.01</v>
      </c>
      <c r="D61" s="10">
        <v>170</v>
      </c>
      <c r="E61" s="10">
        <v>60</v>
      </c>
      <c r="F61" s="10">
        <v>105</v>
      </c>
      <c r="G61" s="10">
        <v>5</v>
      </c>
      <c r="H61" s="14">
        <v>0.35</v>
      </c>
      <c r="I61" s="14">
        <v>0.61</v>
      </c>
      <c r="J61" s="14">
        <v>0.04</v>
      </c>
    </row>
    <row r="62" spans="1:10" x14ac:dyDescent="0.45">
      <c r="A62" s="7" t="s">
        <v>301</v>
      </c>
      <c r="B62" s="11">
        <v>3190</v>
      </c>
      <c r="C62" s="15">
        <v>0.2</v>
      </c>
      <c r="D62" s="11">
        <v>2960</v>
      </c>
      <c r="E62" s="11">
        <v>1020</v>
      </c>
      <c r="F62" s="11">
        <v>1890</v>
      </c>
      <c r="G62" s="11">
        <v>50</v>
      </c>
      <c r="H62" s="15">
        <v>0.34</v>
      </c>
      <c r="I62" s="15">
        <v>0.64</v>
      </c>
      <c r="J62" s="15">
        <v>0.02</v>
      </c>
    </row>
    <row r="63" spans="1:10" x14ac:dyDescent="0.45">
      <c r="A63" s="8" t="s">
        <v>302</v>
      </c>
      <c r="B63" s="12">
        <v>6915</v>
      </c>
      <c r="C63" s="16">
        <v>0.43</v>
      </c>
      <c r="D63" s="12">
        <v>6635</v>
      </c>
      <c r="E63" s="12">
        <v>3130</v>
      </c>
      <c r="F63" s="12">
        <v>3235</v>
      </c>
      <c r="G63" s="12">
        <v>270</v>
      </c>
      <c r="H63" s="16">
        <v>0.47</v>
      </c>
      <c r="I63" s="16">
        <v>0.49</v>
      </c>
      <c r="J63" s="16">
        <v>0.04</v>
      </c>
    </row>
    <row r="64" spans="1:10" x14ac:dyDescent="0.45">
      <c r="A64" s="8" t="s">
        <v>303</v>
      </c>
      <c r="B64" s="12">
        <v>2295</v>
      </c>
      <c r="C64" s="16">
        <v>0.14000000000000001</v>
      </c>
      <c r="D64" s="12">
        <v>2160</v>
      </c>
      <c r="E64" s="12">
        <v>660</v>
      </c>
      <c r="F64" s="12">
        <v>1420</v>
      </c>
      <c r="G64" s="12">
        <v>80</v>
      </c>
      <c r="H64" s="16">
        <v>0.3</v>
      </c>
      <c r="I64" s="16">
        <v>0.66</v>
      </c>
      <c r="J64" s="16">
        <v>0.04</v>
      </c>
    </row>
    <row r="65" spans="1:10" x14ac:dyDescent="0.45">
      <c r="A65" s="8" t="s">
        <v>304</v>
      </c>
      <c r="B65" s="12">
        <v>1905</v>
      </c>
      <c r="C65" s="16">
        <v>0.12</v>
      </c>
      <c r="D65" s="12">
        <v>2385</v>
      </c>
      <c r="E65" s="12">
        <v>775</v>
      </c>
      <c r="F65" s="12">
        <v>1480</v>
      </c>
      <c r="G65" s="12">
        <v>125</v>
      </c>
      <c r="H65" s="16">
        <v>0.33</v>
      </c>
      <c r="I65" s="16">
        <v>0.62</v>
      </c>
      <c r="J65" s="16">
        <v>0.05</v>
      </c>
    </row>
    <row r="66" spans="1:10" x14ac:dyDescent="0.45">
      <c r="A66" s="8" t="s">
        <v>305</v>
      </c>
      <c r="B66" s="12">
        <v>1900</v>
      </c>
      <c r="C66" s="16">
        <v>0.12</v>
      </c>
      <c r="D66" s="12">
        <v>1860</v>
      </c>
      <c r="E66" s="12">
        <v>730</v>
      </c>
      <c r="F66" s="12">
        <v>1100</v>
      </c>
      <c r="G66" s="12">
        <v>30</v>
      </c>
      <c r="H66" s="16">
        <v>0.39</v>
      </c>
      <c r="I66" s="16">
        <v>0.59</v>
      </c>
      <c r="J66" s="16">
        <v>0.02</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1"/>
  <sheetViews>
    <sheetView workbookViewId="0"/>
  </sheetViews>
  <sheetFormatPr defaultColWidth="10.640625" defaultRowHeight="15.9" x14ac:dyDescent="0.45"/>
  <cols>
    <col min="1" max="1" width="16.7109375" customWidth="1"/>
    <col min="2" max="2" width="11.640625" customWidth="1"/>
    <col min="3" max="3" width="12.7109375" customWidth="1"/>
    <col min="4" max="4" width="12.42578125" customWidth="1"/>
    <col min="5" max="5" width="12.7109375" customWidth="1"/>
    <col min="6" max="6" width="13.5" customWidth="1"/>
    <col min="7" max="7" width="13.640625" customWidth="1"/>
    <col min="8" max="8" width="14.92578125" customWidth="1"/>
  </cols>
  <sheetData>
    <row r="1" spans="1:8" ht="20.6" x14ac:dyDescent="0.55000000000000004">
      <c r="A1" s="1" t="s">
        <v>3</v>
      </c>
    </row>
    <row r="2" spans="1:8" x14ac:dyDescent="0.45">
      <c r="A2" t="s">
        <v>35</v>
      </c>
    </row>
    <row r="3" spans="1:8" x14ac:dyDescent="0.45">
      <c r="A3" t="s">
        <v>294</v>
      </c>
    </row>
    <row r="4" spans="1:8" ht="47.6" x14ac:dyDescent="0.45">
      <c r="A4" s="27" t="s">
        <v>94</v>
      </c>
      <c r="B4" s="2" t="s">
        <v>104</v>
      </c>
      <c r="C4" s="27" t="s">
        <v>223</v>
      </c>
      <c r="D4" s="27" t="s">
        <v>224</v>
      </c>
      <c r="E4" s="27" t="s">
        <v>225</v>
      </c>
      <c r="F4" s="27" t="s">
        <v>226</v>
      </c>
      <c r="G4" s="27" t="s">
        <v>227</v>
      </c>
      <c r="H4" s="27" t="s">
        <v>228</v>
      </c>
    </row>
    <row r="5" spans="1:8" x14ac:dyDescent="0.45">
      <c r="A5" s="6" t="s">
        <v>104</v>
      </c>
      <c r="B5" s="9">
        <v>16210</v>
      </c>
      <c r="C5" s="9">
        <v>15190</v>
      </c>
      <c r="D5" s="9">
        <v>55</v>
      </c>
      <c r="E5" s="9">
        <v>965</v>
      </c>
      <c r="F5" s="13">
        <v>0.94</v>
      </c>
      <c r="G5" s="13">
        <v>0</v>
      </c>
      <c r="H5" s="13">
        <v>0.06</v>
      </c>
    </row>
    <row r="6" spans="1:8" x14ac:dyDescent="0.45">
      <c r="A6" t="s">
        <v>105</v>
      </c>
      <c r="B6" s="10">
        <v>555</v>
      </c>
      <c r="C6" s="10">
        <v>530</v>
      </c>
      <c r="D6" s="25" t="s">
        <v>222</v>
      </c>
      <c r="E6" s="10">
        <v>20</v>
      </c>
      <c r="F6" s="14">
        <v>0.96</v>
      </c>
      <c r="G6" s="25" t="s">
        <v>222</v>
      </c>
      <c r="H6" s="25" t="s">
        <v>222</v>
      </c>
    </row>
    <row r="7" spans="1:8" x14ac:dyDescent="0.45">
      <c r="A7" t="s">
        <v>106</v>
      </c>
      <c r="B7" s="10">
        <v>790</v>
      </c>
      <c r="C7" s="10">
        <v>745</v>
      </c>
      <c r="D7" s="10">
        <v>5</v>
      </c>
      <c r="E7" s="10">
        <v>40</v>
      </c>
      <c r="F7" s="14">
        <v>0.94</v>
      </c>
      <c r="G7" s="14">
        <v>0</v>
      </c>
      <c r="H7" s="14">
        <v>0.05</v>
      </c>
    </row>
    <row r="8" spans="1:8" x14ac:dyDescent="0.45">
      <c r="A8" t="s">
        <v>107</v>
      </c>
      <c r="B8" s="10">
        <v>430</v>
      </c>
      <c r="C8" s="10">
        <v>410</v>
      </c>
      <c r="D8" s="24" t="s">
        <v>222</v>
      </c>
      <c r="E8" s="10">
        <v>15</v>
      </c>
      <c r="F8" s="14">
        <v>0.96</v>
      </c>
      <c r="G8" s="24" t="s">
        <v>222</v>
      </c>
      <c r="H8" s="24" t="s">
        <v>222</v>
      </c>
    </row>
    <row r="9" spans="1:8" x14ac:dyDescent="0.45">
      <c r="A9" t="s">
        <v>108</v>
      </c>
      <c r="B9" s="10">
        <v>430</v>
      </c>
      <c r="C9" s="10">
        <v>400</v>
      </c>
      <c r="D9" s="24" t="s">
        <v>222</v>
      </c>
      <c r="E9" s="10">
        <v>30</v>
      </c>
      <c r="F9" s="14">
        <v>0.93</v>
      </c>
      <c r="G9" s="24" t="s">
        <v>222</v>
      </c>
      <c r="H9" s="24" t="s">
        <v>222</v>
      </c>
    </row>
    <row r="10" spans="1:8" x14ac:dyDescent="0.45">
      <c r="A10" t="s">
        <v>109</v>
      </c>
      <c r="B10" s="10">
        <v>245</v>
      </c>
      <c r="C10" s="10">
        <v>230</v>
      </c>
      <c r="D10" s="24" t="s">
        <v>222</v>
      </c>
      <c r="E10" s="10">
        <v>15</v>
      </c>
      <c r="F10" s="14">
        <v>0.94</v>
      </c>
      <c r="G10" s="24" t="s">
        <v>222</v>
      </c>
      <c r="H10" s="24" t="s">
        <v>222</v>
      </c>
    </row>
    <row r="11" spans="1:8" x14ac:dyDescent="0.45">
      <c r="A11" t="s">
        <v>110</v>
      </c>
      <c r="B11" s="10">
        <v>215</v>
      </c>
      <c r="C11" s="10">
        <v>200</v>
      </c>
      <c r="D11" s="24" t="s">
        <v>222</v>
      </c>
      <c r="E11" s="10">
        <v>10</v>
      </c>
      <c r="F11" s="14">
        <v>0.93</v>
      </c>
      <c r="G11" s="24" t="s">
        <v>222</v>
      </c>
      <c r="H11" s="24" t="s">
        <v>222</v>
      </c>
    </row>
    <row r="12" spans="1:8" x14ac:dyDescent="0.45">
      <c r="A12" t="s">
        <v>111</v>
      </c>
      <c r="B12" s="10">
        <v>180</v>
      </c>
      <c r="C12" s="10">
        <v>165</v>
      </c>
      <c r="D12" s="24" t="s">
        <v>222</v>
      </c>
      <c r="E12" s="10">
        <v>15</v>
      </c>
      <c r="F12" s="14">
        <v>0.91</v>
      </c>
      <c r="G12" s="24" t="s">
        <v>222</v>
      </c>
      <c r="H12" s="24" t="s">
        <v>222</v>
      </c>
    </row>
    <row r="13" spans="1:8" x14ac:dyDescent="0.45">
      <c r="A13" t="s">
        <v>112</v>
      </c>
      <c r="B13" s="10">
        <v>350</v>
      </c>
      <c r="C13" s="10">
        <v>325</v>
      </c>
      <c r="D13" s="10">
        <v>0</v>
      </c>
      <c r="E13" s="10">
        <v>25</v>
      </c>
      <c r="F13" s="14">
        <v>0.93</v>
      </c>
      <c r="G13" s="14">
        <v>0</v>
      </c>
      <c r="H13" s="14">
        <v>7.0000000000000007E-2</v>
      </c>
    </row>
    <row r="14" spans="1:8" x14ac:dyDescent="0.45">
      <c r="A14" t="s">
        <v>113</v>
      </c>
      <c r="B14" s="10">
        <v>525</v>
      </c>
      <c r="C14" s="10">
        <v>505</v>
      </c>
      <c r="D14" s="10">
        <v>0</v>
      </c>
      <c r="E14" s="10">
        <v>20</v>
      </c>
      <c r="F14" s="14">
        <v>0.96</v>
      </c>
      <c r="G14" s="14">
        <v>0</v>
      </c>
      <c r="H14" s="14">
        <v>0.04</v>
      </c>
    </row>
    <row r="15" spans="1:8" x14ac:dyDescent="0.45">
      <c r="A15" t="s">
        <v>114</v>
      </c>
      <c r="B15" s="10">
        <v>570</v>
      </c>
      <c r="C15" s="10">
        <v>540</v>
      </c>
      <c r="D15" s="10">
        <v>0</v>
      </c>
      <c r="E15" s="10">
        <v>30</v>
      </c>
      <c r="F15" s="14">
        <v>0.95</v>
      </c>
      <c r="G15" s="14">
        <v>0</v>
      </c>
      <c r="H15" s="14">
        <v>0.05</v>
      </c>
    </row>
    <row r="16" spans="1:8" x14ac:dyDescent="0.45">
      <c r="A16" t="s">
        <v>115</v>
      </c>
      <c r="B16" s="10">
        <v>790</v>
      </c>
      <c r="C16" s="10">
        <v>760</v>
      </c>
      <c r="D16" s="10">
        <v>0</v>
      </c>
      <c r="E16" s="10">
        <v>35</v>
      </c>
      <c r="F16" s="14">
        <v>0.96</v>
      </c>
      <c r="G16" s="14">
        <v>0</v>
      </c>
      <c r="H16" s="14">
        <v>0.04</v>
      </c>
    </row>
    <row r="17" spans="1:8" x14ac:dyDescent="0.45">
      <c r="A17" t="s">
        <v>116</v>
      </c>
      <c r="B17" s="10">
        <v>925</v>
      </c>
      <c r="C17" s="10">
        <v>875</v>
      </c>
      <c r="D17" s="10">
        <v>5</v>
      </c>
      <c r="E17" s="10">
        <v>45</v>
      </c>
      <c r="F17" s="14">
        <v>0.95</v>
      </c>
      <c r="G17" s="14">
        <v>0</v>
      </c>
      <c r="H17" s="14">
        <v>0.05</v>
      </c>
    </row>
    <row r="18" spans="1:8" x14ac:dyDescent="0.45">
      <c r="A18" t="s">
        <v>117</v>
      </c>
      <c r="B18" s="10">
        <v>695</v>
      </c>
      <c r="C18" s="10">
        <v>640</v>
      </c>
      <c r="D18" s="24" t="s">
        <v>222</v>
      </c>
      <c r="E18" s="10">
        <v>55</v>
      </c>
      <c r="F18" s="14">
        <v>0.92</v>
      </c>
      <c r="G18" s="24" t="s">
        <v>222</v>
      </c>
      <c r="H18" s="24" t="s">
        <v>222</v>
      </c>
    </row>
    <row r="19" spans="1:8" x14ac:dyDescent="0.45">
      <c r="A19" t="s">
        <v>118</v>
      </c>
      <c r="B19" s="10">
        <v>595</v>
      </c>
      <c r="C19" s="10">
        <v>555</v>
      </c>
      <c r="D19" s="24" t="s">
        <v>222</v>
      </c>
      <c r="E19" s="10">
        <v>40</v>
      </c>
      <c r="F19" s="14">
        <v>0.93</v>
      </c>
      <c r="G19" s="24" t="s">
        <v>222</v>
      </c>
      <c r="H19" s="24" t="s">
        <v>222</v>
      </c>
    </row>
    <row r="20" spans="1:8" x14ac:dyDescent="0.45">
      <c r="A20" t="s">
        <v>119</v>
      </c>
      <c r="B20" s="10">
        <v>540</v>
      </c>
      <c r="C20" s="10">
        <v>495</v>
      </c>
      <c r="D20" s="10">
        <v>5</v>
      </c>
      <c r="E20" s="10">
        <v>40</v>
      </c>
      <c r="F20" s="14">
        <v>0.92</v>
      </c>
      <c r="G20" s="14">
        <v>0.01</v>
      </c>
      <c r="H20" s="14">
        <v>7.0000000000000007E-2</v>
      </c>
    </row>
    <row r="21" spans="1:8" x14ac:dyDescent="0.45">
      <c r="A21" t="s">
        <v>120</v>
      </c>
      <c r="B21" s="10">
        <v>635</v>
      </c>
      <c r="C21" s="10">
        <v>585</v>
      </c>
      <c r="D21" s="10">
        <v>5</v>
      </c>
      <c r="E21" s="10">
        <v>50</v>
      </c>
      <c r="F21" s="14">
        <v>0.92</v>
      </c>
      <c r="G21" s="14">
        <v>0</v>
      </c>
      <c r="H21" s="14">
        <v>0.08</v>
      </c>
    </row>
    <row r="22" spans="1:8" x14ac:dyDescent="0.45">
      <c r="A22" t="s">
        <v>121</v>
      </c>
      <c r="B22" s="10">
        <v>385</v>
      </c>
      <c r="C22" s="10">
        <v>360</v>
      </c>
      <c r="D22" s="24" t="s">
        <v>222</v>
      </c>
      <c r="E22" s="10">
        <v>25</v>
      </c>
      <c r="F22" s="14">
        <v>0.93</v>
      </c>
      <c r="G22" s="24" t="s">
        <v>222</v>
      </c>
      <c r="H22" s="24" t="s">
        <v>222</v>
      </c>
    </row>
    <row r="23" spans="1:8" x14ac:dyDescent="0.45">
      <c r="A23" t="s">
        <v>122</v>
      </c>
      <c r="B23" s="10">
        <v>365</v>
      </c>
      <c r="C23" s="10">
        <v>325</v>
      </c>
      <c r="D23" s="10">
        <v>5</v>
      </c>
      <c r="E23" s="10">
        <v>30</v>
      </c>
      <c r="F23" s="14">
        <v>0.9</v>
      </c>
      <c r="G23" s="14">
        <v>0.01</v>
      </c>
      <c r="H23" s="14">
        <v>0.09</v>
      </c>
    </row>
    <row r="24" spans="1:8" x14ac:dyDescent="0.45">
      <c r="A24" t="s">
        <v>123</v>
      </c>
      <c r="B24" s="10">
        <v>460</v>
      </c>
      <c r="C24" s="10">
        <v>415</v>
      </c>
      <c r="D24" s="24" t="s">
        <v>222</v>
      </c>
      <c r="E24" s="10">
        <v>45</v>
      </c>
      <c r="F24" s="14">
        <v>0.9</v>
      </c>
      <c r="G24" s="24" t="s">
        <v>222</v>
      </c>
      <c r="H24" s="24" t="s">
        <v>222</v>
      </c>
    </row>
    <row r="25" spans="1:8" x14ac:dyDescent="0.45">
      <c r="A25" t="s">
        <v>124</v>
      </c>
      <c r="B25" s="10">
        <v>430</v>
      </c>
      <c r="C25" s="10">
        <v>385</v>
      </c>
      <c r="D25" s="10">
        <v>5</v>
      </c>
      <c r="E25" s="10">
        <v>40</v>
      </c>
      <c r="F25" s="14">
        <v>0.89</v>
      </c>
      <c r="G25" s="14">
        <v>0.01</v>
      </c>
      <c r="H25" s="14">
        <v>0.1</v>
      </c>
    </row>
    <row r="26" spans="1:8" x14ac:dyDescent="0.45">
      <c r="A26" t="s">
        <v>125</v>
      </c>
      <c r="B26" s="10">
        <v>230</v>
      </c>
      <c r="C26" s="10">
        <v>215</v>
      </c>
      <c r="D26" s="10">
        <v>0</v>
      </c>
      <c r="E26" s="10">
        <v>15</v>
      </c>
      <c r="F26" s="14">
        <v>0.93</v>
      </c>
      <c r="G26" s="14">
        <v>0</v>
      </c>
      <c r="H26" s="14">
        <v>7.0000000000000007E-2</v>
      </c>
    </row>
    <row r="27" spans="1:8" x14ac:dyDescent="0.45">
      <c r="A27" t="s">
        <v>126</v>
      </c>
      <c r="B27" s="10">
        <v>240</v>
      </c>
      <c r="C27" s="10">
        <v>220</v>
      </c>
      <c r="D27" s="24" t="s">
        <v>222</v>
      </c>
      <c r="E27" s="10">
        <v>15</v>
      </c>
      <c r="F27" s="14">
        <v>0.92</v>
      </c>
      <c r="G27" s="24" t="s">
        <v>222</v>
      </c>
      <c r="H27" s="24" t="s">
        <v>222</v>
      </c>
    </row>
    <row r="28" spans="1:8" x14ac:dyDescent="0.45">
      <c r="A28" t="s">
        <v>127</v>
      </c>
      <c r="B28" s="10">
        <v>205</v>
      </c>
      <c r="C28" s="10">
        <v>190</v>
      </c>
      <c r="D28" s="10">
        <v>0</v>
      </c>
      <c r="E28" s="10">
        <v>15</v>
      </c>
      <c r="F28" s="14">
        <v>0.92</v>
      </c>
      <c r="G28" s="14">
        <v>0</v>
      </c>
      <c r="H28" s="14">
        <v>0.08</v>
      </c>
    </row>
    <row r="29" spans="1:8" x14ac:dyDescent="0.45">
      <c r="A29" t="s">
        <v>128</v>
      </c>
      <c r="B29" s="10">
        <v>185</v>
      </c>
      <c r="C29" s="10">
        <v>175</v>
      </c>
      <c r="D29" s="24" t="s">
        <v>222</v>
      </c>
      <c r="E29" s="10">
        <v>5</v>
      </c>
      <c r="F29" s="14">
        <v>0.96</v>
      </c>
      <c r="G29" s="24" t="s">
        <v>222</v>
      </c>
      <c r="H29" s="24" t="s">
        <v>222</v>
      </c>
    </row>
    <row r="30" spans="1:8" x14ac:dyDescent="0.45">
      <c r="A30" t="s">
        <v>129</v>
      </c>
      <c r="B30" s="10">
        <v>195</v>
      </c>
      <c r="C30" s="10">
        <v>185</v>
      </c>
      <c r="D30" s="10">
        <v>0</v>
      </c>
      <c r="E30" s="10">
        <v>15</v>
      </c>
      <c r="F30" s="14">
        <v>0.93</v>
      </c>
      <c r="G30" s="14">
        <v>0</v>
      </c>
      <c r="H30" s="14">
        <v>7.0000000000000007E-2</v>
      </c>
    </row>
    <row r="31" spans="1:8" x14ac:dyDescent="0.45">
      <c r="A31" t="s">
        <v>130</v>
      </c>
      <c r="B31" s="10">
        <v>165</v>
      </c>
      <c r="C31" s="10">
        <v>150</v>
      </c>
      <c r="D31" s="24" t="s">
        <v>222</v>
      </c>
      <c r="E31" s="10">
        <v>15</v>
      </c>
      <c r="F31" s="14">
        <v>0.91</v>
      </c>
      <c r="G31" s="24" t="s">
        <v>222</v>
      </c>
      <c r="H31" s="24" t="s">
        <v>222</v>
      </c>
    </row>
    <row r="32" spans="1:8" x14ac:dyDescent="0.45">
      <c r="A32" t="s">
        <v>131</v>
      </c>
      <c r="B32" s="10">
        <v>170</v>
      </c>
      <c r="C32" s="10">
        <v>160</v>
      </c>
      <c r="D32" s="10">
        <v>0</v>
      </c>
      <c r="E32" s="10">
        <v>10</v>
      </c>
      <c r="F32" s="14">
        <v>0.94</v>
      </c>
      <c r="G32" s="14">
        <v>0</v>
      </c>
      <c r="H32" s="14">
        <v>0.06</v>
      </c>
    </row>
    <row r="33" spans="1:8" x14ac:dyDescent="0.45">
      <c r="A33" t="s">
        <v>132</v>
      </c>
      <c r="B33" s="10">
        <v>160</v>
      </c>
      <c r="C33" s="10">
        <v>145</v>
      </c>
      <c r="D33" s="10">
        <v>0</v>
      </c>
      <c r="E33" s="10">
        <v>15</v>
      </c>
      <c r="F33" s="14">
        <v>0.89</v>
      </c>
      <c r="G33" s="14">
        <v>0</v>
      </c>
      <c r="H33" s="14">
        <v>0.11</v>
      </c>
    </row>
    <row r="34" spans="1:8" x14ac:dyDescent="0.45">
      <c r="A34" t="s">
        <v>133</v>
      </c>
      <c r="B34" s="10">
        <v>120</v>
      </c>
      <c r="C34" s="10">
        <v>120</v>
      </c>
      <c r="D34" s="10">
        <v>0</v>
      </c>
      <c r="E34" s="10">
        <v>5</v>
      </c>
      <c r="F34" s="14">
        <v>0.97</v>
      </c>
      <c r="G34" s="14">
        <v>0</v>
      </c>
      <c r="H34" s="14">
        <v>0.03</v>
      </c>
    </row>
    <row r="35" spans="1:8" x14ac:dyDescent="0.45">
      <c r="A35" t="s">
        <v>134</v>
      </c>
      <c r="B35" s="10">
        <v>165</v>
      </c>
      <c r="C35" s="10">
        <v>155</v>
      </c>
      <c r="D35" s="10">
        <v>0</v>
      </c>
      <c r="E35" s="10">
        <v>5</v>
      </c>
      <c r="F35" s="14">
        <v>0.96</v>
      </c>
      <c r="G35" s="14">
        <v>0</v>
      </c>
      <c r="H35" s="14">
        <v>0.04</v>
      </c>
    </row>
    <row r="36" spans="1:8" x14ac:dyDescent="0.45">
      <c r="A36" t="s">
        <v>135</v>
      </c>
      <c r="B36" s="10">
        <v>185</v>
      </c>
      <c r="C36" s="10">
        <v>180</v>
      </c>
      <c r="D36" s="24" t="s">
        <v>222</v>
      </c>
      <c r="E36" s="10">
        <v>5</v>
      </c>
      <c r="F36" s="14">
        <v>0.97</v>
      </c>
      <c r="G36" s="24" t="s">
        <v>222</v>
      </c>
      <c r="H36" s="24" t="s">
        <v>222</v>
      </c>
    </row>
    <row r="37" spans="1:8" x14ac:dyDescent="0.45">
      <c r="A37" t="s">
        <v>136</v>
      </c>
      <c r="B37" s="10">
        <v>275</v>
      </c>
      <c r="C37" s="10">
        <v>260</v>
      </c>
      <c r="D37" s="24" t="s">
        <v>222</v>
      </c>
      <c r="E37" s="10">
        <v>15</v>
      </c>
      <c r="F37" s="14">
        <v>0.94</v>
      </c>
      <c r="G37" s="24" t="s">
        <v>222</v>
      </c>
      <c r="H37" s="24" t="s">
        <v>222</v>
      </c>
    </row>
    <row r="38" spans="1:8" x14ac:dyDescent="0.45">
      <c r="A38" t="s">
        <v>137</v>
      </c>
      <c r="B38" s="10">
        <v>160</v>
      </c>
      <c r="C38" s="10">
        <v>150</v>
      </c>
      <c r="D38" s="10">
        <v>0</v>
      </c>
      <c r="E38" s="10">
        <v>10</v>
      </c>
      <c r="F38" s="14">
        <v>0.93</v>
      </c>
      <c r="G38" s="14">
        <v>0</v>
      </c>
      <c r="H38" s="14">
        <v>7.0000000000000007E-2</v>
      </c>
    </row>
    <row r="39" spans="1:8" x14ac:dyDescent="0.45">
      <c r="A39" t="s">
        <v>138</v>
      </c>
      <c r="B39" s="10">
        <v>140</v>
      </c>
      <c r="C39" s="10">
        <v>135</v>
      </c>
      <c r="D39" s="10">
        <v>0</v>
      </c>
      <c r="E39" s="10">
        <v>5</v>
      </c>
      <c r="F39" s="14">
        <v>0.96</v>
      </c>
      <c r="G39" s="14">
        <v>0</v>
      </c>
      <c r="H39" s="14">
        <v>0.04</v>
      </c>
    </row>
    <row r="40" spans="1:8" x14ac:dyDescent="0.45">
      <c r="A40" t="s">
        <v>139</v>
      </c>
      <c r="B40" s="10">
        <v>145</v>
      </c>
      <c r="C40" s="10">
        <v>135</v>
      </c>
      <c r="D40" s="10">
        <v>0</v>
      </c>
      <c r="E40" s="10">
        <v>10</v>
      </c>
      <c r="F40" s="14">
        <v>0.93</v>
      </c>
      <c r="G40" s="14">
        <v>0</v>
      </c>
      <c r="H40" s="14">
        <v>7.0000000000000007E-2</v>
      </c>
    </row>
    <row r="41" spans="1:8" x14ac:dyDescent="0.45">
      <c r="A41" t="s">
        <v>140</v>
      </c>
      <c r="B41" s="10">
        <v>165</v>
      </c>
      <c r="C41" s="10">
        <v>155</v>
      </c>
      <c r="D41" s="10">
        <v>0</v>
      </c>
      <c r="E41" s="10">
        <v>10</v>
      </c>
      <c r="F41" s="14">
        <v>0.94</v>
      </c>
      <c r="G41" s="14">
        <v>0</v>
      </c>
      <c r="H41" s="14">
        <v>0.06</v>
      </c>
    </row>
    <row r="42" spans="1:8" x14ac:dyDescent="0.45">
      <c r="A42" t="s">
        <v>141</v>
      </c>
      <c r="B42" s="10">
        <v>190</v>
      </c>
      <c r="C42" s="10">
        <v>175</v>
      </c>
      <c r="D42" s="10">
        <v>0</v>
      </c>
      <c r="E42" s="10">
        <v>15</v>
      </c>
      <c r="F42" s="14">
        <v>0.92</v>
      </c>
      <c r="G42" s="14">
        <v>0</v>
      </c>
      <c r="H42" s="14">
        <v>0.08</v>
      </c>
    </row>
    <row r="43" spans="1:8" x14ac:dyDescent="0.45">
      <c r="A43" t="s">
        <v>142</v>
      </c>
      <c r="B43" s="10">
        <v>150</v>
      </c>
      <c r="C43" s="10">
        <v>135</v>
      </c>
      <c r="D43" s="24" t="s">
        <v>222</v>
      </c>
      <c r="E43" s="10">
        <v>10</v>
      </c>
      <c r="F43" s="14">
        <v>0.91</v>
      </c>
      <c r="G43" s="24" t="s">
        <v>222</v>
      </c>
      <c r="H43" s="24" t="s">
        <v>222</v>
      </c>
    </row>
    <row r="44" spans="1:8" x14ac:dyDescent="0.45">
      <c r="A44" t="s">
        <v>143</v>
      </c>
      <c r="B44" s="10">
        <v>235</v>
      </c>
      <c r="C44" s="10">
        <v>225</v>
      </c>
      <c r="D44" s="10">
        <v>0</v>
      </c>
      <c r="E44" s="10">
        <v>10</v>
      </c>
      <c r="F44" s="14">
        <v>0.97</v>
      </c>
      <c r="G44" s="14">
        <v>0</v>
      </c>
      <c r="H44" s="14">
        <v>0.03</v>
      </c>
    </row>
    <row r="45" spans="1:8" x14ac:dyDescent="0.45">
      <c r="A45" t="s">
        <v>144</v>
      </c>
      <c r="B45" s="10">
        <v>220</v>
      </c>
      <c r="C45" s="10">
        <v>210</v>
      </c>
      <c r="D45" s="10">
        <v>0</v>
      </c>
      <c r="E45" s="10">
        <v>10</v>
      </c>
      <c r="F45" s="14">
        <v>0.95</v>
      </c>
      <c r="G45" s="14">
        <v>0</v>
      </c>
      <c r="H45" s="14">
        <v>0.05</v>
      </c>
    </row>
    <row r="46" spans="1:8" x14ac:dyDescent="0.45">
      <c r="A46" t="s">
        <v>145</v>
      </c>
      <c r="B46" s="10">
        <v>105</v>
      </c>
      <c r="C46" s="10">
        <v>100</v>
      </c>
      <c r="D46" s="10">
        <v>0</v>
      </c>
      <c r="E46" s="10">
        <v>5</v>
      </c>
      <c r="F46" s="14">
        <v>0.97</v>
      </c>
      <c r="G46" s="14">
        <v>0</v>
      </c>
      <c r="H46" s="14">
        <v>0.03</v>
      </c>
    </row>
    <row r="47" spans="1:8" x14ac:dyDescent="0.45">
      <c r="A47" t="s">
        <v>146</v>
      </c>
      <c r="B47" s="10">
        <v>105</v>
      </c>
      <c r="C47" s="10">
        <v>95</v>
      </c>
      <c r="D47" s="10">
        <v>0</v>
      </c>
      <c r="E47" s="10">
        <v>10</v>
      </c>
      <c r="F47" s="14">
        <v>0.92</v>
      </c>
      <c r="G47" s="14">
        <v>0</v>
      </c>
      <c r="H47" s="14">
        <v>0.08</v>
      </c>
    </row>
    <row r="48" spans="1:8" x14ac:dyDescent="0.45">
      <c r="A48" t="s">
        <v>147</v>
      </c>
      <c r="B48" s="10">
        <v>125</v>
      </c>
      <c r="C48" s="10">
        <v>120</v>
      </c>
      <c r="D48" s="24" t="s">
        <v>222</v>
      </c>
      <c r="E48" s="10">
        <v>5</v>
      </c>
      <c r="F48" s="14">
        <v>0.95</v>
      </c>
      <c r="G48" s="24" t="s">
        <v>222</v>
      </c>
      <c r="H48" s="24" t="s">
        <v>222</v>
      </c>
    </row>
    <row r="49" spans="1:8" x14ac:dyDescent="0.45">
      <c r="A49" t="s">
        <v>148</v>
      </c>
      <c r="B49" s="10">
        <v>170</v>
      </c>
      <c r="C49" s="10">
        <v>160</v>
      </c>
      <c r="D49" s="10">
        <v>0</v>
      </c>
      <c r="E49" s="10">
        <v>10</v>
      </c>
      <c r="F49" s="14">
        <v>0.95</v>
      </c>
      <c r="G49" s="14">
        <v>0</v>
      </c>
      <c r="H49" s="14">
        <v>0.05</v>
      </c>
    </row>
    <row r="50" spans="1:8" x14ac:dyDescent="0.45">
      <c r="A50" t="s">
        <v>149</v>
      </c>
      <c r="B50" s="10">
        <v>145</v>
      </c>
      <c r="C50" s="10">
        <v>130</v>
      </c>
      <c r="D50" s="24" t="s">
        <v>222</v>
      </c>
      <c r="E50" s="10">
        <v>10</v>
      </c>
      <c r="F50" s="14">
        <v>0.91</v>
      </c>
      <c r="G50" s="24" t="s">
        <v>222</v>
      </c>
      <c r="H50" s="24" t="s">
        <v>222</v>
      </c>
    </row>
    <row r="51" spans="1:8" x14ac:dyDescent="0.45">
      <c r="A51" t="s">
        <v>150</v>
      </c>
      <c r="B51" s="10">
        <v>145</v>
      </c>
      <c r="C51" s="10">
        <v>135</v>
      </c>
      <c r="D51" s="24" t="s">
        <v>222</v>
      </c>
      <c r="E51" s="10">
        <v>10</v>
      </c>
      <c r="F51" s="14">
        <v>0.93</v>
      </c>
      <c r="G51" s="24" t="s">
        <v>222</v>
      </c>
      <c r="H51" s="24" t="s">
        <v>222</v>
      </c>
    </row>
    <row r="52" spans="1:8" x14ac:dyDescent="0.45">
      <c r="A52" t="s">
        <v>151</v>
      </c>
      <c r="B52" s="10">
        <v>145</v>
      </c>
      <c r="C52" s="10">
        <v>135</v>
      </c>
      <c r="D52" s="24" t="s">
        <v>222</v>
      </c>
      <c r="E52" s="10">
        <v>10</v>
      </c>
      <c r="F52" s="14">
        <v>0.91</v>
      </c>
      <c r="G52" s="24" t="s">
        <v>222</v>
      </c>
      <c r="H52" s="24" t="s">
        <v>222</v>
      </c>
    </row>
    <row r="53" spans="1:8" x14ac:dyDescent="0.45">
      <c r="A53" t="s">
        <v>152</v>
      </c>
      <c r="B53" s="10">
        <v>165</v>
      </c>
      <c r="C53" s="10">
        <v>160</v>
      </c>
      <c r="D53" s="24" t="s">
        <v>222</v>
      </c>
      <c r="E53" s="10">
        <v>5</v>
      </c>
      <c r="F53" s="14">
        <v>0.96</v>
      </c>
      <c r="G53" s="24" t="s">
        <v>222</v>
      </c>
      <c r="H53" s="24" t="s">
        <v>222</v>
      </c>
    </row>
    <row r="54" spans="1:8" x14ac:dyDescent="0.45">
      <c r="A54" t="s">
        <v>153</v>
      </c>
      <c r="B54" s="10">
        <v>180</v>
      </c>
      <c r="C54" s="10">
        <v>170</v>
      </c>
      <c r="D54" s="24" t="s">
        <v>222</v>
      </c>
      <c r="E54" s="10">
        <v>5</v>
      </c>
      <c r="F54" s="14">
        <v>0.96</v>
      </c>
      <c r="G54" s="24" t="s">
        <v>222</v>
      </c>
      <c r="H54" s="24" t="s">
        <v>222</v>
      </c>
    </row>
    <row r="55" spans="1:8" x14ac:dyDescent="0.45">
      <c r="A55" t="s">
        <v>154</v>
      </c>
      <c r="B55" s="10">
        <v>140</v>
      </c>
      <c r="C55" s="10">
        <v>130</v>
      </c>
      <c r="D55" s="10">
        <v>0</v>
      </c>
      <c r="E55" s="10">
        <v>10</v>
      </c>
      <c r="F55" s="14">
        <v>0.94</v>
      </c>
      <c r="G55" s="14">
        <v>0</v>
      </c>
      <c r="H55" s="14">
        <v>0.06</v>
      </c>
    </row>
    <row r="56" spans="1:8" x14ac:dyDescent="0.45">
      <c r="A56" t="s">
        <v>155</v>
      </c>
      <c r="B56" s="10">
        <v>175</v>
      </c>
      <c r="C56" s="10">
        <v>170</v>
      </c>
      <c r="D56" s="10">
        <v>0</v>
      </c>
      <c r="E56" s="10">
        <v>5</v>
      </c>
      <c r="F56" s="14">
        <v>0.97</v>
      </c>
      <c r="G56" s="14">
        <v>0</v>
      </c>
      <c r="H56" s="14">
        <v>0.03</v>
      </c>
    </row>
    <row r="57" spans="1:8" x14ac:dyDescent="0.45">
      <c r="A57" t="s">
        <v>156</v>
      </c>
      <c r="B57" s="10">
        <v>195</v>
      </c>
      <c r="C57" s="10">
        <v>190</v>
      </c>
      <c r="D57" s="10">
        <v>0</v>
      </c>
      <c r="E57" s="10">
        <v>5</v>
      </c>
      <c r="F57" s="14">
        <v>0.98</v>
      </c>
      <c r="G57" s="14">
        <v>0</v>
      </c>
      <c r="H57" s="14">
        <v>0.02</v>
      </c>
    </row>
    <row r="58" spans="1:8" x14ac:dyDescent="0.45">
      <c r="A58" t="s">
        <v>157</v>
      </c>
      <c r="B58" s="10">
        <v>145</v>
      </c>
      <c r="C58" s="10">
        <v>140</v>
      </c>
      <c r="D58" s="10">
        <v>0</v>
      </c>
      <c r="E58" s="10">
        <v>5</v>
      </c>
      <c r="F58" s="14">
        <v>0.97</v>
      </c>
      <c r="G58" s="14">
        <v>0</v>
      </c>
      <c r="H58" s="14">
        <v>0.03</v>
      </c>
    </row>
    <row r="59" spans="1:8" x14ac:dyDescent="0.45">
      <c r="A59" t="s">
        <v>158</v>
      </c>
      <c r="B59" s="10">
        <v>145</v>
      </c>
      <c r="C59" s="10">
        <v>140</v>
      </c>
      <c r="D59" s="10">
        <v>0</v>
      </c>
      <c r="E59" s="10">
        <v>10</v>
      </c>
      <c r="F59" s="14">
        <v>0.95</v>
      </c>
      <c r="G59" s="14">
        <v>0</v>
      </c>
      <c r="H59" s="14">
        <v>0.05</v>
      </c>
    </row>
    <row r="60" spans="1:8" x14ac:dyDescent="0.45">
      <c r="A60" t="s">
        <v>159</v>
      </c>
      <c r="B60" s="10">
        <v>140</v>
      </c>
      <c r="C60" s="10">
        <v>130</v>
      </c>
      <c r="D60" s="24" t="s">
        <v>222</v>
      </c>
      <c r="E60" s="10">
        <v>10</v>
      </c>
      <c r="F60" s="14">
        <v>0.92</v>
      </c>
      <c r="G60" s="24" t="s">
        <v>222</v>
      </c>
      <c r="H60" s="24" t="s">
        <v>222</v>
      </c>
    </row>
    <row r="61" spans="1:8" x14ac:dyDescent="0.45">
      <c r="A61" t="s">
        <v>160</v>
      </c>
      <c r="B61" s="10">
        <v>180</v>
      </c>
      <c r="C61" s="10">
        <v>170</v>
      </c>
      <c r="D61" s="24" t="s">
        <v>222</v>
      </c>
      <c r="E61" s="10">
        <v>10</v>
      </c>
      <c r="F61" s="14">
        <v>0.95</v>
      </c>
      <c r="G61" s="24" t="s">
        <v>222</v>
      </c>
      <c r="H61" s="24" t="s">
        <v>222</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workbookViewId="0"/>
  </sheetViews>
  <sheetFormatPr defaultColWidth="10.640625" defaultRowHeight="15.9" x14ac:dyDescent="0.45"/>
  <cols>
    <col min="1" max="1" width="31" customWidth="1"/>
    <col min="2" max="2" width="12.35546875" customWidth="1"/>
    <col min="3" max="3" width="16.640625" customWidth="1"/>
    <col min="4" max="4" width="13.7109375" customWidth="1"/>
    <col min="5" max="5" width="12.42578125" customWidth="1"/>
    <col min="6" max="6" width="13.2109375" customWidth="1"/>
    <col min="7" max="7" width="13" customWidth="1"/>
    <col min="8" max="8" width="14.2109375" customWidth="1"/>
    <col min="9" max="10" width="14.640625" customWidth="1"/>
  </cols>
  <sheetData>
    <row r="1" spans="1:10" ht="20.6" x14ac:dyDescent="0.55000000000000004">
      <c r="A1" s="1" t="s">
        <v>4</v>
      </c>
    </row>
    <row r="2" spans="1:10" ht="142.75" x14ac:dyDescent="0.45">
      <c r="A2" s="22" t="s">
        <v>36</v>
      </c>
    </row>
    <row r="3" spans="1:10" x14ac:dyDescent="0.45">
      <c r="A3" t="s">
        <v>37</v>
      </c>
    </row>
    <row r="4" spans="1:10" x14ac:dyDescent="0.45">
      <c r="A4" t="s">
        <v>294</v>
      </c>
    </row>
    <row r="5" spans="1:10" x14ac:dyDescent="0.45">
      <c r="A5" s="2" t="s">
        <v>300</v>
      </c>
      <c r="B5" s="21" t="s">
        <v>214</v>
      </c>
    </row>
    <row r="6" spans="1:10" ht="65.05" customHeight="1" x14ac:dyDescent="0.45">
      <c r="A6" s="2" t="s">
        <v>161</v>
      </c>
      <c r="B6" s="2" t="s">
        <v>95</v>
      </c>
      <c r="C6" s="2" t="s">
        <v>96</v>
      </c>
      <c r="D6" s="2" t="s">
        <v>97</v>
      </c>
      <c r="E6" s="2" t="s">
        <v>98</v>
      </c>
      <c r="F6" s="2" t="s">
        <v>99</v>
      </c>
      <c r="G6" s="2" t="s">
        <v>100</v>
      </c>
      <c r="H6" s="2" t="s">
        <v>101</v>
      </c>
      <c r="I6" s="2" t="s">
        <v>102</v>
      </c>
      <c r="J6" s="2" t="s">
        <v>103</v>
      </c>
    </row>
    <row r="7" spans="1:10" x14ac:dyDescent="0.45">
      <c r="A7" s="6" t="s">
        <v>104</v>
      </c>
      <c r="B7" s="9">
        <f>_xlfn.XLOOKUP(1, ('Table 3 - Full data'!$A$2:'Table 3 - Full data'!$A$37 = $A7)*('Table 3 - Full data'!$B$2:'Table 3 - Full data'!$B$37 = $B$5),'Table 3 - Full data'!C$2:'Table 3 - Full data'!C$37)</f>
        <v>16210</v>
      </c>
      <c r="C7" s="13">
        <f>_xlfn.XLOOKUP(1, ('Table 3 - Full data'!$A$2:'Table 3 - Full data'!$A$37 = $A7)*('Table 3 - Full data'!$B$2:'Table 3 - Full data'!$B$37 = $B$5),'Table 3 - Full data'!D$2:'Table 3 - Full data'!D$37)</f>
        <v>1</v>
      </c>
      <c r="D7" s="9">
        <f>_xlfn.XLOOKUP(1, ('Table 3 - Full data'!$A$2:'Table 3 - Full data'!$A$37 = $A7)*('Table 3 - Full data'!$B$2:'Table 3 - Full data'!$B$37 = $B$5),'Table 3 - Full data'!E$2:'Table 3 - Full data'!E$37)</f>
        <v>15995</v>
      </c>
      <c r="E7" s="9">
        <f>_xlfn.XLOOKUP(1, ('Table 3 - Full data'!$A$2:'Table 3 - Full data'!$A$37 = $A7)*('Table 3 - Full data'!$B$2:'Table 3 - Full data'!$B$37 = $B$5),'Table 3 - Full data'!F$2:'Table 3 - Full data'!F$37)</f>
        <v>6320</v>
      </c>
      <c r="F7" s="9">
        <f>_xlfn.XLOOKUP(1, ('Table 3 - Full data'!$A$2:'Table 3 - Full data'!$A$37 = $A7)*('Table 3 - Full data'!$B$2:'Table 3 - Full data'!$B$37 = $B$5),'Table 3 - Full data'!G$2:'Table 3 - Full data'!G$37)</f>
        <v>9125</v>
      </c>
      <c r="G7" s="9">
        <f>_xlfn.XLOOKUP(1, ('Table 3 - Full data'!$A$2:'Table 3 - Full data'!$A$37 = $A7)*('Table 3 - Full data'!$B$2:'Table 3 - Full data'!$B$37 = $B$5),'Table 3 - Full data'!H$2:'Table 3 - Full data'!H$37)</f>
        <v>555</v>
      </c>
      <c r="H7" s="13">
        <f>_xlfn.XLOOKUP(1, ('Table 3 - Full data'!$A$2:'Table 3 - Full data'!$A$37 = $A7)*('Table 3 - Full data'!$B$2:'Table 3 - Full data'!$B$37 = $B$5),'Table 3 - Full data'!I$2:'Table 3 - Full data'!I$37)</f>
        <v>0.39</v>
      </c>
      <c r="I7" s="13">
        <f>_xlfn.XLOOKUP(1, ('Table 3 - Full data'!$A$2:'Table 3 - Full data'!$A$37 = $A7)*('Table 3 - Full data'!$B$2:'Table 3 - Full data'!$B$37 = $B$5),'Table 3 - Full data'!J$2:'Table 3 - Full data'!J$37)</f>
        <v>0.56999999999999995</v>
      </c>
      <c r="J7" s="13">
        <f>_xlfn.XLOOKUP(1, ('Table 3 - Full data'!$A$2:'Table 3 - Full data'!$A$37 = $A7)*('Table 3 - Full data'!$B$2:'Table 3 - Full data'!$B$37 = $B$5),'Table 3 - Full data'!K$2:'Table 3 - Full data'!K$37)</f>
        <v>0.03</v>
      </c>
    </row>
    <row r="8" spans="1:10" x14ac:dyDescent="0.45">
      <c r="A8" t="s">
        <v>162</v>
      </c>
      <c r="B8" s="10">
        <f>_xlfn.XLOOKUP(1, ('Table 3 - Full data'!$A$2:'Table 3 - Full data'!$A$37 = $A8)*('Table 3 - Full data'!$B$2:'Table 3 - Full data'!$B$37 = $B$5),'Table 3 - Full data'!C$2:'Table 3 - Full data'!C$37)</f>
        <v>450</v>
      </c>
      <c r="C8" s="14">
        <f>_xlfn.XLOOKUP(1, ('Table 3 - Full data'!$A$2:'Table 3 - Full data'!$A$37 = $A8)*('Table 3 - Full data'!$B$2:'Table 3 - Full data'!$B$37 = $B$5),'Table 3 - Full data'!D$2:'Table 3 - Full data'!D$37)</f>
        <v>0.03</v>
      </c>
      <c r="D8" s="10">
        <f>_xlfn.XLOOKUP(1, ('Table 3 - Full data'!$A$2:'Table 3 - Full data'!$A$37 = $A8)*('Table 3 - Full data'!$B$2:'Table 3 - Full data'!$B$37 = $B$5),'Table 3 - Full data'!E$2:'Table 3 - Full data'!E$37)</f>
        <v>445</v>
      </c>
      <c r="E8" s="10">
        <f>_xlfn.XLOOKUP(1, ('Table 3 - Full data'!$A$2:'Table 3 - Full data'!$A$37 = $A8)*('Table 3 - Full data'!$B$2:'Table 3 - Full data'!$B$37 = $B$5),'Table 3 - Full data'!F$2:'Table 3 - Full data'!F$37)</f>
        <v>80</v>
      </c>
      <c r="F8" s="10">
        <f>_xlfn.XLOOKUP(1, ('Table 3 - Full data'!$A$2:'Table 3 - Full data'!$A$37 = $A8)*('Table 3 - Full data'!$B$2:'Table 3 - Full data'!$B$37 = $B$5),'Table 3 - Full data'!G$2:'Table 3 - Full data'!G$37)</f>
        <v>355</v>
      </c>
      <c r="G8" s="10">
        <f>_xlfn.XLOOKUP(1, ('Table 3 - Full data'!$A$2:'Table 3 - Full data'!$A$37 = $A8)*('Table 3 - Full data'!$B$2:'Table 3 - Full data'!$B$37 = $B$5),'Table 3 - Full data'!H$2:'Table 3 - Full data'!H$37)</f>
        <v>10</v>
      </c>
      <c r="H8" s="14">
        <f>_xlfn.XLOOKUP(1, ('Table 3 - Full data'!$A$2:'Table 3 - Full data'!$A$37 = $A8)*('Table 3 - Full data'!$B$2:'Table 3 - Full data'!$B$37 = $B$5),'Table 3 - Full data'!I$2:'Table 3 - Full data'!I$37)</f>
        <v>0.18</v>
      </c>
      <c r="I8" s="14">
        <f>_xlfn.XLOOKUP(1, ('Table 3 - Full data'!$A$2:'Table 3 - Full data'!$A$37 = $A8)*('Table 3 - Full data'!$B$2:'Table 3 - Full data'!$B$37 = $B$5),'Table 3 - Full data'!J$2:'Table 3 - Full data'!J$37)</f>
        <v>0.8</v>
      </c>
      <c r="J8" s="14">
        <f>_xlfn.XLOOKUP(1, ('Table 3 - Full data'!$A$2:'Table 3 - Full data'!$A$37 = $A8)*('Table 3 - Full data'!$B$2:'Table 3 - Full data'!$B$37 = $B$5),'Table 3 - Full data'!K$2:'Table 3 - Full data'!K$37)</f>
        <v>0.02</v>
      </c>
    </row>
    <row r="9" spans="1:10" x14ac:dyDescent="0.45">
      <c r="A9" t="s">
        <v>163</v>
      </c>
      <c r="B9" s="10">
        <f>_xlfn.XLOOKUP(1, ('Table 3 - Full data'!$A$2:'Table 3 - Full data'!$A$37 = $A9)*('Table 3 - Full data'!$B$2:'Table 3 - Full data'!$B$37 = $B$5),'Table 3 - Full data'!C$2:'Table 3 - Full data'!C$37)</f>
        <v>7605</v>
      </c>
      <c r="C9" s="14">
        <f>_xlfn.XLOOKUP(1, ('Table 3 - Full data'!$A$2:'Table 3 - Full data'!$A$37 = $A9)*('Table 3 - Full data'!$B$2:'Table 3 - Full data'!$B$37 = $B$5),'Table 3 - Full data'!D$2:'Table 3 - Full data'!D$37)</f>
        <v>0.47</v>
      </c>
      <c r="D9" s="10">
        <f>_xlfn.XLOOKUP(1, ('Table 3 - Full data'!$A$2:'Table 3 - Full data'!$A$37 = $A9)*('Table 3 - Full data'!$B$2:'Table 3 - Full data'!$B$37 = $B$5),'Table 3 - Full data'!E$2:'Table 3 - Full data'!E$37)</f>
        <v>7505</v>
      </c>
      <c r="E9" s="10">
        <f>_xlfn.XLOOKUP(1, ('Table 3 - Full data'!$A$2:'Table 3 - Full data'!$A$37 = $A9)*('Table 3 - Full data'!$B$2:'Table 3 - Full data'!$B$37 = $B$5),'Table 3 - Full data'!F$2:'Table 3 - Full data'!F$37)</f>
        <v>2875</v>
      </c>
      <c r="F9" s="10">
        <f>_xlfn.XLOOKUP(1, ('Table 3 - Full data'!$A$2:'Table 3 - Full data'!$A$37 = $A9)*('Table 3 - Full data'!$B$2:'Table 3 - Full data'!$B$37 = $B$5),'Table 3 - Full data'!G$2:'Table 3 - Full data'!G$37)</f>
        <v>4395</v>
      </c>
      <c r="G9" s="10">
        <f>_xlfn.XLOOKUP(1, ('Table 3 - Full data'!$A$2:'Table 3 - Full data'!$A$37 = $A9)*('Table 3 - Full data'!$B$2:'Table 3 - Full data'!$B$37 = $B$5),'Table 3 - Full data'!H$2:'Table 3 - Full data'!H$37)</f>
        <v>230</v>
      </c>
      <c r="H9" s="14">
        <f>_xlfn.XLOOKUP(1, ('Table 3 - Full data'!$A$2:'Table 3 - Full data'!$A$37 = $A9)*('Table 3 - Full data'!$B$2:'Table 3 - Full data'!$B$37 = $B$5),'Table 3 - Full data'!I$2:'Table 3 - Full data'!I$37)</f>
        <v>0.38</v>
      </c>
      <c r="I9" s="14">
        <f>_xlfn.XLOOKUP(1, ('Table 3 - Full data'!$A$2:'Table 3 - Full data'!$A$37 = $A9)*('Table 3 - Full data'!$B$2:'Table 3 - Full data'!$B$37 = $B$5),'Table 3 - Full data'!J$2:'Table 3 - Full data'!J$37)</f>
        <v>0.59</v>
      </c>
      <c r="J9" s="14">
        <f>_xlfn.XLOOKUP(1, ('Table 3 - Full data'!$A$2:'Table 3 - Full data'!$A$37 = $A9)*('Table 3 - Full data'!$B$2:'Table 3 - Full data'!$B$37 = $B$5),'Table 3 - Full data'!K$2:'Table 3 - Full data'!K$37)</f>
        <v>0.03</v>
      </c>
    </row>
    <row r="10" spans="1:10" x14ac:dyDescent="0.45">
      <c r="A10" t="s">
        <v>164</v>
      </c>
      <c r="B10" s="10">
        <f>_xlfn.XLOOKUP(1, ('Table 3 - Full data'!$A$2:'Table 3 - Full data'!$A$37 = $A10)*('Table 3 - Full data'!$B$2:'Table 3 - Full data'!$B$37 = $B$5),'Table 3 - Full data'!C$2:'Table 3 - Full data'!C$37)</f>
        <v>7510</v>
      </c>
      <c r="C10" s="14">
        <f>_xlfn.XLOOKUP(1, ('Table 3 - Full data'!$A$2:'Table 3 - Full data'!$A$37 = $A10)*('Table 3 - Full data'!$B$2:'Table 3 - Full data'!$B$37 = $B$5),'Table 3 - Full data'!D$2:'Table 3 - Full data'!D$37)</f>
        <v>0.46</v>
      </c>
      <c r="D10" s="10">
        <f>_xlfn.XLOOKUP(1, ('Table 3 - Full data'!$A$2:'Table 3 - Full data'!$A$37 = $A10)*('Table 3 - Full data'!$B$2:'Table 3 - Full data'!$B$37 = $B$5),'Table 3 - Full data'!E$2:'Table 3 - Full data'!E$37)</f>
        <v>7415</v>
      </c>
      <c r="E10" s="10">
        <f>_xlfn.XLOOKUP(1, ('Table 3 - Full data'!$A$2:'Table 3 - Full data'!$A$37 = $A10)*('Table 3 - Full data'!$B$2:'Table 3 - Full data'!$B$37 = $B$5),'Table 3 - Full data'!F$2:'Table 3 - Full data'!F$37)</f>
        <v>3295</v>
      </c>
      <c r="F10" s="10">
        <f>_xlfn.XLOOKUP(1, ('Table 3 - Full data'!$A$2:'Table 3 - Full data'!$A$37 = $A10)*('Table 3 - Full data'!$B$2:'Table 3 - Full data'!$B$37 = $B$5),'Table 3 - Full data'!G$2:'Table 3 - Full data'!G$37)</f>
        <v>3845</v>
      </c>
      <c r="G10" s="10">
        <f>_xlfn.XLOOKUP(1, ('Table 3 - Full data'!$A$2:'Table 3 - Full data'!$A$37 = $A10)*('Table 3 - Full data'!$B$2:'Table 3 - Full data'!$B$37 = $B$5),'Table 3 - Full data'!H$2:'Table 3 - Full data'!H$37)</f>
        <v>275</v>
      </c>
      <c r="H10" s="14">
        <f>_xlfn.XLOOKUP(1, ('Table 3 - Full data'!$A$2:'Table 3 - Full data'!$A$37 = $A10)*('Table 3 - Full data'!$B$2:'Table 3 - Full data'!$B$37 = $B$5),'Table 3 - Full data'!I$2:'Table 3 - Full data'!I$37)</f>
        <v>0.44</v>
      </c>
      <c r="I10" s="14">
        <f>_xlfn.XLOOKUP(1, ('Table 3 - Full data'!$A$2:'Table 3 - Full data'!$A$37 = $A10)*('Table 3 - Full data'!$B$2:'Table 3 - Full data'!$B$37 = $B$5),'Table 3 - Full data'!J$2:'Table 3 - Full data'!J$37)</f>
        <v>0.52</v>
      </c>
      <c r="J10" s="14">
        <f>_xlfn.XLOOKUP(1, ('Table 3 - Full data'!$A$2:'Table 3 - Full data'!$A$37 = $A10)*('Table 3 - Full data'!$B$2:'Table 3 - Full data'!$B$37 = $B$5),'Table 3 - Full data'!K$2:'Table 3 - Full data'!K$37)</f>
        <v>0.04</v>
      </c>
    </row>
    <row r="11" spans="1:10" x14ac:dyDescent="0.45">
      <c r="A11" t="s">
        <v>165</v>
      </c>
      <c r="B11" s="10">
        <f>_xlfn.XLOOKUP(1, ('Table 3 - Full data'!$A$2:'Table 3 - Full data'!$A$37 = $A11)*('Table 3 - Full data'!$B$2:'Table 3 - Full data'!$B$37 = $B$5),'Table 3 - Full data'!C$2:'Table 3 - Full data'!C$37)</f>
        <v>300</v>
      </c>
      <c r="C11" s="14">
        <f>_xlfn.XLOOKUP(1, ('Table 3 - Full data'!$A$2:'Table 3 - Full data'!$A$37 = $A11)*('Table 3 - Full data'!$B$2:'Table 3 - Full data'!$B$37 = $B$5),'Table 3 - Full data'!D$2:'Table 3 - Full data'!D$37)</f>
        <v>0.02</v>
      </c>
      <c r="D11" s="10">
        <f>_xlfn.XLOOKUP(1, ('Table 3 - Full data'!$A$2:'Table 3 - Full data'!$A$37 = $A11)*('Table 3 - Full data'!$B$2:'Table 3 - Full data'!$B$37 = $B$5),'Table 3 - Full data'!E$2:'Table 3 - Full data'!E$37)</f>
        <v>295</v>
      </c>
      <c r="E11" s="10">
        <f>_xlfn.XLOOKUP(1, ('Table 3 - Full data'!$A$2:'Table 3 - Full data'!$A$37 = $A11)*('Table 3 - Full data'!$B$2:'Table 3 - Full data'!$B$37 = $B$5),'Table 3 - Full data'!F$2:'Table 3 - Full data'!F$37)</f>
        <v>65</v>
      </c>
      <c r="F11" s="10">
        <f>_xlfn.XLOOKUP(1, ('Table 3 - Full data'!$A$2:'Table 3 - Full data'!$A$37 = $A11)*('Table 3 - Full data'!$B$2:'Table 3 - Full data'!$B$37 = $B$5),'Table 3 - Full data'!G$2:'Table 3 - Full data'!G$37)</f>
        <v>220</v>
      </c>
      <c r="G11" s="10">
        <f>_xlfn.XLOOKUP(1, ('Table 3 - Full data'!$A$2:'Table 3 - Full data'!$A$37 = $A11)*('Table 3 - Full data'!$B$2:'Table 3 - Full data'!$B$37 = $B$5),'Table 3 - Full data'!H$2:'Table 3 - Full data'!H$37)</f>
        <v>15</v>
      </c>
      <c r="H11" s="14">
        <f>_xlfn.XLOOKUP(1, ('Table 3 - Full data'!$A$2:'Table 3 - Full data'!$A$37 = $A11)*('Table 3 - Full data'!$B$2:'Table 3 - Full data'!$B$37 = $B$5),'Table 3 - Full data'!I$2:'Table 3 - Full data'!I$37)</f>
        <v>0.22</v>
      </c>
      <c r="I11" s="14">
        <f>_xlfn.XLOOKUP(1, ('Table 3 - Full data'!$A$2:'Table 3 - Full data'!$A$37 = $A11)*('Table 3 - Full data'!$B$2:'Table 3 - Full data'!$B$37 = $B$5),'Table 3 - Full data'!J$2:'Table 3 - Full data'!J$37)</f>
        <v>0.74</v>
      </c>
      <c r="J11" s="14">
        <f>_xlfn.XLOOKUP(1, ('Table 3 - Full data'!$A$2:'Table 3 - Full data'!$A$37 = $A11)*('Table 3 - Full data'!$B$2:'Table 3 - Full data'!$B$37 = $B$5),'Table 3 - Full data'!K$2:'Table 3 - Full data'!K$37)</f>
        <v>0.05</v>
      </c>
    </row>
    <row r="12" spans="1:10" x14ac:dyDescent="0.45">
      <c r="A12" t="s">
        <v>166</v>
      </c>
      <c r="B12" s="10">
        <f>_xlfn.XLOOKUP(1, ('Table 3 - Full data'!$A$2:'Table 3 - Full data'!$A$37 = $A12)*('Table 3 - Full data'!$B$2:'Table 3 - Full data'!$B$37 = $B$5),'Table 3 - Full data'!C$2:'Table 3 - Full data'!C$37)</f>
        <v>345</v>
      </c>
      <c r="C12" s="14">
        <f>_xlfn.XLOOKUP(1, ('Table 3 - Full data'!$A$2:'Table 3 - Full data'!$A$37 = $A12)*('Table 3 - Full data'!$B$2:'Table 3 - Full data'!$B$37 = $B$5),'Table 3 - Full data'!D$2:'Table 3 - Full data'!D$37)</f>
        <v>0.02</v>
      </c>
      <c r="D12" s="10">
        <f>_xlfn.XLOOKUP(1, ('Table 3 - Full data'!$A$2:'Table 3 - Full data'!$A$37 = $A12)*('Table 3 - Full data'!$B$2:'Table 3 - Full data'!$B$37 = $B$5),'Table 3 - Full data'!E$2:'Table 3 - Full data'!E$37)</f>
        <v>335</v>
      </c>
      <c r="E12" s="10" t="str">
        <f>_xlfn.XLOOKUP(1, ('Table 3 - Full data'!$A$2:'Table 3 - Full data'!$A$37 = $A12)*('Table 3 - Full data'!$B$2:'Table 3 - Full data'!$B$37 = $B$5),'Table 3 - Full data'!F$2:'Table 3 - Full data'!F$37)</f>
        <v>[c]</v>
      </c>
      <c r="F12" s="10">
        <f>_xlfn.XLOOKUP(1, ('Table 3 - Full data'!$A$2:'Table 3 - Full data'!$A$37 = $A12)*('Table 3 - Full data'!$B$2:'Table 3 - Full data'!$B$37 = $B$5),'Table 3 - Full data'!G$2:'Table 3 - Full data'!G$37)</f>
        <v>310</v>
      </c>
      <c r="G12" s="10">
        <f>_xlfn.XLOOKUP(1, ('Table 3 - Full data'!$A$2:'Table 3 - Full data'!$A$37 = $A12)*('Table 3 - Full data'!$B$2:'Table 3 - Full data'!$B$37 = $B$5),'Table 3 - Full data'!H$2:'Table 3 - Full data'!H$37)</f>
        <v>25</v>
      </c>
      <c r="H12" s="14" t="str">
        <f>_xlfn.XLOOKUP(1, ('Table 3 - Full data'!$A$2:'Table 3 - Full data'!$A$37 = $A12)*('Table 3 - Full data'!$B$2:'Table 3 - Full data'!$B$37 = $B$5),'Table 3 - Full data'!I$2:'Table 3 - Full data'!I$37)</f>
        <v>[c]</v>
      </c>
      <c r="I12" s="14">
        <f>_xlfn.XLOOKUP(1, ('Table 3 - Full data'!$A$2:'Table 3 - Full data'!$A$37 = $A12)*('Table 3 - Full data'!$B$2:'Table 3 - Full data'!$B$37 = $B$5),'Table 3 - Full data'!J$2:'Table 3 - Full data'!J$37)</f>
        <v>0.92</v>
      </c>
      <c r="J12" s="14" t="str">
        <f>_xlfn.XLOOKUP(1, ('Table 3 - Full data'!$A$2:'Table 3 - Full data'!$A$37 = $A12)*('Table 3 - Full data'!$B$2:'Table 3 - Full data'!$B$37 = $B$5),'Table 3 - Full data'!K$2:'Table 3 - Full data'!K$37)</f>
        <v>[c]</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lookup'!A3:A8</xm:f>
          </x14:formula1>
          <xm:sqref>B5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workbookViewId="0"/>
  </sheetViews>
  <sheetFormatPr defaultColWidth="10.640625" defaultRowHeight="15.9" x14ac:dyDescent="0.45"/>
  <cols>
    <col min="1" max="1" width="33.640625" customWidth="1"/>
    <col min="2" max="2" width="13.5" customWidth="1"/>
    <col min="3" max="3" width="16.640625" customWidth="1"/>
    <col min="4" max="4" width="13.7109375" customWidth="1"/>
    <col min="5" max="5" width="13" customWidth="1"/>
    <col min="6" max="6" width="12.640625" customWidth="1"/>
    <col min="7" max="7" width="13.2109375" customWidth="1"/>
    <col min="8" max="8" width="13.7109375" customWidth="1"/>
    <col min="9" max="9" width="14.2109375" customWidth="1"/>
    <col min="10" max="10" width="15" customWidth="1"/>
  </cols>
  <sheetData>
    <row r="1" spans="1:10" ht="20.6" x14ac:dyDescent="0.55000000000000004">
      <c r="A1" s="1" t="s">
        <v>5</v>
      </c>
    </row>
    <row r="2" spans="1:10" ht="142.75" x14ac:dyDescent="0.45">
      <c r="A2" s="58" t="s">
        <v>297</v>
      </c>
    </row>
    <row r="3" spans="1:10" x14ac:dyDescent="0.45">
      <c r="A3" t="s">
        <v>38</v>
      </c>
    </row>
    <row r="4" spans="1:10" x14ac:dyDescent="0.45">
      <c r="A4" t="s">
        <v>294</v>
      </c>
    </row>
    <row r="5" spans="1:10" ht="14.5" customHeight="1" x14ac:dyDescent="0.45">
      <c r="A5" s="2" t="s">
        <v>299</v>
      </c>
      <c r="B5" s="21" t="s">
        <v>214</v>
      </c>
    </row>
    <row r="6" spans="1:10" ht="65.05" customHeight="1" x14ac:dyDescent="0.45">
      <c r="A6" s="2" t="s">
        <v>167</v>
      </c>
      <c r="B6" s="2" t="s">
        <v>95</v>
      </c>
      <c r="C6" s="2" t="s">
        <v>168</v>
      </c>
      <c r="D6" s="2" t="s">
        <v>97</v>
      </c>
      <c r="E6" s="2" t="s">
        <v>98</v>
      </c>
      <c r="F6" s="2" t="s">
        <v>99</v>
      </c>
      <c r="G6" s="2" t="s">
        <v>100</v>
      </c>
      <c r="H6" s="2" t="s">
        <v>101</v>
      </c>
      <c r="I6" s="2" t="s">
        <v>102</v>
      </c>
      <c r="J6" s="2" t="s">
        <v>103</v>
      </c>
    </row>
    <row r="7" spans="1:10" x14ac:dyDescent="0.45">
      <c r="A7" s="6" t="s">
        <v>104</v>
      </c>
      <c r="B7" s="9">
        <f>_xlfn.XLOOKUP(1, ('Table 4 - Full data'!$A$2:'Table 4 - Full data'!$A$217 = $A7)*('Table 4 - Full data'!$B$2:'Table 4 - Full data'!$B$217 = $B$5),'Table 4 - Full data'!C$2:'Table 4 - Full data'!C$217)</f>
        <v>16210</v>
      </c>
      <c r="C7" s="13">
        <f>_xlfn.XLOOKUP(1, ('Table 4 - Full data'!$A$2:'Table 4 - Full data'!$A$217 = $A7)*('Table 4 - Full data'!$B$2:'Table 4 - Full data'!$B$217 = $B$5),'Table 4 - Full data'!D$2:'Table 4 - Full data'!D$217)</f>
        <v>1</v>
      </c>
      <c r="D7" s="9">
        <f>_xlfn.XLOOKUP(1, ('Table 4 - Full data'!$A$2:'Table 4 - Full data'!$A$217 = $A7)*('Table 4 - Full data'!$B$2:'Table 4 - Full data'!$B$217 = $B$5),'Table 4 - Full data'!E$2:'Table 4 - Full data'!E$217)</f>
        <v>15995</v>
      </c>
      <c r="E7" s="9">
        <f>_xlfn.XLOOKUP(1, ('Table 4 - Full data'!$A$2:'Table 4 - Full data'!$A$217 = $A7)*('Table 4 - Full data'!$B$2:'Table 4 - Full data'!$B$217 = $B$5),'Table 4 - Full data'!F$2:'Table 4 - Full data'!F$217)</f>
        <v>6320</v>
      </c>
      <c r="F7" s="9">
        <f>_xlfn.XLOOKUP(1, ('Table 4 - Full data'!$A$2:'Table 4 - Full data'!$A$217 = $A7)*('Table 4 - Full data'!$B$2:'Table 4 - Full data'!$B$217 = $B$5),'Table 4 - Full data'!G$2:'Table 4 - Full data'!G$217)</f>
        <v>9125</v>
      </c>
      <c r="G7" s="9">
        <f>_xlfn.XLOOKUP(1, ('Table 4 - Full data'!$A$2:'Table 4 - Full data'!$A$217 = $A7)*('Table 4 - Full data'!$B$2:'Table 4 - Full data'!$B$217 = $B$5),'Table 4 - Full data'!H$2:'Table 4 - Full data'!H$217)</f>
        <v>555</v>
      </c>
      <c r="H7" s="13">
        <f>_xlfn.XLOOKUP(1, ('Table 4 - Full data'!$A$2:'Table 4 - Full data'!$A$217 = $A7)*('Table 4 - Full data'!$B$2:'Table 4 - Full data'!$B$217 = $B$5),'Table 4 - Full data'!I$2:'Table 4 - Full data'!I$217)</f>
        <v>0.39</v>
      </c>
      <c r="I7" s="13">
        <f>_xlfn.XLOOKUP(1, ('Table 4 - Full data'!$A$2:'Table 4 - Full data'!$A$217 = $A7)*('Table 4 - Full data'!$B$2:'Table 4 - Full data'!$B$217 = $B$5),'Table 4 - Full data'!J$2:'Table 4 - Full data'!J$217)</f>
        <v>0.56999999999999995</v>
      </c>
      <c r="J7" s="13">
        <f>_xlfn.XLOOKUP(1, ('Table 4 - Full data'!$A$2:'Table 4 - Full data'!$A$217 = $A7)*('Table 4 - Full data'!$B$2:'Table 4 - Full data'!$B$217 = $B$5),'Table 4 - Full data'!K$2:'Table 4 - Full data'!K$217)</f>
        <v>0.03</v>
      </c>
    </row>
    <row r="8" spans="1:10" x14ac:dyDescent="0.45">
      <c r="A8" t="s">
        <v>169</v>
      </c>
      <c r="B8" s="10">
        <f>_xlfn.XLOOKUP(1, ('Table 4 - Full data'!$A$2:'Table 4 - Full data'!$A$217 = $A8)*('Table 4 - Full data'!$B$2:'Table 4 - Full data'!$B$217 = $B$5),'Table 4 - Full data'!C$2:'Table 4 - Full data'!C$217)</f>
        <v>780</v>
      </c>
      <c r="C8" s="14">
        <f>_xlfn.XLOOKUP(1, ('Table 4 - Full data'!$A$2:'Table 4 - Full data'!$A$217 = $A8)*('Table 4 - Full data'!$B$2:'Table 4 - Full data'!$B$217 = $B$5),'Table 4 - Full data'!D$2:'Table 4 - Full data'!D$217)</f>
        <v>0.05</v>
      </c>
      <c r="D8" s="10">
        <f>_xlfn.XLOOKUP(1, ('Table 4 - Full data'!$A$2:'Table 4 - Full data'!$A$217 = $A8)*('Table 4 - Full data'!$B$2:'Table 4 - Full data'!$B$217 = $B$5),'Table 4 - Full data'!E$2:'Table 4 - Full data'!E$217)</f>
        <v>765</v>
      </c>
      <c r="E8" s="10">
        <f>_xlfn.XLOOKUP(1, ('Table 4 - Full data'!$A$2:'Table 4 - Full data'!$A$217 = $A8)*('Table 4 - Full data'!$B$2:'Table 4 - Full data'!$B$217 = $B$5),'Table 4 - Full data'!F$2:'Table 4 - Full data'!F$217)</f>
        <v>360</v>
      </c>
      <c r="F8" s="10">
        <f>_xlfn.XLOOKUP(1, ('Table 4 - Full data'!$A$2:'Table 4 - Full data'!$A$217 = $A8)*('Table 4 - Full data'!$B$2:'Table 4 - Full data'!$B$217 = $B$5),'Table 4 - Full data'!G$2:'Table 4 - Full data'!G$217)</f>
        <v>380</v>
      </c>
      <c r="G8" s="10">
        <f>_xlfn.XLOOKUP(1, ('Table 4 - Full data'!$A$2:'Table 4 - Full data'!$A$217 = $A8)*('Table 4 - Full data'!$B$2:'Table 4 - Full data'!$B$217 = $B$5),'Table 4 - Full data'!H$2:'Table 4 - Full data'!H$217)</f>
        <v>25</v>
      </c>
      <c r="H8" s="14">
        <f>_xlfn.XLOOKUP(1, ('Table 4 - Full data'!$A$2:'Table 4 - Full data'!$A$217 = $A8)*('Table 4 - Full data'!$B$2:'Table 4 - Full data'!$B$217 = $B$5),'Table 4 - Full data'!I$2:'Table 4 - Full data'!I$217)</f>
        <v>0.47</v>
      </c>
      <c r="I8" s="14">
        <f>_xlfn.XLOOKUP(1, ('Table 4 - Full data'!$A$2:'Table 4 - Full data'!$A$217 = $A8)*('Table 4 - Full data'!$B$2:'Table 4 - Full data'!$B$217 = $B$5),'Table 4 - Full data'!J$2:'Table 4 - Full data'!J$217)</f>
        <v>0.49</v>
      </c>
      <c r="J8" s="14">
        <f>_xlfn.XLOOKUP(1, ('Table 4 - Full data'!$A$2:'Table 4 - Full data'!$A$217 = $A8)*('Table 4 - Full data'!$B$2:'Table 4 - Full data'!$B$217 = $B$5),'Table 4 - Full data'!K$2:'Table 4 - Full data'!K$217)</f>
        <v>0.03</v>
      </c>
    </row>
    <row r="9" spans="1:10" x14ac:dyDescent="0.45">
      <c r="A9" t="s">
        <v>170</v>
      </c>
      <c r="B9" s="10">
        <f>_xlfn.XLOOKUP(1, ('Table 4 - Full data'!$A$2:'Table 4 - Full data'!$A$217 = $A9)*('Table 4 - Full data'!$B$2:'Table 4 - Full data'!$B$217 = $B$5),'Table 4 - Full data'!C$2:'Table 4 - Full data'!C$217)</f>
        <v>480</v>
      </c>
      <c r="C9" s="14">
        <f>_xlfn.XLOOKUP(1, ('Table 4 - Full data'!$A$2:'Table 4 - Full data'!$A$217 = $A9)*('Table 4 - Full data'!$B$2:'Table 4 - Full data'!$B$217 = $B$5),'Table 4 - Full data'!D$2:'Table 4 - Full data'!D$217)</f>
        <v>0.03</v>
      </c>
      <c r="D9" s="10">
        <f>_xlfn.XLOOKUP(1, ('Table 4 - Full data'!$A$2:'Table 4 - Full data'!$A$217 = $A9)*('Table 4 - Full data'!$B$2:'Table 4 - Full data'!$B$217 = $B$5),'Table 4 - Full data'!E$2:'Table 4 - Full data'!E$217)</f>
        <v>480</v>
      </c>
      <c r="E9" s="10">
        <f>_xlfn.XLOOKUP(1, ('Table 4 - Full data'!$A$2:'Table 4 - Full data'!$A$217 = $A9)*('Table 4 - Full data'!$B$2:'Table 4 - Full data'!$B$217 = $B$5),'Table 4 - Full data'!F$2:'Table 4 - Full data'!F$217)</f>
        <v>230</v>
      </c>
      <c r="F9" s="10">
        <f>_xlfn.XLOOKUP(1, ('Table 4 - Full data'!$A$2:'Table 4 - Full data'!$A$217 = $A9)*('Table 4 - Full data'!$B$2:'Table 4 - Full data'!$B$217 = $B$5),'Table 4 - Full data'!G$2:'Table 4 - Full data'!G$217)</f>
        <v>240</v>
      </c>
      <c r="G9" s="10">
        <f>_xlfn.XLOOKUP(1, ('Table 4 - Full data'!$A$2:'Table 4 - Full data'!$A$217 = $A9)*('Table 4 - Full data'!$B$2:'Table 4 - Full data'!$B$217 = $B$5),'Table 4 - Full data'!H$2:'Table 4 - Full data'!H$217)</f>
        <v>15</v>
      </c>
      <c r="H9" s="14">
        <f>_xlfn.XLOOKUP(1, ('Table 4 - Full data'!$A$2:'Table 4 - Full data'!$A$217 = $A9)*('Table 4 - Full data'!$B$2:'Table 4 - Full data'!$B$217 = $B$5),'Table 4 - Full data'!I$2:'Table 4 - Full data'!I$217)</f>
        <v>0.48</v>
      </c>
      <c r="I9" s="14">
        <f>_xlfn.XLOOKUP(1, ('Table 4 - Full data'!$A$2:'Table 4 - Full data'!$A$217 = $A9)*('Table 4 - Full data'!$B$2:'Table 4 - Full data'!$B$217 = $B$5),'Table 4 - Full data'!J$2:'Table 4 - Full data'!J$217)</f>
        <v>0.5</v>
      </c>
      <c r="J9" s="14">
        <f>_xlfn.XLOOKUP(1, ('Table 4 - Full data'!$A$2:'Table 4 - Full data'!$A$217 = $A9)*('Table 4 - Full data'!$B$2:'Table 4 - Full data'!$B$217 = $B$5),'Table 4 - Full data'!K$2:'Table 4 - Full data'!K$217)</f>
        <v>0.03</v>
      </c>
    </row>
    <row r="10" spans="1:10" x14ac:dyDescent="0.45">
      <c r="A10" t="s">
        <v>171</v>
      </c>
      <c r="B10" s="10">
        <f>_xlfn.XLOOKUP(1, ('Table 4 - Full data'!$A$2:'Table 4 - Full data'!$A$217 = $A10)*('Table 4 - Full data'!$B$2:'Table 4 - Full data'!$B$217 = $B$5),'Table 4 - Full data'!C$2:'Table 4 - Full data'!C$217)</f>
        <v>410</v>
      </c>
      <c r="C10" s="14">
        <f>_xlfn.XLOOKUP(1, ('Table 4 - Full data'!$A$2:'Table 4 - Full data'!$A$217 = $A10)*('Table 4 - Full data'!$B$2:'Table 4 - Full data'!$B$217 = $B$5),'Table 4 - Full data'!D$2:'Table 4 - Full data'!D$217)</f>
        <v>0.03</v>
      </c>
      <c r="D10" s="10">
        <f>_xlfn.XLOOKUP(1, ('Table 4 - Full data'!$A$2:'Table 4 - Full data'!$A$217 = $A10)*('Table 4 - Full data'!$B$2:'Table 4 - Full data'!$B$217 = $B$5),'Table 4 - Full data'!E$2:'Table 4 - Full data'!E$217)</f>
        <v>405</v>
      </c>
      <c r="E10" s="10">
        <f>_xlfn.XLOOKUP(1, ('Table 4 - Full data'!$A$2:'Table 4 - Full data'!$A$217 = $A10)*('Table 4 - Full data'!$B$2:'Table 4 - Full data'!$B$217 = $B$5),'Table 4 - Full data'!F$2:'Table 4 - Full data'!F$217)</f>
        <v>180</v>
      </c>
      <c r="F10" s="10">
        <f>_xlfn.XLOOKUP(1, ('Table 4 - Full data'!$A$2:'Table 4 - Full data'!$A$217 = $A10)*('Table 4 - Full data'!$B$2:'Table 4 - Full data'!$B$217 = $B$5),'Table 4 - Full data'!G$2:'Table 4 - Full data'!G$217)</f>
        <v>215</v>
      </c>
      <c r="G10" s="10">
        <f>_xlfn.XLOOKUP(1, ('Table 4 - Full data'!$A$2:'Table 4 - Full data'!$A$217 = $A10)*('Table 4 - Full data'!$B$2:'Table 4 - Full data'!$B$217 = $B$5),'Table 4 - Full data'!H$2:'Table 4 - Full data'!H$217)</f>
        <v>15</v>
      </c>
      <c r="H10" s="14">
        <f>_xlfn.XLOOKUP(1, ('Table 4 - Full data'!$A$2:'Table 4 - Full data'!$A$217 = $A10)*('Table 4 - Full data'!$B$2:'Table 4 - Full data'!$B$217 = $B$5),'Table 4 - Full data'!I$2:'Table 4 - Full data'!I$217)</f>
        <v>0.44</v>
      </c>
      <c r="I10" s="14">
        <f>_xlfn.XLOOKUP(1, ('Table 4 - Full data'!$A$2:'Table 4 - Full data'!$A$217 = $A10)*('Table 4 - Full data'!$B$2:'Table 4 - Full data'!$B$217 = $B$5),'Table 4 - Full data'!J$2:'Table 4 - Full data'!J$217)</f>
        <v>0.53</v>
      </c>
      <c r="J10" s="14">
        <f>_xlfn.XLOOKUP(1, ('Table 4 - Full data'!$A$2:'Table 4 - Full data'!$A$217 = $A10)*('Table 4 - Full data'!$B$2:'Table 4 - Full data'!$B$217 = $B$5),'Table 4 - Full data'!K$2:'Table 4 - Full data'!K$217)</f>
        <v>0.03</v>
      </c>
    </row>
    <row r="11" spans="1:10" x14ac:dyDescent="0.45">
      <c r="A11" t="s">
        <v>172</v>
      </c>
      <c r="B11" s="10">
        <f>_xlfn.XLOOKUP(1, ('Table 4 - Full data'!$A$2:'Table 4 - Full data'!$A$217 = $A11)*('Table 4 - Full data'!$B$2:'Table 4 - Full data'!$B$217 = $B$5),'Table 4 - Full data'!C$2:'Table 4 - Full data'!C$217)</f>
        <v>155</v>
      </c>
      <c r="C11" s="14">
        <f>_xlfn.XLOOKUP(1, ('Table 4 - Full data'!$A$2:'Table 4 - Full data'!$A$217 = $A11)*('Table 4 - Full data'!$B$2:'Table 4 - Full data'!$B$217 = $B$5),'Table 4 - Full data'!D$2:'Table 4 - Full data'!D$217)</f>
        <v>0.01</v>
      </c>
      <c r="D11" s="10">
        <f>_xlfn.XLOOKUP(1, ('Table 4 - Full data'!$A$2:'Table 4 - Full data'!$A$217 = $A11)*('Table 4 - Full data'!$B$2:'Table 4 - Full data'!$B$217 = $B$5),'Table 4 - Full data'!E$2:'Table 4 - Full data'!E$217)</f>
        <v>150</v>
      </c>
      <c r="E11" s="10">
        <f>_xlfn.XLOOKUP(1, ('Table 4 - Full data'!$A$2:'Table 4 - Full data'!$A$217 = $A11)*('Table 4 - Full data'!$B$2:'Table 4 - Full data'!$B$217 = $B$5),'Table 4 - Full data'!F$2:'Table 4 - Full data'!F$217)</f>
        <v>65</v>
      </c>
      <c r="F11" s="10">
        <f>_xlfn.XLOOKUP(1, ('Table 4 - Full data'!$A$2:'Table 4 - Full data'!$A$217 = $A11)*('Table 4 - Full data'!$B$2:'Table 4 - Full data'!$B$217 = $B$5),'Table 4 - Full data'!G$2:'Table 4 - Full data'!G$217)</f>
        <v>85</v>
      </c>
      <c r="G11" s="10">
        <f>_xlfn.XLOOKUP(1, ('Table 4 - Full data'!$A$2:'Table 4 - Full data'!$A$217 = $A11)*('Table 4 - Full data'!$B$2:'Table 4 - Full data'!$B$217 = $B$5),'Table 4 - Full data'!H$2:'Table 4 - Full data'!H$217)</f>
        <v>5</v>
      </c>
      <c r="H11" s="14">
        <f>_xlfn.XLOOKUP(1, ('Table 4 - Full data'!$A$2:'Table 4 - Full data'!$A$217 = $A11)*('Table 4 - Full data'!$B$2:'Table 4 - Full data'!$B$217 = $B$5),'Table 4 - Full data'!I$2:'Table 4 - Full data'!I$217)</f>
        <v>0.42</v>
      </c>
      <c r="I11" s="14">
        <f>_xlfn.XLOOKUP(1, ('Table 4 - Full data'!$A$2:'Table 4 - Full data'!$A$217 = $A11)*('Table 4 - Full data'!$B$2:'Table 4 - Full data'!$B$217 = $B$5),'Table 4 - Full data'!J$2:'Table 4 - Full data'!J$217)</f>
        <v>0.55000000000000004</v>
      </c>
      <c r="J11" s="14">
        <f>_xlfn.XLOOKUP(1, ('Table 4 - Full data'!$A$2:'Table 4 - Full data'!$A$217 = $A11)*('Table 4 - Full data'!$B$2:'Table 4 - Full data'!$B$217 = $B$5),'Table 4 - Full data'!K$2:'Table 4 - Full data'!K$217)</f>
        <v>0.03</v>
      </c>
    </row>
    <row r="12" spans="1:10" x14ac:dyDescent="0.45">
      <c r="A12" t="s">
        <v>173</v>
      </c>
      <c r="B12" s="10">
        <f>_xlfn.XLOOKUP(1, ('Table 4 - Full data'!$A$2:'Table 4 - Full data'!$A$217 = $A12)*('Table 4 - Full data'!$B$2:'Table 4 - Full data'!$B$217 = $B$5),'Table 4 - Full data'!C$2:'Table 4 - Full data'!C$217)</f>
        <v>1055</v>
      </c>
      <c r="C12" s="14">
        <f>_xlfn.XLOOKUP(1, ('Table 4 - Full data'!$A$2:'Table 4 - Full data'!$A$217 = $A12)*('Table 4 - Full data'!$B$2:'Table 4 - Full data'!$B$217 = $B$5),'Table 4 - Full data'!D$2:'Table 4 - Full data'!D$217)</f>
        <v>0.06</v>
      </c>
      <c r="D12" s="10">
        <f>_xlfn.XLOOKUP(1, ('Table 4 - Full data'!$A$2:'Table 4 - Full data'!$A$217 = $A12)*('Table 4 - Full data'!$B$2:'Table 4 - Full data'!$B$217 = $B$5),'Table 4 - Full data'!E$2:'Table 4 - Full data'!E$217)</f>
        <v>1040</v>
      </c>
      <c r="E12" s="10">
        <f>_xlfn.XLOOKUP(1, ('Table 4 - Full data'!$A$2:'Table 4 - Full data'!$A$217 = $A12)*('Table 4 - Full data'!$B$2:'Table 4 - Full data'!$B$217 = $B$5),'Table 4 - Full data'!F$2:'Table 4 - Full data'!F$217)</f>
        <v>360</v>
      </c>
      <c r="F12" s="10">
        <f>_xlfn.XLOOKUP(1, ('Table 4 - Full data'!$A$2:'Table 4 - Full data'!$A$217 = $A12)*('Table 4 - Full data'!$B$2:'Table 4 - Full data'!$B$217 = $B$5),'Table 4 - Full data'!G$2:'Table 4 - Full data'!G$217)</f>
        <v>640</v>
      </c>
      <c r="G12" s="10">
        <f>_xlfn.XLOOKUP(1, ('Table 4 - Full data'!$A$2:'Table 4 - Full data'!$A$217 = $A12)*('Table 4 - Full data'!$B$2:'Table 4 - Full data'!$B$217 = $B$5),'Table 4 - Full data'!H$2:'Table 4 - Full data'!H$217)</f>
        <v>40</v>
      </c>
      <c r="H12" s="14">
        <f>_xlfn.XLOOKUP(1, ('Table 4 - Full data'!$A$2:'Table 4 - Full data'!$A$217 = $A12)*('Table 4 - Full data'!$B$2:'Table 4 - Full data'!$B$217 = $B$5),'Table 4 - Full data'!I$2:'Table 4 - Full data'!I$217)</f>
        <v>0.34</v>
      </c>
      <c r="I12" s="14">
        <f>_xlfn.XLOOKUP(1, ('Table 4 - Full data'!$A$2:'Table 4 - Full data'!$A$217 = $A12)*('Table 4 - Full data'!$B$2:'Table 4 - Full data'!$B$217 = $B$5),'Table 4 - Full data'!J$2:'Table 4 - Full data'!J$217)</f>
        <v>0.62</v>
      </c>
      <c r="J12" s="14">
        <f>_xlfn.XLOOKUP(1, ('Table 4 - Full data'!$A$2:'Table 4 - Full data'!$A$217 = $A12)*('Table 4 - Full data'!$B$2:'Table 4 - Full data'!$B$217 = $B$5),'Table 4 - Full data'!K$2:'Table 4 - Full data'!K$217)</f>
        <v>0.04</v>
      </c>
    </row>
    <row r="13" spans="1:10" x14ac:dyDescent="0.45">
      <c r="A13" t="s">
        <v>174</v>
      </c>
      <c r="B13" s="10">
        <f>_xlfn.XLOOKUP(1, ('Table 4 - Full data'!$A$2:'Table 4 - Full data'!$A$217 = $A13)*('Table 4 - Full data'!$B$2:'Table 4 - Full data'!$B$217 = $B$5),'Table 4 - Full data'!C$2:'Table 4 - Full data'!C$217)</f>
        <v>170</v>
      </c>
      <c r="C13" s="14">
        <f>_xlfn.XLOOKUP(1, ('Table 4 - Full data'!$A$2:'Table 4 - Full data'!$A$217 = $A13)*('Table 4 - Full data'!$B$2:'Table 4 - Full data'!$B$217 = $B$5),'Table 4 - Full data'!D$2:'Table 4 - Full data'!D$217)</f>
        <v>0.01</v>
      </c>
      <c r="D13" s="10">
        <f>_xlfn.XLOOKUP(1, ('Table 4 - Full data'!$A$2:'Table 4 - Full data'!$A$217 = $A13)*('Table 4 - Full data'!$B$2:'Table 4 - Full data'!$B$217 = $B$5),'Table 4 - Full data'!E$2:'Table 4 - Full data'!E$217)</f>
        <v>165</v>
      </c>
      <c r="E13" s="10">
        <f>_xlfn.XLOOKUP(1, ('Table 4 - Full data'!$A$2:'Table 4 - Full data'!$A$217 = $A13)*('Table 4 - Full data'!$B$2:'Table 4 - Full data'!$B$217 = $B$5),'Table 4 - Full data'!F$2:'Table 4 - Full data'!F$217)</f>
        <v>65</v>
      </c>
      <c r="F13" s="10">
        <f>_xlfn.XLOOKUP(1, ('Table 4 - Full data'!$A$2:'Table 4 - Full data'!$A$217 = $A13)*('Table 4 - Full data'!$B$2:'Table 4 - Full data'!$B$217 = $B$5),'Table 4 - Full data'!G$2:'Table 4 - Full data'!G$217)</f>
        <v>95</v>
      </c>
      <c r="G13" s="10">
        <f>_xlfn.XLOOKUP(1, ('Table 4 - Full data'!$A$2:'Table 4 - Full data'!$A$217 = $A13)*('Table 4 - Full data'!$B$2:'Table 4 - Full data'!$B$217 = $B$5),'Table 4 - Full data'!H$2:'Table 4 - Full data'!H$217)</f>
        <v>5</v>
      </c>
      <c r="H13" s="14">
        <f>_xlfn.XLOOKUP(1, ('Table 4 - Full data'!$A$2:'Table 4 - Full data'!$A$217 = $A13)*('Table 4 - Full data'!$B$2:'Table 4 - Full data'!$B$217 = $B$5),'Table 4 - Full data'!I$2:'Table 4 - Full data'!I$217)</f>
        <v>0.38</v>
      </c>
      <c r="I13" s="14">
        <f>_xlfn.XLOOKUP(1, ('Table 4 - Full data'!$A$2:'Table 4 - Full data'!$A$217 = $A13)*('Table 4 - Full data'!$B$2:'Table 4 - Full data'!$B$217 = $B$5),'Table 4 - Full data'!J$2:'Table 4 - Full data'!J$217)</f>
        <v>0.59</v>
      </c>
      <c r="J13" s="14">
        <f>_xlfn.XLOOKUP(1, ('Table 4 - Full data'!$A$2:'Table 4 - Full data'!$A$217 = $A13)*('Table 4 - Full data'!$B$2:'Table 4 - Full data'!$B$217 = $B$5),'Table 4 - Full data'!K$2:'Table 4 - Full data'!K$217)</f>
        <v>0.03</v>
      </c>
    </row>
    <row r="14" spans="1:10" x14ac:dyDescent="0.45">
      <c r="A14" t="s">
        <v>175</v>
      </c>
      <c r="B14" s="10">
        <f>_xlfn.XLOOKUP(1, ('Table 4 - Full data'!$A$2:'Table 4 - Full data'!$A$217 = $A14)*('Table 4 - Full data'!$B$2:'Table 4 - Full data'!$B$217 = $B$5),'Table 4 - Full data'!C$2:'Table 4 - Full data'!C$217)</f>
        <v>410</v>
      </c>
      <c r="C14" s="14">
        <f>_xlfn.XLOOKUP(1, ('Table 4 - Full data'!$A$2:'Table 4 - Full data'!$A$217 = $A14)*('Table 4 - Full data'!$B$2:'Table 4 - Full data'!$B$217 = $B$5),'Table 4 - Full data'!D$2:'Table 4 - Full data'!D$217)</f>
        <v>0.03</v>
      </c>
      <c r="D14" s="10">
        <f>_xlfn.XLOOKUP(1, ('Table 4 - Full data'!$A$2:'Table 4 - Full data'!$A$217 = $A14)*('Table 4 - Full data'!$B$2:'Table 4 - Full data'!$B$217 = $B$5),'Table 4 - Full data'!E$2:'Table 4 - Full data'!E$217)</f>
        <v>400</v>
      </c>
      <c r="E14" s="10">
        <f>_xlfn.XLOOKUP(1, ('Table 4 - Full data'!$A$2:'Table 4 - Full data'!$A$217 = $A14)*('Table 4 - Full data'!$B$2:'Table 4 - Full data'!$B$217 = $B$5),'Table 4 - Full data'!F$2:'Table 4 - Full data'!F$217)</f>
        <v>175</v>
      </c>
      <c r="F14" s="10">
        <f>_xlfn.XLOOKUP(1, ('Table 4 - Full data'!$A$2:'Table 4 - Full data'!$A$217 = $A14)*('Table 4 - Full data'!$B$2:'Table 4 - Full data'!$B$217 = $B$5),'Table 4 - Full data'!G$2:'Table 4 - Full data'!G$217)</f>
        <v>220</v>
      </c>
      <c r="G14" s="10">
        <f>_xlfn.XLOOKUP(1, ('Table 4 - Full data'!$A$2:'Table 4 - Full data'!$A$217 = $A14)*('Table 4 - Full data'!$B$2:'Table 4 - Full data'!$B$217 = $B$5),'Table 4 - Full data'!H$2:'Table 4 - Full data'!H$217)</f>
        <v>5</v>
      </c>
      <c r="H14" s="14">
        <f>_xlfn.XLOOKUP(1, ('Table 4 - Full data'!$A$2:'Table 4 - Full data'!$A$217 = $A14)*('Table 4 - Full data'!$B$2:'Table 4 - Full data'!$B$217 = $B$5),'Table 4 - Full data'!I$2:'Table 4 - Full data'!I$217)</f>
        <v>0.43</v>
      </c>
      <c r="I14" s="14">
        <f>_xlfn.XLOOKUP(1, ('Table 4 - Full data'!$A$2:'Table 4 - Full data'!$A$217 = $A14)*('Table 4 - Full data'!$B$2:'Table 4 - Full data'!$B$217 = $B$5),'Table 4 - Full data'!J$2:'Table 4 - Full data'!J$217)</f>
        <v>0.55000000000000004</v>
      </c>
      <c r="J14" s="14">
        <f>_xlfn.XLOOKUP(1, ('Table 4 - Full data'!$A$2:'Table 4 - Full data'!$A$217 = $A14)*('Table 4 - Full data'!$B$2:'Table 4 - Full data'!$B$217 = $B$5),'Table 4 - Full data'!K$2:'Table 4 - Full data'!K$217)</f>
        <v>0.02</v>
      </c>
    </row>
    <row r="15" spans="1:10" x14ac:dyDescent="0.45">
      <c r="A15" t="s">
        <v>176</v>
      </c>
      <c r="B15" s="10">
        <f>_xlfn.XLOOKUP(1, ('Table 4 - Full data'!$A$2:'Table 4 - Full data'!$A$217 = $A15)*('Table 4 - Full data'!$B$2:'Table 4 - Full data'!$B$217 = $B$5),'Table 4 - Full data'!C$2:'Table 4 - Full data'!C$217)</f>
        <v>705</v>
      </c>
      <c r="C15" s="14">
        <f>_xlfn.XLOOKUP(1, ('Table 4 - Full data'!$A$2:'Table 4 - Full data'!$A$217 = $A15)*('Table 4 - Full data'!$B$2:'Table 4 - Full data'!$B$217 = $B$5),'Table 4 - Full data'!D$2:'Table 4 - Full data'!D$217)</f>
        <v>0.04</v>
      </c>
      <c r="D15" s="10">
        <f>_xlfn.XLOOKUP(1, ('Table 4 - Full data'!$A$2:'Table 4 - Full data'!$A$217 = $A15)*('Table 4 - Full data'!$B$2:'Table 4 - Full data'!$B$217 = $B$5),'Table 4 - Full data'!E$2:'Table 4 - Full data'!E$217)</f>
        <v>695</v>
      </c>
      <c r="E15" s="10">
        <f>_xlfn.XLOOKUP(1, ('Table 4 - Full data'!$A$2:'Table 4 - Full data'!$A$217 = $A15)*('Table 4 - Full data'!$B$2:'Table 4 - Full data'!$B$217 = $B$5),'Table 4 - Full data'!F$2:'Table 4 - Full data'!F$217)</f>
        <v>290</v>
      </c>
      <c r="F15" s="10">
        <f>_xlfn.XLOOKUP(1, ('Table 4 - Full data'!$A$2:'Table 4 - Full data'!$A$217 = $A15)*('Table 4 - Full data'!$B$2:'Table 4 - Full data'!$B$217 = $B$5),'Table 4 - Full data'!G$2:'Table 4 - Full data'!G$217)</f>
        <v>370</v>
      </c>
      <c r="G15" s="10">
        <f>_xlfn.XLOOKUP(1, ('Table 4 - Full data'!$A$2:'Table 4 - Full data'!$A$217 = $A15)*('Table 4 - Full data'!$B$2:'Table 4 - Full data'!$B$217 = $B$5),'Table 4 - Full data'!H$2:'Table 4 - Full data'!H$217)</f>
        <v>35</v>
      </c>
      <c r="H15" s="14">
        <f>_xlfn.XLOOKUP(1, ('Table 4 - Full data'!$A$2:'Table 4 - Full data'!$A$217 = $A15)*('Table 4 - Full data'!$B$2:'Table 4 - Full data'!$B$217 = $B$5),'Table 4 - Full data'!I$2:'Table 4 - Full data'!I$217)</f>
        <v>0.42</v>
      </c>
      <c r="I15" s="14">
        <f>_xlfn.XLOOKUP(1, ('Table 4 - Full data'!$A$2:'Table 4 - Full data'!$A$217 = $A15)*('Table 4 - Full data'!$B$2:'Table 4 - Full data'!$B$217 = $B$5),'Table 4 - Full data'!J$2:'Table 4 - Full data'!J$217)</f>
        <v>0.53</v>
      </c>
      <c r="J15" s="14">
        <f>_xlfn.XLOOKUP(1, ('Table 4 - Full data'!$A$2:'Table 4 - Full data'!$A$217 = $A15)*('Table 4 - Full data'!$B$2:'Table 4 - Full data'!$B$217 = $B$5),'Table 4 - Full data'!K$2:'Table 4 - Full data'!K$217)</f>
        <v>0.05</v>
      </c>
    </row>
    <row r="16" spans="1:10" x14ac:dyDescent="0.45">
      <c r="A16" t="s">
        <v>177</v>
      </c>
      <c r="B16" s="10">
        <f>_xlfn.XLOOKUP(1, ('Table 4 - Full data'!$A$2:'Table 4 - Full data'!$A$217 = $A16)*('Table 4 - Full data'!$B$2:'Table 4 - Full data'!$B$217 = $B$5),'Table 4 - Full data'!C$2:'Table 4 - Full data'!C$217)</f>
        <v>425</v>
      </c>
      <c r="C16" s="14">
        <f>_xlfn.XLOOKUP(1, ('Table 4 - Full data'!$A$2:'Table 4 - Full data'!$A$217 = $A16)*('Table 4 - Full data'!$B$2:'Table 4 - Full data'!$B$217 = $B$5),'Table 4 - Full data'!D$2:'Table 4 - Full data'!D$217)</f>
        <v>0.03</v>
      </c>
      <c r="D16" s="10">
        <f>_xlfn.XLOOKUP(1, ('Table 4 - Full data'!$A$2:'Table 4 - Full data'!$A$217 = $A16)*('Table 4 - Full data'!$B$2:'Table 4 - Full data'!$B$217 = $B$5),'Table 4 - Full data'!E$2:'Table 4 - Full data'!E$217)</f>
        <v>425</v>
      </c>
      <c r="E16" s="10">
        <f>_xlfn.XLOOKUP(1, ('Table 4 - Full data'!$A$2:'Table 4 - Full data'!$A$217 = $A16)*('Table 4 - Full data'!$B$2:'Table 4 - Full data'!$B$217 = $B$5),'Table 4 - Full data'!F$2:'Table 4 - Full data'!F$217)</f>
        <v>155</v>
      </c>
      <c r="F16" s="10">
        <f>_xlfn.XLOOKUP(1, ('Table 4 - Full data'!$A$2:'Table 4 - Full data'!$A$217 = $A16)*('Table 4 - Full data'!$B$2:'Table 4 - Full data'!$B$217 = $B$5),'Table 4 - Full data'!G$2:'Table 4 - Full data'!G$217)</f>
        <v>255</v>
      </c>
      <c r="G16" s="10">
        <f>_xlfn.XLOOKUP(1, ('Table 4 - Full data'!$A$2:'Table 4 - Full data'!$A$217 = $A16)*('Table 4 - Full data'!$B$2:'Table 4 - Full data'!$B$217 = $B$5),'Table 4 - Full data'!H$2:'Table 4 - Full data'!H$217)</f>
        <v>10</v>
      </c>
      <c r="H16" s="14">
        <f>_xlfn.XLOOKUP(1, ('Table 4 - Full data'!$A$2:'Table 4 - Full data'!$A$217 = $A16)*('Table 4 - Full data'!$B$2:'Table 4 - Full data'!$B$217 = $B$5),'Table 4 - Full data'!I$2:'Table 4 - Full data'!I$217)</f>
        <v>0.37</v>
      </c>
      <c r="I16" s="14">
        <f>_xlfn.XLOOKUP(1, ('Table 4 - Full data'!$A$2:'Table 4 - Full data'!$A$217 = $A16)*('Table 4 - Full data'!$B$2:'Table 4 - Full data'!$B$217 = $B$5),'Table 4 - Full data'!J$2:'Table 4 - Full data'!J$217)</f>
        <v>0.6</v>
      </c>
      <c r="J16" s="14">
        <f>_xlfn.XLOOKUP(1, ('Table 4 - Full data'!$A$2:'Table 4 - Full data'!$A$217 = $A16)*('Table 4 - Full data'!$B$2:'Table 4 - Full data'!$B$217 = $B$5),'Table 4 - Full data'!K$2:'Table 4 - Full data'!K$217)</f>
        <v>0.03</v>
      </c>
    </row>
    <row r="17" spans="1:10" x14ac:dyDescent="0.45">
      <c r="A17" t="s">
        <v>178</v>
      </c>
      <c r="B17" s="10">
        <f>_xlfn.XLOOKUP(1, ('Table 4 - Full data'!$A$2:'Table 4 - Full data'!$A$217 = $A17)*('Table 4 - Full data'!$B$2:'Table 4 - Full data'!$B$217 = $B$5),'Table 4 - Full data'!C$2:'Table 4 - Full data'!C$217)</f>
        <v>155</v>
      </c>
      <c r="C17" s="14">
        <f>_xlfn.XLOOKUP(1, ('Table 4 - Full data'!$A$2:'Table 4 - Full data'!$A$217 = $A17)*('Table 4 - Full data'!$B$2:'Table 4 - Full data'!$B$217 = $B$5),'Table 4 - Full data'!D$2:'Table 4 - Full data'!D$217)</f>
        <v>0.01</v>
      </c>
      <c r="D17" s="10">
        <f>_xlfn.XLOOKUP(1, ('Table 4 - Full data'!$A$2:'Table 4 - Full data'!$A$217 = $A17)*('Table 4 - Full data'!$B$2:'Table 4 - Full data'!$B$217 = $B$5),'Table 4 - Full data'!E$2:'Table 4 - Full data'!E$217)</f>
        <v>150</v>
      </c>
      <c r="E17" s="10">
        <f>_xlfn.XLOOKUP(1, ('Table 4 - Full data'!$A$2:'Table 4 - Full data'!$A$217 = $A17)*('Table 4 - Full data'!$B$2:'Table 4 - Full data'!$B$217 = $B$5),'Table 4 - Full data'!F$2:'Table 4 - Full data'!F$217)</f>
        <v>65</v>
      </c>
      <c r="F17" s="10">
        <f>_xlfn.XLOOKUP(1, ('Table 4 - Full data'!$A$2:'Table 4 - Full data'!$A$217 = $A17)*('Table 4 - Full data'!$B$2:'Table 4 - Full data'!$B$217 = $B$5),'Table 4 - Full data'!G$2:'Table 4 - Full data'!G$217)</f>
        <v>80</v>
      </c>
      <c r="G17" s="10">
        <f>_xlfn.XLOOKUP(1, ('Table 4 - Full data'!$A$2:'Table 4 - Full data'!$A$217 = $A17)*('Table 4 - Full data'!$B$2:'Table 4 - Full data'!$B$217 = $B$5),'Table 4 - Full data'!H$2:'Table 4 - Full data'!H$217)</f>
        <v>5</v>
      </c>
      <c r="H17" s="14">
        <f>_xlfn.XLOOKUP(1, ('Table 4 - Full data'!$A$2:'Table 4 - Full data'!$A$217 = $A17)*('Table 4 - Full data'!$B$2:'Table 4 - Full data'!$B$217 = $B$5),'Table 4 - Full data'!I$2:'Table 4 - Full data'!I$217)</f>
        <v>0.43</v>
      </c>
      <c r="I17" s="14">
        <f>_xlfn.XLOOKUP(1, ('Table 4 - Full data'!$A$2:'Table 4 - Full data'!$A$217 = $A17)*('Table 4 - Full data'!$B$2:'Table 4 - Full data'!$B$217 = $B$5),'Table 4 - Full data'!J$2:'Table 4 - Full data'!J$217)</f>
        <v>0.53</v>
      </c>
      <c r="J17" s="14">
        <f>_xlfn.XLOOKUP(1, ('Table 4 - Full data'!$A$2:'Table 4 - Full data'!$A$217 = $A17)*('Table 4 - Full data'!$B$2:'Table 4 - Full data'!$B$217 = $B$5),'Table 4 - Full data'!K$2:'Table 4 - Full data'!K$217)</f>
        <v>0.04</v>
      </c>
    </row>
    <row r="18" spans="1:10" x14ac:dyDescent="0.45">
      <c r="A18" t="s">
        <v>179</v>
      </c>
      <c r="B18" s="10">
        <f>_xlfn.XLOOKUP(1, ('Table 4 - Full data'!$A$2:'Table 4 - Full data'!$A$217 = $A18)*('Table 4 - Full data'!$B$2:'Table 4 - Full data'!$B$217 = $B$5),'Table 4 - Full data'!C$2:'Table 4 - Full data'!C$217)</f>
        <v>200</v>
      </c>
      <c r="C18" s="14">
        <f>_xlfn.XLOOKUP(1, ('Table 4 - Full data'!$A$2:'Table 4 - Full data'!$A$217 = $A18)*('Table 4 - Full data'!$B$2:'Table 4 - Full data'!$B$217 = $B$5),'Table 4 - Full data'!D$2:'Table 4 - Full data'!D$217)</f>
        <v>0.01</v>
      </c>
      <c r="D18" s="10">
        <f>_xlfn.XLOOKUP(1, ('Table 4 - Full data'!$A$2:'Table 4 - Full data'!$A$217 = $A18)*('Table 4 - Full data'!$B$2:'Table 4 - Full data'!$B$217 = $B$5),'Table 4 - Full data'!E$2:'Table 4 - Full data'!E$217)</f>
        <v>200</v>
      </c>
      <c r="E18" s="10">
        <f>_xlfn.XLOOKUP(1, ('Table 4 - Full data'!$A$2:'Table 4 - Full data'!$A$217 = $A18)*('Table 4 - Full data'!$B$2:'Table 4 - Full data'!$B$217 = $B$5),'Table 4 - Full data'!F$2:'Table 4 - Full data'!F$217)</f>
        <v>80</v>
      </c>
      <c r="F18" s="10">
        <f>_xlfn.XLOOKUP(1, ('Table 4 - Full data'!$A$2:'Table 4 - Full data'!$A$217 = $A18)*('Table 4 - Full data'!$B$2:'Table 4 - Full data'!$B$217 = $B$5),'Table 4 - Full data'!G$2:'Table 4 - Full data'!G$217)</f>
        <v>115</v>
      </c>
      <c r="G18" s="10">
        <f>_xlfn.XLOOKUP(1, ('Table 4 - Full data'!$A$2:'Table 4 - Full data'!$A$217 = $A18)*('Table 4 - Full data'!$B$2:'Table 4 - Full data'!$B$217 = $B$5),'Table 4 - Full data'!H$2:'Table 4 - Full data'!H$217)</f>
        <v>10</v>
      </c>
      <c r="H18" s="14">
        <f>_xlfn.XLOOKUP(1, ('Table 4 - Full data'!$A$2:'Table 4 - Full data'!$A$217 = $A18)*('Table 4 - Full data'!$B$2:'Table 4 - Full data'!$B$217 = $B$5),'Table 4 - Full data'!I$2:'Table 4 - Full data'!I$217)</f>
        <v>0.4</v>
      </c>
      <c r="I18" s="14">
        <f>_xlfn.XLOOKUP(1, ('Table 4 - Full data'!$A$2:'Table 4 - Full data'!$A$217 = $A18)*('Table 4 - Full data'!$B$2:'Table 4 - Full data'!$B$217 = $B$5),'Table 4 - Full data'!J$2:'Table 4 - Full data'!J$217)</f>
        <v>0.56000000000000005</v>
      </c>
      <c r="J18" s="14">
        <f>_xlfn.XLOOKUP(1, ('Table 4 - Full data'!$A$2:'Table 4 - Full data'!$A$217 = $A18)*('Table 4 - Full data'!$B$2:'Table 4 - Full data'!$B$217 = $B$5),'Table 4 - Full data'!K$2:'Table 4 - Full data'!K$217)</f>
        <v>0.04</v>
      </c>
    </row>
    <row r="19" spans="1:10" x14ac:dyDescent="0.45">
      <c r="A19" t="s">
        <v>180</v>
      </c>
      <c r="B19" s="10">
        <f>_xlfn.XLOOKUP(1, ('Table 4 - Full data'!$A$2:'Table 4 - Full data'!$A$217 = $A19)*('Table 4 - Full data'!$B$2:'Table 4 - Full data'!$B$217 = $B$5),'Table 4 - Full data'!C$2:'Table 4 - Full data'!C$217)</f>
        <v>205</v>
      </c>
      <c r="C19" s="14">
        <f>_xlfn.XLOOKUP(1, ('Table 4 - Full data'!$A$2:'Table 4 - Full data'!$A$217 = $A19)*('Table 4 - Full data'!$B$2:'Table 4 - Full data'!$B$217 = $B$5),'Table 4 - Full data'!D$2:'Table 4 - Full data'!D$217)</f>
        <v>0.01</v>
      </c>
      <c r="D19" s="10">
        <f>_xlfn.XLOOKUP(1, ('Table 4 - Full data'!$A$2:'Table 4 - Full data'!$A$217 = $A19)*('Table 4 - Full data'!$B$2:'Table 4 - Full data'!$B$217 = $B$5),'Table 4 - Full data'!E$2:'Table 4 - Full data'!E$217)</f>
        <v>200</v>
      </c>
      <c r="E19" s="10">
        <f>_xlfn.XLOOKUP(1, ('Table 4 - Full data'!$A$2:'Table 4 - Full data'!$A$217 = $A19)*('Table 4 - Full data'!$B$2:'Table 4 - Full data'!$B$217 = $B$5),'Table 4 - Full data'!F$2:'Table 4 - Full data'!F$217)</f>
        <v>85</v>
      </c>
      <c r="F19" s="10">
        <f>_xlfn.XLOOKUP(1, ('Table 4 - Full data'!$A$2:'Table 4 - Full data'!$A$217 = $A19)*('Table 4 - Full data'!$B$2:'Table 4 - Full data'!$B$217 = $B$5),'Table 4 - Full data'!G$2:'Table 4 - Full data'!G$217)</f>
        <v>110</v>
      </c>
      <c r="G19" s="10">
        <f>_xlfn.XLOOKUP(1, ('Table 4 - Full data'!$A$2:'Table 4 - Full data'!$A$217 = $A19)*('Table 4 - Full data'!$B$2:'Table 4 - Full data'!$B$217 = $B$5),'Table 4 - Full data'!H$2:'Table 4 - Full data'!H$217)</f>
        <v>10</v>
      </c>
      <c r="H19" s="14">
        <f>_xlfn.XLOOKUP(1, ('Table 4 - Full data'!$A$2:'Table 4 - Full data'!$A$217 = $A19)*('Table 4 - Full data'!$B$2:'Table 4 - Full data'!$B$217 = $B$5),'Table 4 - Full data'!I$2:'Table 4 - Full data'!I$217)</f>
        <v>0.42</v>
      </c>
      <c r="I19" s="14">
        <f>_xlfn.XLOOKUP(1, ('Table 4 - Full data'!$A$2:'Table 4 - Full data'!$A$217 = $A19)*('Table 4 - Full data'!$B$2:'Table 4 - Full data'!$B$217 = $B$5),'Table 4 - Full data'!J$2:'Table 4 - Full data'!J$217)</f>
        <v>0.54</v>
      </c>
      <c r="J19" s="14">
        <f>_xlfn.XLOOKUP(1, ('Table 4 - Full data'!$A$2:'Table 4 - Full data'!$A$217 = $A19)*('Table 4 - Full data'!$B$2:'Table 4 - Full data'!$B$217 = $B$5),'Table 4 - Full data'!K$2:'Table 4 - Full data'!K$217)</f>
        <v>0.04</v>
      </c>
    </row>
    <row r="20" spans="1:10" x14ac:dyDescent="0.45">
      <c r="A20" t="s">
        <v>181</v>
      </c>
      <c r="B20" s="10">
        <f>_xlfn.XLOOKUP(1, ('Table 4 - Full data'!$A$2:'Table 4 - Full data'!$A$217 = $A20)*('Table 4 - Full data'!$B$2:'Table 4 - Full data'!$B$217 = $B$5),'Table 4 - Full data'!C$2:'Table 4 - Full data'!C$217)</f>
        <v>485</v>
      </c>
      <c r="C20" s="14">
        <f>_xlfn.XLOOKUP(1, ('Table 4 - Full data'!$A$2:'Table 4 - Full data'!$A$217 = $A20)*('Table 4 - Full data'!$B$2:'Table 4 - Full data'!$B$217 = $B$5),'Table 4 - Full data'!D$2:'Table 4 - Full data'!D$217)</f>
        <v>0.03</v>
      </c>
      <c r="D20" s="10">
        <f>_xlfn.XLOOKUP(1, ('Table 4 - Full data'!$A$2:'Table 4 - Full data'!$A$217 = $A20)*('Table 4 - Full data'!$B$2:'Table 4 - Full data'!$B$217 = $B$5),'Table 4 - Full data'!E$2:'Table 4 - Full data'!E$217)</f>
        <v>480</v>
      </c>
      <c r="E20" s="10">
        <f>_xlfn.XLOOKUP(1, ('Table 4 - Full data'!$A$2:'Table 4 - Full data'!$A$217 = $A20)*('Table 4 - Full data'!$B$2:'Table 4 - Full data'!$B$217 = $B$5),'Table 4 - Full data'!F$2:'Table 4 - Full data'!F$217)</f>
        <v>185</v>
      </c>
      <c r="F20" s="10">
        <f>_xlfn.XLOOKUP(1, ('Table 4 - Full data'!$A$2:'Table 4 - Full data'!$A$217 = $A20)*('Table 4 - Full data'!$B$2:'Table 4 - Full data'!$B$217 = $B$5),'Table 4 - Full data'!G$2:'Table 4 - Full data'!G$217)</f>
        <v>270</v>
      </c>
      <c r="G20" s="10">
        <f>_xlfn.XLOOKUP(1, ('Table 4 - Full data'!$A$2:'Table 4 - Full data'!$A$217 = $A20)*('Table 4 - Full data'!$B$2:'Table 4 - Full data'!$B$217 = $B$5),'Table 4 - Full data'!H$2:'Table 4 - Full data'!H$217)</f>
        <v>20</v>
      </c>
      <c r="H20" s="14">
        <f>_xlfn.XLOOKUP(1, ('Table 4 - Full data'!$A$2:'Table 4 - Full data'!$A$217 = $A20)*('Table 4 - Full data'!$B$2:'Table 4 - Full data'!$B$217 = $B$5),'Table 4 - Full data'!I$2:'Table 4 - Full data'!I$217)</f>
        <v>0.39</v>
      </c>
      <c r="I20" s="14">
        <f>_xlfn.XLOOKUP(1, ('Table 4 - Full data'!$A$2:'Table 4 - Full data'!$A$217 = $A20)*('Table 4 - Full data'!$B$2:'Table 4 - Full data'!$B$217 = $B$5),'Table 4 - Full data'!J$2:'Table 4 - Full data'!J$217)</f>
        <v>0.56999999999999995</v>
      </c>
      <c r="J20" s="14">
        <f>_xlfn.XLOOKUP(1, ('Table 4 - Full data'!$A$2:'Table 4 - Full data'!$A$217 = $A20)*('Table 4 - Full data'!$B$2:'Table 4 - Full data'!$B$217 = $B$5),'Table 4 - Full data'!K$2:'Table 4 - Full data'!K$217)</f>
        <v>0.05</v>
      </c>
    </row>
    <row r="21" spans="1:10" x14ac:dyDescent="0.45">
      <c r="A21" t="s">
        <v>182</v>
      </c>
      <c r="B21" s="10">
        <f>_xlfn.XLOOKUP(1, ('Table 4 - Full data'!$A$2:'Table 4 - Full data'!$A$217 = $A21)*('Table 4 - Full data'!$B$2:'Table 4 - Full data'!$B$217 = $B$5),'Table 4 - Full data'!C$2:'Table 4 - Full data'!C$217)</f>
        <v>1385</v>
      </c>
      <c r="C21" s="14">
        <f>_xlfn.XLOOKUP(1, ('Table 4 - Full data'!$A$2:'Table 4 - Full data'!$A$217 = $A21)*('Table 4 - Full data'!$B$2:'Table 4 - Full data'!$B$217 = $B$5),'Table 4 - Full data'!D$2:'Table 4 - Full data'!D$217)</f>
        <v>0.09</v>
      </c>
      <c r="D21" s="10">
        <f>_xlfn.XLOOKUP(1, ('Table 4 - Full data'!$A$2:'Table 4 - Full data'!$A$217 = $A21)*('Table 4 - Full data'!$B$2:'Table 4 - Full data'!$B$217 = $B$5),'Table 4 - Full data'!E$2:'Table 4 - Full data'!E$217)</f>
        <v>1360</v>
      </c>
      <c r="E21" s="10">
        <f>_xlfn.XLOOKUP(1, ('Table 4 - Full data'!$A$2:'Table 4 - Full data'!$A$217 = $A21)*('Table 4 - Full data'!$B$2:'Table 4 - Full data'!$B$217 = $B$5),'Table 4 - Full data'!F$2:'Table 4 - Full data'!F$217)</f>
        <v>535</v>
      </c>
      <c r="F21" s="10">
        <f>_xlfn.XLOOKUP(1, ('Table 4 - Full data'!$A$2:'Table 4 - Full data'!$A$217 = $A21)*('Table 4 - Full data'!$B$2:'Table 4 - Full data'!$B$217 = $B$5),'Table 4 - Full data'!G$2:'Table 4 - Full data'!G$217)</f>
        <v>760</v>
      </c>
      <c r="G21" s="10">
        <f>_xlfn.XLOOKUP(1, ('Table 4 - Full data'!$A$2:'Table 4 - Full data'!$A$217 = $A21)*('Table 4 - Full data'!$B$2:'Table 4 - Full data'!$B$217 = $B$5),'Table 4 - Full data'!H$2:'Table 4 - Full data'!H$217)</f>
        <v>65</v>
      </c>
      <c r="H21" s="14">
        <f>_xlfn.XLOOKUP(1, ('Table 4 - Full data'!$A$2:'Table 4 - Full data'!$A$217 = $A21)*('Table 4 - Full data'!$B$2:'Table 4 - Full data'!$B$217 = $B$5),'Table 4 - Full data'!I$2:'Table 4 - Full data'!I$217)</f>
        <v>0.39</v>
      </c>
      <c r="I21" s="14">
        <f>_xlfn.XLOOKUP(1, ('Table 4 - Full data'!$A$2:'Table 4 - Full data'!$A$217 = $A21)*('Table 4 - Full data'!$B$2:'Table 4 - Full data'!$B$217 = $B$5),'Table 4 - Full data'!J$2:'Table 4 - Full data'!J$217)</f>
        <v>0.56000000000000005</v>
      </c>
      <c r="J21" s="14">
        <f>_xlfn.XLOOKUP(1, ('Table 4 - Full data'!$A$2:'Table 4 - Full data'!$A$217 = $A21)*('Table 4 - Full data'!$B$2:'Table 4 - Full data'!$B$217 = $B$5),'Table 4 - Full data'!K$2:'Table 4 - Full data'!K$217)</f>
        <v>0.05</v>
      </c>
    </row>
    <row r="22" spans="1:10" x14ac:dyDescent="0.45">
      <c r="A22" t="s">
        <v>183</v>
      </c>
      <c r="B22" s="10">
        <f>_xlfn.XLOOKUP(1, ('Table 4 - Full data'!$A$2:'Table 4 - Full data'!$A$217 = $A22)*('Table 4 - Full data'!$B$2:'Table 4 - Full data'!$B$217 = $B$5),'Table 4 - Full data'!C$2:'Table 4 - Full data'!C$217)</f>
        <v>2420</v>
      </c>
      <c r="C22" s="14">
        <f>_xlfn.XLOOKUP(1, ('Table 4 - Full data'!$A$2:'Table 4 - Full data'!$A$217 = $A22)*('Table 4 - Full data'!$B$2:'Table 4 - Full data'!$B$217 = $B$5),'Table 4 - Full data'!D$2:'Table 4 - Full data'!D$217)</f>
        <v>0.15</v>
      </c>
      <c r="D22" s="10">
        <f>_xlfn.XLOOKUP(1, ('Table 4 - Full data'!$A$2:'Table 4 - Full data'!$A$217 = $A22)*('Table 4 - Full data'!$B$2:'Table 4 - Full data'!$B$217 = $B$5),'Table 4 - Full data'!E$2:'Table 4 - Full data'!E$217)</f>
        <v>2385</v>
      </c>
      <c r="E22" s="10">
        <f>_xlfn.XLOOKUP(1, ('Table 4 - Full data'!$A$2:'Table 4 - Full data'!$A$217 = $A22)*('Table 4 - Full data'!$B$2:'Table 4 - Full data'!$B$217 = $B$5),'Table 4 - Full data'!F$2:'Table 4 - Full data'!F$217)</f>
        <v>875</v>
      </c>
      <c r="F22" s="10">
        <f>_xlfn.XLOOKUP(1, ('Table 4 - Full data'!$A$2:'Table 4 - Full data'!$A$217 = $A22)*('Table 4 - Full data'!$B$2:'Table 4 - Full data'!$B$217 = $B$5),'Table 4 - Full data'!G$2:'Table 4 - Full data'!G$217)</f>
        <v>1445</v>
      </c>
      <c r="G22" s="10">
        <f>_xlfn.XLOOKUP(1, ('Table 4 - Full data'!$A$2:'Table 4 - Full data'!$A$217 = $A22)*('Table 4 - Full data'!$B$2:'Table 4 - Full data'!$B$217 = $B$5),'Table 4 - Full data'!H$2:'Table 4 - Full data'!H$217)</f>
        <v>65</v>
      </c>
      <c r="H22" s="14">
        <f>_xlfn.XLOOKUP(1, ('Table 4 - Full data'!$A$2:'Table 4 - Full data'!$A$217 = $A22)*('Table 4 - Full data'!$B$2:'Table 4 - Full data'!$B$217 = $B$5),'Table 4 - Full data'!I$2:'Table 4 - Full data'!I$217)</f>
        <v>0.37</v>
      </c>
      <c r="I22" s="14">
        <f>_xlfn.XLOOKUP(1, ('Table 4 - Full data'!$A$2:'Table 4 - Full data'!$A$217 = $A22)*('Table 4 - Full data'!$B$2:'Table 4 - Full data'!$B$217 = $B$5),'Table 4 - Full data'!J$2:'Table 4 - Full data'!J$217)</f>
        <v>0.61</v>
      </c>
      <c r="J22" s="14">
        <f>_xlfn.XLOOKUP(1, ('Table 4 - Full data'!$A$2:'Table 4 - Full data'!$A$217 = $A22)*('Table 4 - Full data'!$B$2:'Table 4 - Full data'!$B$217 = $B$5),'Table 4 - Full data'!K$2:'Table 4 - Full data'!K$217)</f>
        <v>0.03</v>
      </c>
    </row>
    <row r="23" spans="1:10" x14ac:dyDescent="0.45">
      <c r="A23" t="s">
        <v>184</v>
      </c>
      <c r="B23" s="10">
        <f>_xlfn.XLOOKUP(1, ('Table 4 - Full data'!$A$2:'Table 4 - Full data'!$A$217 = $A23)*('Table 4 - Full data'!$B$2:'Table 4 - Full data'!$B$217 = $B$5),'Table 4 - Full data'!C$2:'Table 4 - Full data'!C$217)</f>
        <v>465</v>
      </c>
      <c r="C23" s="14">
        <f>_xlfn.XLOOKUP(1, ('Table 4 - Full data'!$A$2:'Table 4 - Full data'!$A$217 = $A23)*('Table 4 - Full data'!$B$2:'Table 4 - Full data'!$B$217 = $B$5),'Table 4 - Full data'!D$2:'Table 4 - Full data'!D$217)</f>
        <v>0.03</v>
      </c>
      <c r="D23" s="10">
        <f>_xlfn.XLOOKUP(1, ('Table 4 - Full data'!$A$2:'Table 4 - Full data'!$A$217 = $A23)*('Table 4 - Full data'!$B$2:'Table 4 - Full data'!$B$217 = $B$5),'Table 4 - Full data'!E$2:'Table 4 - Full data'!E$217)</f>
        <v>460</v>
      </c>
      <c r="E23" s="10">
        <f>_xlfn.XLOOKUP(1, ('Table 4 - Full data'!$A$2:'Table 4 - Full data'!$A$217 = $A23)*('Table 4 - Full data'!$B$2:'Table 4 - Full data'!$B$217 = $B$5),'Table 4 - Full data'!F$2:'Table 4 - Full data'!F$217)</f>
        <v>180</v>
      </c>
      <c r="F23" s="10">
        <f>_xlfn.XLOOKUP(1, ('Table 4 - Full data'!$A$2:'Table 4 - Full data'!$A$217 = $A23)*('Table 4 - Full data'!$B$2:'Table 4 - Full data'!$B$217 = $B$5),'Table 4 - Full data'!G$2:'Table 4 - Full data'!G$217)</f>
        <v>265</v>
      </c>
      <c r="G23" s="10">
        <f>_xlfn.XLOOKUP(1, ('Table 4 - Full data'!$A$2:'Table 4 - Full data'!$A$217 = $A23)*('Table 4 - Full data'!$B$2:'Table 4 - Full data'!$B$217 = $B$5),'Table 4 - Full data'!H$2:'Table 4 - Full data'!H$217)</f>
        <v>15</v>
      </c>
      <c r="H23" s="14">
        <f>_xlfn.XLOOKUP(1, ('Table 4 - Full data'!$A$2:'Table 4 - Full data'!$A$217 = $A23)*('Table 4 - Full data'!$B$2:'Table 4 - Full data'!$B$217 = $B$5),'Table 4 - Full data'!I$2:'Table 4 - Full data'!I$217)</f>
        <v>0.4</v>
      </c>
      <c r="I23" s="14">
        <f>_xlfn.XLOOKUP(1, ('Table 4 - Full data'!$A$2:'Table 4 - Full data'!$A$217 = $A23)*('Table 4 - Full data'!$B$2:'Table 4 - Full data'!$B$217 = $B$5),'Table 4 - Full data'!J$2:'Table 4 - Full data'!J$217)</f>
        <v>0.56999999999999995</v>
      </c>
      <c r="J23" s="14">
        <f>_xlfn.XLOOKUP(1, ('Table 4 - Full data'!$A$2:'Table 4 - Full data'!$A$217 = $A23)*('Table 4 - Full data'!$B$2:'Table 4 - Full data'!$B$217 = $B$5),'Table 4 - Full data'!K$2:'Table 4 - Full data'!K$217)</f>
        <v>0.03</v>
      </c>
    </row>
    <row r="24" spans="1:10" x14ac:dyDescent="0.45">
      <c r="A24" t="s">
        <v>185</v>
      </c>
      <c r="B24" s="10">
        <f>_xlfn.XLOOKUP(1, ('Table 4 - Full data'!$A$2:'Table 4 - Full data'!$A$217 = $A24)*('Table 4 - Full data'!$B$2:'Table 4 - Full data'!$B$217 = $B$5),'Table 4 - Full data'!C$2:'Table 4 - Full data'!C$217)</f>
        <v>425</v>
      </c>
      <c r="C24" s="14">
        <f>_xlfn.XLOOKUP(1, ('Table 4 - Full data'!$A$2:'Table 4 - Full data'!$A$217 = $A24)*('Table 4 - Full data'!$B$2:'Table 4 - Full data'!$B$217 = $B$5),'Table 4 - Full data'!D$2:'Table 4 - Full data'!D$217)</f>
        <v>0.03</v>
      </c>
      <c r="D24" s="10">
        <f>_xlfn.XLOOKUP(1, ('Table 4 - Full data'!$A$2:'Table 4 - Full data'!$A$217 = $A24)*('Table 4 - Full data'!$B$2:'Table 4 - Full data'!$B$217 = $B$5),'Table 4 - Full data'!E$2:'Table 4 - Full data'!E$217)</f>
        <v>420</v>
      </c>
      <c r="E24" s="10">
        <f>_xlfn.XLOOKUP(1, ('Table 4 - Full data'!$A$2:'Table 4 - Full data'!$A$217 = $A24)*('Table 4 - Full data'!$B$2:'Table 4 - Full data'!$B$217 = $B$5),'Table 4 - Full data'!F$2:'Table 4 - Full data'!F$217)</f>
        <v>160</v>
      </c>
      <c r="F24" s="10">
        <f>_xlfn.XLOOKUP(1, ('Table 4 - Full data'!$A$2:'Table 4 - Full data'!$A$217 = $A24)*('Table 4 - Full data'!$B$2:'Table 4 - Full data'!$B$217 = $B$5),'Table 4 - Full data'!G$2:'Table 4 - Full data'!G$217)</f>
        <v>245</v>
      </c>
      <c r="G24" s="10">
        <f>_xlfn.XLOOKUP(1, ('Table 4 - Full data'!$A$2:'Table 4 - Full data'!$A$217 = $A24)*('Table 4 - Full data'!$B$2:'Table 4 - Full data'!$B$217 = $B$5),'Table 4 - Full data'!H$2:'Table 4 - Full data'!H$217)</f>
        <v>15</v>
      </c>
      <c r="H24" s="14">
        <f>_xlfn.XLOOKUP(1, ('Table 4 - Full data'!$A$2:'Table 4 - Full data'!$A$217 = $A24)*('Table 4 - Full data'!$B$2:'Table 4 - Full data'!$B$217 = $B$5),'Table 4 - Full data'!I$2:'Table 4 - Full data'!I$217)</f>
        <v>0.38</v>
      </c>
      <c r="I24" s="14">
        <f>_xlfn.XLOOKUP(1, ('Table 4 - Full data'!$A$2:'Table 4 - Full data'!$A$217 = $A24)*('Table 4 - Full data'!$B$2:'Table 4 - Full data'!$B$217 = $B$5),'Table 4 - Full data'!J$2:'Table 4 - Full data'!J$217)</f>
        <v>0.57999999999999996</v>
      </c>
      <c r="J24" s="14">
        <f>_xlfn.XLOOKUP(1, ('Table 4 - Full data'!$A$2:'Table 4 - Full data'!$A$217 = $A24)*('Table 4 - Full data'!$B$2:'Table 4 - Full data'!$B$217 = $B$5),'Table 4 - Full data'!K$2:'Table 4 - Full data'!K$217)</f>
        <v>0.03</v>
      </c>
    </row>
    <row r="25" spans="1:10" x14ac:dyDescent="0.45">
      <c r="A25" t="s">
        <v>186</v>
      </c>
      <c r="B25" s="10">
        <f>_xlfn.XLOOKUP(1, ('Table 4 - Full data'!$A$2:'Table 4 - Full data'!$A$217 = $A25)*('Table 4 - Full data'!$B$2:'Table 4 - Full data'!$B$217 = $B$5),'Table 4 - Full data'!C$2:'Table 4 - Full data'!C$217)</f>
        <v>180</v>
      </c>
      <c r="C25" s="14">
        <f>_xlfn.XLOOKUP(1, ('Table 4 - Full data'!$A$2:'Table 4 - Full data'!$A$217 = $A25)*('Table 4 - Full data'!$B$2:'Table 4 - Full data'!$B$217 = $B$5),'Table 4 - Full data'!D$2:'Table 4 - Full data'!D$217)</f>
        <v>0.01</v>
      </c>
      <c r="D25" s="10">
        <f>_xlfn.XLOOKUP(1, ('Table 4 - Full data'!$A$2:'Table 4 - Full data'!$A$217 = $A25)*('Table 4 - Full data'!$B$2:'Table 4 - Full data'!$B$217 = $B$5),'Table 4 - Full data'!E$2:'Table 4 - Full data'!E$217)</f>
        <v>175</v>
      </c>
      <c r="E25" s="10">
        <f>_xlfn.XLOOKUP(1, ('Table 4 - Full data'!$A$2:'Table 4 - Full data'!$A$217 = $A25)*('Table 4 - Full data'!$B$2:'Table 4 - Full data'!$B$217 = $B$5),'Table 4 - Full data'!F$2:'Table 4 - Full data'!F$217)</f>
        <v>55</v>
      </c>
      <c r="F25" s="10">
        <f>_xlfn.XLOOKUP(1, ('Table 4 - Full data'!$A$2:'Table 4 - Full data'!$A$217 = $A25)*('Table 4 - Full data'!$B$2:'Table 4 - Full data'!$B$217 = $B$5),'Table 4 - Full data'!G$2:'Table 4 - Full data'!G$217)</f>
        <v>110</v>
      </c>
      <c r="G25" s="10">
        <f>_xlfn.XLOOKUP(1, ('Table 4 - Full data'!$A$2:'Table 4 - Full data'!$A$217 = $A25)*('Table 4 - Full data'!$B$2:'Table 4 - Full data'!$B$217 = $B$5),'Table 4 - Full data'!H$2:'Table 4 - Full data'!H$217)</f>
        <v>10</v>
      </c>
      <c r="H25" s="14">
        <f>_xlfn.XLOOKUP(1, ('Table 4 - Full data'!$A$2:'Table 4 - Full data'!$A$217 = $A25)*('Table 4 - Full data'!$B$2:'Table 4 - Full data'!$B$217 = $B$5),'Table 4 - Full data'!I$2:'Table 4 - Full data'!I$217)</f>
        <v>0.32</v>
      </c>
      <c r="I25" s="14">
        <f>_xlfn.XLOOKUP(1, ('Table 4 - Full data'!$A$2:'Table 4 - Full data'!$A$217 = $A25)*('Table 4 - Full data'!$B$2:'Table 4 - Full data'!$B$217 = $B$5),'Table 4 - Full data'!J$2:'Table 4 - Full data'!J$217)</f>
        <v>0.63</v>
      </c>
      <c r="J25" s="14">
        <f>_xlfn.XLOOKUP(1, ('Table 4 - Full data'!$A$2:'Table 4 - Full data'!$A$217 = $A25)*('Table 4 - Full data'!$B$2:'Table 4 - Full data'!$B$217 = $B$5),'Table 4 - Full data'!K$2:'Table 4 - Full data'!K$217)</f>
        <v>0.05</v>
      </c>
    </row>
    <row r="26" spans="1:10" x14ac:dyDescent="0.45">
      <c r="A26" t="s">
        <v>187</v>
      </c>
      <c r="B26" s="10">
        <f>_xlfn.XLOOKUP(1, ('Table 4 - Full data'!$A$2:'Table 4 - Full data'!$A$217 = $A26)*('Table 4 - Full data'!$B$2:'Table 4 - Full data'!$B$217 = $B$5),'Table 4 - Full data'!C$2:'Table 4 - Full data'!C$217)</f>
        <v>185</v>
      </c>
      <c r="C26" s="14">
        <f>_xlfn.XLOOKUP(1, ('Table 4 - Full data'!$A$2:'Table 4 - Full data'!$A$217 = $A26)*('Table 4 - Full data'!$B$2:'Table 4 - Full data'!$B$217 = $B$5),'Table 4 - Full data'!D$2:'Table 4 - Full data'!D$217)</f>
        <v>0.01</v>
      </c>
      <c r="D26" s="10">
        <f>_xlfn.XLOOKUP(1, ('Table 4 - Full data'!$A$2:'Table 4 - Full data'!$A$217 = $A26)*('Table 4 - Full data'!$B$2:'Table 4 - Full data'!$B$217 = $B$5),'Table 4 - Full data'!E$2:'Table 4 - Full data'!E$217)</f>
        <v>185</v>
      </c>
      <c r="E26" s="10">
        <f>_xlfn.XLOOKUP(1, ('Table 4 - Full data'!$A$2:'Table 4 - Full data'!$A$217 = $A26)*('Table 4 - Full data'!$B$2:'Table 4 - Full data'!$B$217 = $B$5),'Table 4 - Full data'!F$2:'Table 4 - Full data'!F$217)</f>
        <v>65</v>
      </c>
      <c r="F26" s="10">
        <f>_xlfn.XLOOKUP(1, ('Table 4 - Full data'!$A$2:'Table 4 - Full data'!$A$217 = $A26)*('Table 4 - Full data'!$B$2:'Table 4 - Full data'!$B$217 = $B$5),'Table 4 - Full data'!G$2:'Table 4 - Full data'!G$217)</f>
        <v>110</v>
      </c>
      <c r="G26" s="10">
        <f>_xlfn.XLOOKUP(1, ('Table 4 - Full data'!$A$2:'Table 4 - Full data'!$A$217 = $A26)*('Table 4 - Full data'!$B$2:'Table 4 - Full data'!$B$217 = $B$5),'Table 4 - Full data'!H$2:'Table 4 - Full data'!H$217)</f>
        <v>5</v>
      </c>
      <c r="H26" s="14">
        <f>_xlfn.XLOOKUP(1, ('Table 4 - Full data'!$A$2:'Table 4 - Full data'!$A$217 = $A26)*('Table 4 - Full data'!$B$2:'Table 4 - Full data'!$B$217 = $B$5),'Table 4 - Full data'!I$2:'Table 4 - Full data'!I$217)</f>
        <v>0.37</v>
      </c>
      <c r="I26" s="14">
        <f>_xlfn.XLOOKUP(1, ('Table 4 - Full data'!$A$2:'Table 4 - Full data'!$A$217 = $A26)*('Table 4 - Full data'!$B$2:'Table 4 - Full data'!$B$217 = $B$5),'Table 4 - Full data'!J$2:'Table 4 - Full data'!J$217)</f>
        <v>0.61</v>
      </c>
      <c r="J26" s="14">
        <f>_xlfn.XLOOKUP(1, ('Table 4 - Full data'!$A$2:'Table 4 - Full data'!$A$217 = $A26)*('Table 4 - Full data'!$B$2:'Table 4 - Full data'!$B$217 = $B$5),'Table 4 - Full data'!K$2:'Table 4 - Full data'!K$217)</f>
        <v>0.02</v>
      </c>
    </row>
    <row r="27" spans="1:10" x14ac:dyDescent="0.45">
      <c r="A27" t="s">
        <v>188</v>
      </c>
      <c r="B27" s="10">
        <f>_xlfn.XLOOKUP(1, ('Table 4 - Full data'!$A$2:'Table 4 - Full data'!$A$217 = $A27)*('Table 4 - Full data'!$B$2:'Table 4 - Full data'!$B$217 = $B$5),'Table 4 - Full data'!C$2:'Table 4 - Full data'!C$217)</f>
        <v>45</v>
      </c>
      <c r="C27" s="14">
        <f>_xlfn.XLOOKUP(1, ('Table 4 - Full data'!$A$2:'Table 4 - Full data'!$A$217 = $A27)*('Table 4 - Full data'!$B$2:'Table 4 - Full data'!$B$217 = $B$5),'Table 4 - Full data'!D$2:'Table 4 - Full data'!D$217)</f>
        <v>0</v>
      </c>
      <c r="D27" s="10">
        <f>_xlfn.XLOOKUP(1, ('Table 4 - Full data'!$A$2:'Table 4 - Full data'!$A$217 = $A27)*('Table 4 - Full data'!$B$2:'Table 4 - Full data'!$B$217 = $B$5),'Table 4 - Full data'!E$2:'Table 4 - Full data'!E$217)</f>
        <v>40</v>
      </c>
      <c r="E27" s="10">
        <f>_xlfn.XLOOKUP(1, ('Table 4 - Full data'!$A$2:'Table 4 - Full data'!$A$217 = $A27)*('Table 4 - Full data'!$B$2:'Table 4 - Full data'!$B$217 = $B$5),'Table 4 - Full data'!F$2:'Table 4 - Full data'!F$217)</f>
        <v>20</v>
      </c>
      <c r="F27" s="10">
        <f>_xlfn.XLOOKUP(1, ('Table 4 - Full data'!$A$2:'Table 4 - Full data'!$A$217 = $A27)*('Table 4 - Full data'!$B$2:'Table 4 - Full data'!$B$217 = $B$5),'Table 4 - Full data'!G$2:'Table 4 - Full data'!G$217)</f>
        <v>20</v>
      </c>
      <c r="G27" s="10" t="str">
        <f>_xlfn.XLOOKUP(1, ('Table 4 - Full data'!$A$2:'Table 4 - Full data'!$A$217 = $A27)*('Table 4 - Full data'!$B$2:'Table 4 - Full data'!$B$217 = $B$5),'Table 4 - Full data'!H$2:'Table 4 - Full data'!H$217)</f>
        <v>[c]</v>
      </c>
      <c r="H27" s="14" t="str">
        <f>_xlfn.XLOOKUP(1, ('Table 4 - Full data'!$A$2:'Table 4 - Full data'!$A$217 = $A27)*('Table 4 - Full data'!$B$2:'Table 4 - Full data'!$B$217 = $B$5),'Table 4 - Full data'!I$2:'Table 4 - Full data'!I$217)</f>
        <v>[c]</v>
      </c>
      <c r="I27" s="14">
        <f>_xlfn.XLOOKUP(1, ('Table 4 - Full data'!$A$2:'Table 4 - Full data'!$A$217 = $A27)*('Table 4 - Full data'!$B$2:'Table 4 - Full data'!$B$217 = $B$5),'Table 4 - Full data'!J$2:'Table 4 - Full data'!J$217)</f>
        <v>0.52</v>
      </c>
      <c r="J27" s="14" t="str">
        <f>_xlfn.XLOOKUP(1, ('Table 4 - Full data'!$A$2:'Table 4 - Full data'!$A$217 = $A27)*('Table 4 - Full data'!$B$2:'Table 4 - Full data'!$B$217 = $B$5),'Table 4 - Full data'!K$2:'Table 4 - Full data'!K$217)</f>
        <v>[c]</v>
      </c>
    </row>
    <row r="28" spans="1:10" x14ac:dyDescent="0.45">
      <c r="A28" t="s">
        <v>189</v>
      </c>
      <c r="B28" s="10">
        <f>_xlfn.XLOOKUP(1, ('Table 4 - Full data'!$A$2:'Table 4 - Full data'!$A$217 = $A28)*('Table 4 - Full data'!$B$2:'Table 4 - Full data'!$B$217 = $B$5),'Table 4 - Full data'!C$2:'Table 4 - Full data'!C$217)</f>
        <v>665</v>
      </c>
      <c r="C28" s="14">
        <f>_xlfn.XLOOKUP(1, ('Table 4 - Full data'!$A$2:'Table 4 - Full data'!$A$217 = $A28)*('Table 4 - Full data'!$B$2:'Table 4 - Full data'!$B$217 = $B$5),'Table 4 - Full data'!D$2:'Table 4 - Full data'!D$217)</f>
        <v>0.04</v>
      </c>
      <c r="D28" s="10">
        <f>_xlfn.XLOOKUP(1, ('Table 4 - Full data'!$A$2:'Table 4 - Full data'!$A$217 = $A28)*('Table 4 - Full data'!$B$2:'Table 4 - Full data'!$B$217 = $B$5),'Table 4 - Full data'!E$2:'Table 4 - Full data'!E$217)</f>
        <v>660</v>
      </c>
      <c r="E28" s="10">
        <f>_xlfn.XLOOKUP(1, ('Table 4 - Full data'!$A$2:'Table 4 - Full data'!$A$217 = $A28)*('Table 4 - Full data'!$B$2:'Table 4 - Full data'!$B$217 = $B$5),'Table 4 - Full data'!F$2:'Table 4 - Full data'!F$217)</f>
        <v>310</v>
      </c>
      <c r="F28" s="10">
        <f>_xlfn.XLOOKUP(1, ('Table 4 - Full data'!$A$2:'Table 4 - Full data'!$A$217 = $A28)*('Table 4 - Full data'!$B$2:'Table 4 - Full data'!$B$217 = $B$5),'Table 4 - Full data'!G$2:'Table 4 - Full data'!G$217)</f>
        <v>325</v>
      </c>
      <c r="G28" s="10">
        <f>_xlfn.XLOOKUP(1, ('Table 4 - Full data'!$A$2:'Table 4 - Full data'!$A$217 = $A28)*('Table 4 - Full data'!$B$2:'Table 4 - Full data'!$B$217 = $B$5),'Table 4 - Full data'!H$2:'Table 4 - Full data'!H$217)</f>
        <v>25</v>
      </c>
      <c r="H28" s="14">
        <f>_xlfn.XLOOKUP(1, ('Table 4 - Full data'!$A$2:'Table 4 - Full data'!$A$217 = $A28)*('Table 4 - Full data'!$B$2:'Table 4 - Full data'!$B$217 = $B$5),'Table 4 - Full data'!I$2:'Table 4 - Full data'!I$217)</f>
        <v>0.47</v>
      </c>
      <c r="I28" s="14">
        <f>_xlfn.XLOOKUP(1, ('Table 4 - Full data'!$A$2:'Table 4 - Full data'!$A$217 = $A28)*('Table 4 - Full data'!$B$2:'Table 4 - Full data'!$B$217 = $B$5),'Table 4 - Full data'!J$2:'Table 4 - Full data'!J$217)</f>
        <v>0.49</v>
      </c>
      <c r="J28" s="14">
        <f>_xlfn.XLOOKUP(1, ('Table 4 - Full data'!$A$2:'Table 4 - Full data'!$A$217 = $A28)*('Table 4 - Full data'!$B$2:'Table 4 - Full data'!$B$217 = $B$5),'Table 4 - Full data'!K$2:'Table 4 - Full data'!K$217)</f>
        <v>0.04</v>
      </c>
    </row>
    <row r="29" spans="1:10" x14ac:dyDescent="0.45">
      <c r="A29" t="s">
        <v>190</v>
      </c>
      <c r="B29" s="10">
        <f>_xlfn.XLOOKUP(1, ('Table 4 - Full data'!$A$2:'Table 4 - Full data'!$A$217 = $A29)*('Table 4 - Full data'!$B$2:'Table 4 - Full data'!$B$217 = $B$5),'Table 4 - Full data'!C$2:'Table 4 - Full data'!C$217)</f>
        <v>1170</v>
      </c>
      <c r="C29" s="14">
        <f>_xlfn.XLOOKUP(1, ('Table 4 - Full data'!$A$2:'Table 4 - Full data'!$A$217 = $A29)*('Table 4 - Full data'!$B$2:'Table 4 - Full data'!$B$217 = $B$5),'Table 4 - Full data'!D$2:'Table 4 - Full data'!D$217)</f>
        <v>7.0000000000000007E-2</v>
      </c>
      <c r="D29" s="10">
        <f>_xlfn.XLOOKUP(1, ('Table 4 - Full data'!$A$2:'Table 4 - Full data'!$A$217 = $A29)*('Table 4 - Full data'!$B$2:'Table 4 - Full data'!$B$217 = $B$5),'Table 4 - Full data'!E$2:'Table 4 - Full data'!E$217)</f>
        <v>1160</v>
      </c>
      <c r="E29" s="10">
        <f>_xlfn.XLOOKUP(1, ('Table 4 - Full data'!$A$2:'Table 4 - Full data'!$A$217 = $A29)*('Table 4 - Full data'!$B$2:'Table 4 - Full data'!$B$217 = $B$5),'Table 4 - Full data'!F$2:'Table 4 - Full data'!F$217)</f>
        <v>395</v>
      </c>
      <c r="F29" s="10">
        <f>_xlfn.XLOOKUP(1, ('Table 4 - Full data'!$A$2:'Table 4 - Full data'!$A$217 = $A29)*('Table 4 - Full data'!$B$2:'Table 4 - Full data'!$B$217 = $B$5),'Table 4 - Full data'!G$2:'Table 4 - Full data'!G$217)</f>
        <v>720</v>
      </c>
      <c r="G29" s="10">
        <f>_xlfn.XLOOKUP(1, ('Table 4 - Full data'!$A$2:'Table 4 - Full data'!$A$217 = $A29)*('Table 4 - Full data'!$B$2:'Table 4 - Full data'!$B$217 = $B$5),'Table 4 - Full data'!H$2:'Table 4 - Full data'!H$217)</f>
        <v>45</v>
      </c>
      <c r="H29" s="14">
        <f>_xlfn.XLOOKUP(1, ('Table 4 - Full data'!$A$2:'Table 4 - Full data'!$A$217 = $A29)*('Table 4 - Full data'!$B$2:'Table 4 - Full data'!$B$217 = $B$5),'Table 4 - Full data'!I$2:'Table 4 - Full data'!I$217)</f>
        <v>0.34</v>
      </c>
      <c r="I29" s="14">
        <f>_xlfn.XLOOKUP(1, ('Table 4 - Full data'!$A$2:'Table 4 - Full data'!$A$217 = $A29)*('Table 4 - Full data'!$B$2:'Table 4 - Full data'!$B$217 = $B$5),'Table 4 - Full data'!J$2:'Table 4 - Full data'!J$217)</f>
        <v>0.62</v>
      </c>
      <c r="J29" s="14">
        <f>_xlfn.XLOOKUP(1, ('Table 4 - Full data'!$A$2:'Table 4 - Full data'!$A$217 = $A29)*('Table 4 - Full data'!$B$2:'Table 4 - Full data'!$B$217 = $B$5),'Table 4 - Full data'!K$2:'Table 4 - Full data'!K$217)</f>
        <v>0.04</v>
      </c>
    </row>
    <row r="30" spans="1:10" x14ac:dyDescent="0.45">
      <c r="A30" t="s">
        <v>191</v>
      </c>
      <c r="B30" s="10">
        <f>_xlfn.XLOOKUP(1, ('Table 4 - Full data'!$A$2:'Table 4 - Full data'!$A$217 = $A30)*('Table 4 - Full data'!$B$2:'Table 4 - Full data'!$B$217 = $B$5),'Table 4 - Full data'!C$2:'Table 4 - Full data'!C$217)</f>
        <v>60</v>
      </c>
      <c r="C30" s="14">
        <f>_xlfn.XLOOKUP(1, ('Table 4 - Full data'!$A$2:'Table 4 - Full data'!$A$217 = $A30)*('Table 4 - Full data'!$B$2:'Table 4 - Full data'!$B$217 = $B$5),'Table 4 - Full data'!D$2:'Table 4 - Full data'!D$217)</f>
        <v>0</v>
      </c>
      <c r="D30" s="10">
        <f>_xlfn.XLOOKUP(1, ('Table 4 - Full data'!$A$2:'Table 4 - Full data'!$A$217 = $A30)*('Table 4 - Full data'!$B$2:'Table 4 - Full data'!$B$217 = $B$5),'Table 4 - Full data'!E$2:'Table 4 - Full data'!E$217)</f>
        <v>60</v>
      </c>
      <c r="E30" s="10">
        <f>_xlfn.XLOOKUP(1, ('Table 4 - Full data'!$A$2:'Table 4 - Full data'!$A$217 = $A30)*('Table 4 - Full data'!$B$2:'Table 4 - Full data'!$B$217 = $B$5),'Table 4 - Full data'!F$2:'Table 4 - Full data'!F$217)</f>
        <v>25</v>
      </c>
      <c r="F30" s="10">
        <f>_xlfn.XLOOKUP(1, ('Table 4 - Full data'!$A$2:'Table 4 - Full data'!$A$217 = $A30)*('Table 4 - Full data'!$B$2:'Table 4 - Full data'!$B$217 = $B$5),'Table 4 - Full data'!G$2:'Table 4 - Full data'!G$217)</f>
        <v>35</v>
      </c>
      <c r="G30" s="10">
        <f>_xlfn.XLOOKUP(1, ('Table 4 - Full data'!$A$2:'Table 4 - Full data'!$A$217 = $A30)*('Table 4 - Full data'!$B$2:'Table 4 - Full data'!$B$217 = $B$5),'Table 4 - Full data'!H$2:'Table 4 - Full data'!H$217)</f>
        <v>0</v>
      </c>
      <c r="H30" s="14">
        <f>_xlfn.XLOOKUP(1, ('Table 4 - Full data'!$A$2:'Table 4 - Full data'!$A$217 = $A30)*('Table 4 - Full data'!$B$2:'Table 4 - Full data'!$B$217 = $B$5),'Table 4 - Full data'!I$2:'Table 4 - Full data'!I$217)</f>
        <v>0.45</v>
      </c>
      <c r="I30" s="14">
        <f>_xlfn.XLOOKUP(1, ('Table 4 - Full data'!$A$2:'Table 4 - Full data'!$A$217 = $A30)*('Table 4 - Full data'!$B$2:'Table 4 - Full data'!$B$217 = $B$5),'Table 4 - Full data'!J$2:'Table 4 - Full data'!J$217)</f>
        <v>0.55000000000000004</v>
      </c>
      <c r="J30" s="14">
        <f>_xlfn.XLOOKUP(1, ('Table 4 - Full data'!$A$2:'Table 4 - Full data'!$A$217 = $A30)*('Table 4 - Full data'!$B$2:'Table 4 - Full data'!$B$217 = $B$5),'Table 4 - Full data'!K$2:'Table 4 - Full data'!K$217)</f>
        <v>0</v>
      </c>
    </row>
    <row r="31" spans="1:10" x14ac:dyDescent="0.45">
      <c r="A31" t="s">
        <v>192</v>
      </c>
      <c r="B31" s="10">
        <f>_xlfn.XLOOKUP(1, ('Table 4 - Full data'!$A$2:'Table 4 - Full data'!$A$217 = $A31)*('Table 4 - Full data'!$B$2:'Table 4 - Full data'!$B$217 = $B$5),'Table 4 - Full data'!C$2:'Table 4 - Full data'!C$217)</f>
        <v>320</v>
      </c>
      <c r="C31" s="14">
        <f>_xlfn.XLOOKUP(1, ('Table 4 - Full data'!$A$2:'Table 4 - Full data'!$A$217 = $A31)*('Table 4 - Full data'!$B$2:'Table 4 - Full data'!$B$217 = $B$5),'Table 4 - Full data'!D$2:'Table 4 - Full data'!D$217)</f>
        <v>0.02</v>
      </c>
      <c r="D31" s="10">
        <f>_xlfn.XLOOKUP(1, ('Table 4 - Full data'!$A$2:'Table 4 - Full data'!$A$217 = $A31)*('Table 4 - Full data'!$B$2:'Table 4 - Full data'!$B$217 = $B$5),'Table 4 - Full data'!E$2:'Table 4 - Full data'!E$217)</f>
        <v>320</v>
      </c>
      <c r="E31" s="10">
        <f>_xlfn.XLOOKUP(1, ('Table 4 - Full data'!$A$2:'Table 4 - Full data'!$A$217 = $A31)*('Table 4 - Full data'!$B$2:'Table 4 - Full data'!$B$217 = $B$5),'Table 4 - Full data'!F$2:'Table 4 - Full data'!F$217)</f>
        <v>150</v>
      </c>
      <c r="F31" s="10">
        <f>_xlfn.XLOOKUP(1, ('Table 4 - Full data'!$A$2:'Table 4 - Full data'!$A$217 = $A31)*('Table 4 - Full data'!$B$2:'Table 4 - Full data'!$B$217 = $B$5),'Table 4 - Full data'!G$2:'Table 4 - Full data'!G$217)</f>
        <v>165</v>
      </c>
      <c r="G31" s="10">
        <f>_xlfn.XLOOKUP(1, ('Table 4 - Full data'!$A$2:'Table 4 - Full data'!$A$217 = $A31)*('Table 4 - Full data'!$B$2:'Table 4 - Full data'!$B$217 = $B$5),'Table 4 - Full data'!H$2:'Table 4 - Full data'!H$217)</f>
        <v>5</v>
      </c>
      <c r="H31" s="14">
        <f>_xlfn.XLOOKUP(1, ('Table 4 - Full data'!$A$2:'Table 4 - Full data'!$A$217 = $A31)*('Table 4 - Full data'!$B$2:'Table 4 - Full data'!$B$217 = $B$5),'Table 4 - Full data'!I$2:'Table 4 - Full data'!I$217)</f>
        <v>0.47</v>
      </c>
      <c r="I31" s="14">
        <f>_xlfn.XLOOKUP(1, ('Table 4 - Full data'!$A$2:'Table 4 - Full data'!$A$217 = $A31)*('Table 4 - Full data'!$B$2:'Table 4 - Full data'!$B$217 = $B$5),'Table 4 - Full data'!J$2:'Table 4 - Full data'!J$217)</f>
        <v>0.51</v>
      </c>
      <c r="J31" s="14">
        <f>_xlfn.XLOOKUP(1, ('Table 4 - Full data'!$A$2:'Table 4 - Full data'!$A$217 = $A31)*('Table 4 - Full data'!$B$2:'Table 4 - Full data'!$B$217 = $B$5),'Table 4 - Full data'!K$2:'Table 4 - Full data'!K$217)</f>
        <v>0.02</v>
      </c>
    </row>
    <row r="32" spans="1:10" x14ac:dyDescent="0.45">
      <c r="A32" t="s">
        <v>193</v>
      </c>
      <c r="B32" s="10">
        <f>_xlfn.XLOOKUP(1, ('Table 4 - Full data'!$A$2:'Table 4 - Full data'!$A$217 = $A32)*('Table 4 - Full data'!$B$2:'Table 4 - Full data'!$B$217 = $B$5),'Table 4 - Full data'!C$2:'Table 4 - Full data'!C$217)</f>
        <v>550</v>
      </c>
      <c r="C32" s="14">
        <f>_xlfn.XLOOKUP(1, ('Table 4 - Full data'!$A$2:'Table 4 - Full data'!$A$217 = $A32)*('Table 4 - Full data'!$B$2:'Table 4 - Full data'!$B$217 = $B$5),'Table 4 - Full data'!D$2:'Table 4 - Full data'!D$217)</f>
        <v>0.03</v>
      </c>
      <c r="D32" s="10">
        <f>_xlfn.XLOOKUP(1, ('Table 4 - Full data'!$A$2:'Table 4 - Full data'!$A$217 = $A32)*('Table 4 - Full data'!$B$2:'Table 4 - Full data'!$B$217 = $B$5),'Table 4 - Full data'!E$2:'Table 4 - Full data'!E$217)</f>
        <v>550</v>
      </c>
      <c r="E32" s="10">
        <f>_xlfn.XLOOKUP(1, ('Table 4 - Full data'!$A$2:'Table 4 - Full data'!$A$217 = $A32)*('Table 4 - Full data'!$B$2:'Table 4 - Full data'!$B$217 = $B$5),'Table 4 - Full data'!F$2:'Table 4 - Full data'!F$217)</f>
        <v>225</v>
      </c>
      <c r="F32" s="10">
        <f>_xlfn.XLOOKUP(1, ('Table 4 - Full data'!$A$2:'Table 4 - Full data'!$A$217 = $A32)*('Table 4 - Full data'!$B$2:'Table 4 - Full data'!$B$217 = $B$5),'Table 4 - Full data'!G$2:'Table 4 - Full data'!G$217)</f>
        <v>310</v>
      </c>
      <c r="G32" s="10">
        <f>_xlfn.XLOOKUP(1, ('Table 4 - Full data'!$A$2:'Table 4 - Full data'!$A$217 = $A32)*('Table 4 - Full data'!$B$2:'Table 4 - Full data'!$B$217 = $B$5),'Table 4 - Full data'!H$2:'Table 4 - Full data'!H$217)</f>
        <v>15</v>
      </c>
      <c r="H32" s="14">
        <f>_xlfn.XLOOKUP(1, ('Table 4 - Full data'!$A$2:'Table 4 - Full data'!$A$217 = $A32)*('Table 4 - Full data'!$B$2:'Table 4 - Full data'!$B$217 = $B$5),'Table 4 - Full data'!I$2:'Table 4 - Full data'!I$217)</f>
        <v>0.41</v>
      </c>
      <c r="I32" s="14">
        <f>_xlfn.XLOOKUP(1, ('Table 4 - Full data'!$A$2:'Table 4 - Full data'!$A$217 = $A32)*('Table 4 - Full data'!$B$2:'Table 4 - Full data'!$B$217 = $B$5),'Table 4 - Full data'!J$2:'Table 4 - Full data'!J$217)</f>
        <v>0.56000000000000005</v>
      </c>
      <c r="J32" s="14">
        <f>_xlfn.XLOOKUP(1, ('Table 4 - Full data'!$A$2:'Table 4 - Full data'!$A$217 = $A32)*('Table 4 - Full data'!$B$2:'Table 4 - Full data'!$B$217 = $B$5),'Table 4 - Full data'!K$2:'Table 4 - Full data'!K$217)</f>
        <v>0.03</v>
      </c>
    </row>
    <row r="33" spans="1:10" x14ac:dyDescent="0.45">
      <c r="A33" t="s">
        <v>194</v>
      </c>
      <c r="B33" s="10">
        <f>_xlfn.XLOOKUP(1, ('Table 4 - Full data'!$A$2:'Table 4 - Full data'!$A$217 = $A33)*('Table 4 - Full data'!$B$2:'Table 4 - Full data'!$B$217 = $B$5),'Table 4 - Full data'!C$2:'Table 4 - Full data'!C$217)</f>
        <v>185</v>
      </c>
      <c r="C33" s="14">
        <f>_xlfn.XLOOKUP(1, ('Table 4 - Full data'!$A$2:'Table 4 - Full data'!$A$217 = $A33)*('Table 4 - Full data'!$B$2:'Table 4 - Full data'!$B$217 = $B$5),'Table 4 - Full data'!D$2:'Table 4 - Full data'!D$217)</f>
        <v>0.01</v>
      </c>
      <c r="D33" s="10">
        <f>_xlfn.XLOOKUP(1, ('Table 4 - Full data'!$A$2:'Table 4 - Full data'!$A$217 = $A33)*('Table 4 - Full data'!$B$2:'Table 4 - Full data'!$B$217 = $B$5),'Table 4 - Full data'!E$2:'Table 4 - Full data'!E$217)</f>
        <v>180</v>
      </c>
      <c r="E33" s="10">
        <f>_xlfn.XLOOKUP(1, ('Table 4 - Full data'!$A$2:'Table 4 - Full data'!$A$217 = $A33)*('Table 4 - Full data'!$B$2:'Table 4 - Full data'!$B$217 = $B$5),'Table 4 - Full data'!F$2:'Table 4 - Full data'!F$217)</f>
        <v>75</v>
      </c>
      <c r="F33" s="10">
        <f>_xlfn.XLOOKUP(1, ('Table 4 - Full data'!$A$2:'Table 4 - Full data'!$A$217 = $A33)*('Table 4 - Full data'!$B$2:'Table 4 - Full data'!$B$217 = $B$5),'Table 4 - Full data'!G$2:'Table 4 - Full data'!G$217)</f>
        <v>100</v>
      </c>
      <c r="G33" s="10">
        <f>_xlfn.XLOOKUP(1, ('Table 4 - Full data'!$A$2:'Table 4 - Full data'!$A$217 = $A33)*('Table 4 - Full data'!$B$2:'Table 4 - Full data'!$B$217 = $B$5),'Table 4 - Full data'!H$2:'Table 4 - Full data'!H$217)</f>
        <v>5</v>
      </c>
      <c r="H33" s="14">
        <f>_xlfn.XLOOKUP(1, ('Table 4 - Full data'!$A$2:'Table 4 - Full data'!$A$217 = $A33)*('Table 4 - Full data'!$B$2:'Table 4 - Full data'!$B$217 = $B$5),'Table 4 - Full data'!I$2:'Table 4 - Full data'!I$217)</f>
        <v>0.42</v>
      </c>
      <c r="I33" s="14">
        <f>_xlfn.XLOOKUP(1, ('Table 4 - Full data'!$A$2:'Table 4 - Full data'!$A$217 = $A33)*('Table 4 - Full data'!$B$2:'Table 4 - Full data'!$B$217 = $B$5),'Table 4 - Full data'!J$2:'Table 4 - Full data'!J$217)</f>
        <v>0.56000000000000005</v>
      </c>
      <c r="J33" s="14">
        <f>_xlfn.XLOOKUP(1, ('Table 4 - Full data'!$A$2:'Table 4 - Full data'!$A$217 = $A33)*('Table 4 - Full data'!$B$2:'Table 4 - Full data'!$B$217 = $B$5),'Table 4 - Full data'!K$2:'Table 4 - Full data'!K$217)</f>
        <v>0.02</v>
      </c>
    </row>
    <row r="34" spans="1:10" x14ac:dyDescent="0.45">
      <c r="A34" t="s">
        <v>195</v>
      </c>
      <c r="B34" s="10">
        <f>_xlfn.XLOOKUP(1, ('Table 4 - Full data'!$A$2:'Table 4 - Full data'!$A$217 = $A34)*('Table 4 - Full data'!$B$2:'Table 4 - Full data'!$B$217 = $B$5),'Table 4 - Full data'!C$2:'Table 4 - Full data'!C$217)</f>
        <v>50</v>
      </c>
      <c r="C34" s="14">
        <f>_xlfn.XLOOKUP(1, ('Table 4 - Full data'!$A$2:'Table 4 - Full data'!$A$217 = $A34)*('Table 4 - Full data'!$B$2:'Table 4 - Full data'!$B$217 = $B$5),'Table 4 - Full data'!D$2:'Table 4 - Full data'!D$217)</f>
        <v>0</v>
      </c>
      <c r="D34" s="10">
        <f>_xlfn.XLOOKUP(1, ('Table 4 - Full data'!$A$2:'Table 4 - Full data'!$A$217 = $A34)*('Table 4 - Full data'!$B$2:'Table 4 - Full data'!$B$217 = $B$5),'Table 4 - Full data'!E$2:'Table 4 - Full data'!E$217)</f>
        <v>50</v>
      </c>
      <c r="E34" s="10">
        <f>_xlfn.XLOOKUP(1, ('Table 4 - Full data'!$A$2:'Table 4 - Full data'!$A$217 = $A34)*('Table 4 - Full data'!$B$2:'Table 4 - Full data'!$B$217 = $B$5),'Table 4 - Full data'!F$2:'Table 4 - Full data'!F$217)</f>
        <v>25</v>
      </c>
      <c r="F34" s="10">
        <f>_xlfn.XLOOKUP(1, ('Table 4 - Full data'!$A$2:'Table 4 - Full data'!$A$217 = $A34)*('Table 4 - Full data'!$B$2:'Table 4 - Full data'!$B$217 = $B$5),'Table 4 - Full data'!G$2:'Table 4 - Full data'!G$217)</f>
        <v>25</v>
      </c>
      <c r="G34" s="10" t="str">
        <f>_xlfn.XLOOKUP(1, ('Table 4 - Full data'!$A$2:'Table 4 - Full data'!$A$217 = $A34)*('Table 4 - Full data'!$B$2:'Table 4 - Full data'!$B$217 = $B$5),'Table 4 - Full data'!H$2:'Table 4 - Full data'!H$217)</f>
        <v>[c]</v>
      </c>
      <c r="H34" s="14" t="str">
        <f>_xlfn.XLOOKUP(1, ('Table 4 - Full data'!$A$2:'Table 4 - Full data'!$A$217 = $A34)*('Table 4 - Full data'!$B$2:'Table 4 - Full data'!$B$217 = $B$5),'Table 4 - Full data'!I$2:'Table 4 - Full data'!I$217)</f>
        <v>[c]</v>
      </c>
      <c r="I34" s="14">
        <f>_xlfn.XLOOKUP(1, ('Table 4 - Full data'!$A$2:'Table 4 - Full data'!$A$217 = $A34)*('Table 4 - Full data'!$B$2:'Table 4 - Full data'!$B$217 = $B$5),'Table 4 - Full data'!J$2:'Table 4 - Full data'!J$217)</f>
        <v>0.53</v>
      </c>
      <c r="J34" s="14" t="str">
        <f>_xlfn.XLOOKUP(1, ('Table 4 - Full data'!$A$2:'Table 4 - Full data'!$A$217 = $A34)*('Table 4 - Full data'!$B$2:'Table 4 - Full data'!$B$217 = $B$5),'Table 4 - Full data'!K$2:'Table 4 - Full data'!K$217)</f>
        <v>[c]</v>
      </c>
    </row>
    <row r="35" spans="1:10" x14ac:dyDescent="0.45">
      <c r="A35" t="s">
        <v>196</v>
      </c>
      <c r="B35" s="10">
        <f>_xlfn.XLOOKUP(1, ('Table 4 - Full data'!$A$2:'Table 4 - Full data'!$A$217 = $A35)*('Table 4 - Full data'!$B$2:'Table 4 - Full data'!$B$217 = $B$5),'Table 4 - Full data'!C$2:'Table 4 - Full data'!C$217)</f>
        <v>290</v>
      </c>
      <c r="C35" s="14">
        <f>_xlfn.XLOOKUP(1, ('Table 4 - Full data'!$A$2:'Table 4 - Full data'!$A$217 = $A35)*('Table 4 - Full data'!$B$2:'Table 4 - Full data'!$B$217 = $B$5),'Table 4 - Full data'!D$2:'Table 4 - Full data'!D$217)</f>
        <v>0.02</v>
      </c>
      <c r="D35" s="10">
        <f>_xlfn.XLOOKUP(1, ('Table 4 - Full data'!$A$2:'Table 4 - Full data'!$A$217 = $A35)*('Table 4 - Full data'!$B$2:'Table 4 - Full data'!$B$217 = $B$5),'Table 4 - Full data'!E$2:'Table 4 - Full data'!E$217)</f>
        <v>290</v>
      </c>
      <c r="E35" s="10">
        <f>_xlfn.XLOOKUP(1, ('Table 4 - Full data'!$A$2:'Table 4 - Full data'!$A$217 = $A35)*('Table 4 - Full data'!$B$2:'Table 4 - Full data'!$B$217 = $B$5),'Table 4 - Full data'!F$2:'Table 4 - Full data'!F$217)</f>
        <v>120</v>
      </c>
      <c r="F35" s="10">
        <f>_xlfn.XLOOKUP(1, ('Table 4 - Full data'!$A$2:'Table 4 - Full data'!$A$217 = $A35)*('Table 4 - Full data'!$B$2:'Table 4 - Full data'!$B$217 = $B$5),'Table 4 - Full data'!G$2:'Table 4 - Full data'!G$217)</f>
        <v>155</v>
      </c>
      <c r="G35" s="10">
        <f>_xlfn.XLOOKUP(1, ('Table 4 - Full data'!$A$2:'Table 4 - Full data'!$A$217 = $A35)*('Table 4 - Full data'!$B$2:'Table 4 - Full data'!$B$217 = $B$5),'Table 4 - Full data'!H$2:'Table 4 - Full data'!H$217)</f>
        <v>15</v>
      </c>
      <c r="H35" s="14">
        <f>_xlfn.XLOOKUP(1, ('Table 4 - Full data'!$A$2:'Table 4 - Full data'!$A$217 = $A35)*('Table 4 - Full data'!$B$2:'Table 4 - Full data'!$B$217 = $B$5),'Table 4 - Full data'!I$2:'Table 4 - Full data'!I$217)</f>
        <v>0.42</v>
      </c>
      <c r="I35" s="14">
        <f>_xlfn.XLOOKUP(1, ('Table 4 - Full data'!$A$2:'Table 4 - Full data'!$A$217 = $A35)*('Table 4 - Full data'!$B$2:'Table 4 - Full data'!$B$217 = $B$5),'Table 4 - Full data'!J$2:'Table 4 - Full data'!J$217)</f>
        <v>0.53</v>
      </c>
      <c r="J35" s="14">
        <f>_xlfn.XLOOKUP(1, ('Table 4 - Full data'!$A$2:'Table 4 - Full data'!$A$217 = $A35)*('Table 4 - Full data'!$B$2:'Table 4 - Full data'!$B$217 = $B$5),'Table 4 - Full data'!K$2:'Table 4 - Full data'!K$217)</f>
        <v>0.05</v>
      </c>
    </row>
    <row r="36" spans="1:10" x14ac:dyDescent="0.45">
      <c r="A36" t="s">
        <v>197</v>
      </c>
      <c r="B36" s="10">
        <f>_xlfn.XLOOKUP(1, ('Table 4 - Full data'!$A$2:'Table 4 - Full data'!$A$217 = $A36)*('Table 4 - Full data'!$B$2:'Table 4 - Full data'!$B$217 = $B$5),'Table 4 - Full data'!C$2:'Table 4 - Full data'!C$217)</f>
        <v>955</v>
      </c>
      <c r="C36" s="14">
        <f>_xlfn.XLOOKUP(1, ('Table 4 - Full data'!$A$2:'Table 4 - Full data'!$A$217 = $A36)*('Table 4 - Full data'!$B$2:'Table 4 - Full data'!$B$217 = $B$5),'Table 4 - Full data'!D$2:'Table 4 - Full data'!D$217)</f>
        <v>0.06</v>
      </c>
      <c r="D36" s="10">
        <f>_xlfn.XLOOKUP(1, ('Table 4 - Full data'!$A$2:'Table 4 - Full data'!$A$217 = $A36)*('Table 4 - Full data'!$B$2:'Table 4 - Full data'!$B$217 = $B$5),'Table 4 - Full data'!E$2:'Table 4 - Full data'!E$217)</f>
        <v>940</v>
      </c>
      <c r="E36" s="10">
        <f>_xlfn.XLOOKUP(1, ('Table 4 - Full data'!$A$2:'Table 4 - Full data'!$A$217 = $A36)*('Table 4 - Full data'!$B$2:'Table 4 - Full data'!$B$217 = $B$5),'Table 4 - Full data'!F$2:'Table 4 - Full data'!F$217)</f>
        <v>370</v>
      </c>
      <c r="F36" s="10">
        <f>_xlfn.XLOOKUP(1, ('Table 4 - Full data'!$A$2:'Table 4 - Full data'!$A$217 = $A36)*('Table 4 - Full data'!$B$2:'Table 4 - Full data'!$B$217 = $B$5),'Table 4 - Full data'!G$2:'Table 4 - Full data'!G$217)</f>
        <v>545</v>
      </c>
      <c r="G36" s="10">
        <f>_xlfn.XLOOKUP(1, ('Table 4 - Full data'!$A$2:'Table 4 - Full data'!$A$217 = $A36)*('Table 4 - Full data'!$B$2:'Table 4 - Full data'!$B$217 = $B$5),'Table 4 - Full data'!H$2:'Table 4 - Full data'!H$217)</f>
        <v>25</v>
      </c>
      <c r="H36" s="14">
        <f>_xlfn.XLOOKUP(1, ('Table 4 - Full data'!$A$2:'Table 4 - Full data'!$A$217 = $A36)*('Table 4 - Full data'!$B$2:'Table 4 - Full data'!$B$217 = $B$5),'Table 4 - Full data'!I$2:'Table 4 - Full data'!I$217)</f>
        <v>0.39</v>
      </c>
      <c r="I36" s="14">
        <f>_xlfn.XLOOKUP(1, ('Table 4 - Full data'!$A$2:'Table 4 - Full data'!$A$217 = $A36)*('Table 4 - Full data'!$B$2:'Table 4 - Full data'!$B$217 = $B$5),'Table 4 - Full data'!J$2:'Table 4 - Full data'!J$217)</f>
        <v>0.57999999999999996</v>
      </c>
      <c r="J36" s="14">
        <f>_xlfn.XLOOKUP(1, ('Table 4 - Full data'!$A$2:'Table 4 - Full data'!$A$217 = $A36)*('Table 4 - Full data'!$B$2:'Table 4 - Full data'!$B$217 = $B$5),'Table 4 - Full data'!K$2:'Table 4 - Full data'!K$217)</f>
        <v>0.03</v>
      </c>
    </row>
    <row r="37" spans="1:10" x14ac:dyDescent="0.45">
      <c r="A37" t="s">
        <v>198</v>
      </c>
      <c r="B37" s="10">
        <f>_xlfn.XLOOKUP(1, ('Table 4 - Full data'!$A$2:'Table 4 - Full data'!$A$217 = $A37)*('Table 4 - Full data'!$B$2:'Table 4 - Full data'!$B$217 = $B$5),'Table 4 - Full data'!C$2:'Table 4 - Full data'!C$217)</f>
        <v>230</v>
      </c>
      <c r="C37" s="14">
        <f>_xlfn.XLOOKUP(1, ('Table 4 - Full data'!$A$2:'Table 4 - Full data'!$A$217 = $A37)*('Table 4 - Full data'!$B$2:'Table 4 - Full data'!$B$217 = $B$5),'Table 4 - Full data'!D$2:'Table 4 - Full data'!D$217)</f>
        <v>0.01</v>
      </c>
      <c r="D37" s="10">
        <f>_xlfn.XLOOKUP(1, ('Table 4 - Full data'!$A$2:'Table 4 - Full data'!$A$217 = $A37)*('Table 4 - Full data'!$B$2:'Table 4 - Full data'!$B$217 = $B$5),'Table 4 - Full data'!E$2:'Table 4 - Full data'!E$217)</f>
        <v>230</v>
      </c>
      <c r="E37" s="10">
        <f>_xlfn.XLOOKUP(1, ('Table 4 - Full data'!$A$2:'Table 4 - Full data'!$A$217 = $A37)*('Table 4 - Full data'!$B$2:'Table 4 - Full data'!$B$217 = $B$5),'Table 4 - Full data'!F$2:'Table 4 - Full data'!F$217)</f>
        <v>100</v>
      </c>
      <c r="F37" s="10">
        <f>_xlfn.XLOOKUP(1, ('Table 4 - Full data'!$A$2:'Table 4 - Full data'!$A$217 = $A37)*('Table 4 - Full data'!$B$2:'Table 4 - Full data'!$B$217 = $B$5),'Table 4 - Full data'!G$2:'Table 4 - Full data'!G$217)</f>
        <v>120</v>
      </c>
      <c r="G37" s="10">
        <f>_xlfn.XLOOKUP(1, ('Table 4 - Full data'!$A$2:'Table 4 - Full data'!$A$217 = $A37)*('Table 4 - Full data'!$B$2:'Table 4 - Full data'!$B$217 = $B$5),'Table 4 - Full data'!H$2:'Table 4 - Full data'!H$217)</f>
        <v>10</v>
      </c>
      <c r="H37" s="14">
        <f>_xlfn.XLOOKUP(1, ('Table 4 - Full data'!$A$2:'Table 4 - Full data'!$A$217 = $A37)*('Table 4 - Full data'!$B$2:'Table 4 - Full data'!$B$217 = $B$5),'Table 4 - Full data'!I$2:'Table 4 - Full data'!I$217)</f>
        <v>0.45</v>
      </c>
      <c r="I37" s="14">
        <f>_xlfn.XLOOKUP(1, ('Table 4 - Full data'!$A$2:'Table 4 - Full data'!$A$217 = $A37)*('Table 4 - Full data'!$B$2:'Table 4 - Full data'!$B$217 = $B$5),'Table 4 - Full data'!J$2:'Table 4 - Full data'!J$217)</f>
        <v>0.52</v>
      </c>
      <c r="J37" s="14">
        <f>_xlfn.XLOOKUP(1, ('Table 4 - Full data'!$A$2:'Table 4 - Full data'!$A$217 = $A37)*('Table 4 - Full data'!$B$2:'Table 4 - Full data'!$B$217 = $B$5),'Table 4 - Full data'!K$2:'Table 4 - Full data'!K$217)</f>
        <v>0.04</v>
      </c>
    </row>
    <row r="38" spans="1:10" x14ac:dyDescent="0.45">
      <c r="A38" t="s">
        <v>199</v>
      </c>
      <c r="B38" s="10">
        <f>_xlfn.XLOOKUP(1, ('Table 4 - Full data'!$A$2:'Table 4 - Full data'!$A$217 = $A38)*('Table 4 - Full data'!$B$2:'Table 4 - Full data'!$B$217 = $B$5),'Table 4 - Full data'!C$2:'Table 4 - Full data'!C$217)</f>
        <v>430</v>
      </c>
      <c r="C38" s="14">
        <f>_xlfn.XLOOKUP(1, ('Table 4 - Full data'!$A$2:'Table 4 - Full data'!$A$217 = $A38)*('Table 4 - Full data'!$B$2:'Table 4 - Full data'!$B$217 = $B$5),'Table 4 - Full data'!D$2:'Table 4 - Full data'!D$217)</f>
        <v>0.03</v>
      </c>
      <c r="D38" s="10">
        <f>_xlfn.XLOOKUP(1, ('Table 4 - Full data'!$A$2:'Table 4 - Full data'!$A$217 = $A38)*('Table 4 - Full data'!$B$2:'Table 4 - Full data'!$B$217 = $B$5),'Table 4 - Full data'!E$2:'Table 4 - Full data'!E$217)</f>
        <v>425</v>
      </c>
      <c r="E38" s="10">
        <f>_xlfn.XLOOKUP(1, ('Table 4 - Full data'!$A$2:'Table 4 - Full data'!$A$217 = $A38)*('Table 4 - Full data'!$B$2:'Table 4 - Full data'!$B$217 = $B$5),'Table 4 - Full data'!F$2:'Table 4 - Full data'!F$217)</f>
        <v>160</v>
      </c>
      <c r="F38" s="10">
        <f>_xlfn.XLOOKUP(1, ('Table 4 - Full data'!$A$2:'Table 4 - Full data'!$A$217 = $A38)*('Table 4 - Full data'!$B$2:'Table 4 - Full data'!$B$217 = $B$5),'Table 4 - Full data'!G$2:'Table 4 - Full data'!G$217)</f>
        <v>250</v>
      </c>
      <c r="G38" s="10">
        <f>_xlfn.XLOOKUP(1, ('Table 4 - Full data'!$A$2:'Table 4 - Full data'!$A$217 = $A38)*('Table 4 - Full data'!$B$2:'Table 4 - Full data'!$B$217 = $B$5),'Table 4 - Full data'!H$2:'Table 4 - Full data'!H$217)</f>
        <v>15</v>
      </c>
      <c r="H38" s="14">
        <f>_xlfn.XLOOKUP(1, ('Table 4 - Full data'!$A$2:'Table 4 - Full data'!$A$217 = $A38)*('Table 4 - Full data'!$B$2:'Table 4 - Full data'!$B$217 = $B$5),'Table 4 - Full data'!I$2:'Table 4 - Full data'!I$217)</f>
        <v>0.38</v>
      </c>
      <c r="I38" s="14">
        <f>_xlfn.XLOOKUP(1, ('Table 4 - Full data'!$A$2:'Table 4 - Full data'!$A$217 = $A38)*('Table 4 - Full data'!$B$2:'Table 4 - Full data'!$B$217 = $B$5),'Table 4 - Full data'!J$2:'Table 4 - Full data'!J$217)</f>
        <v>0.57999999999999996</v>
      </c>
      <c r="J38" s="14">
        <f>_xlfn.XLOOKUP(1, ('Table 4 - Full data'!$A$2:'Table 4 - Full data'!$A$217 = $A38)*('Table 4 - Full data'!$B$2:'Table 4 - Full data'!$B$217 = $B$5),'Table 4 - Full data'!K$2:'Table 4 - Full data'!K$217)</f>
        <v>0.04</v>
      </c>
    </row>
    <row r="39" spans="1:10" x14ac:dyDescent="0.45">
      <c r="A39" t="s">
        <v>200</v>
      </c>
      <c r="B39" s="10">
        <f>_xlfn.XLOOKUP(1, ('Table 4 - Full data'!$A$2:'Table 4 - Full data'!$A$217 = $A39)*('Table 4 - Full data'!$B$2:'Table 4 - Full data'!$B$217 = $B$5),'Table 4 - Full data'!C$2:'Table 4 - Full data'!C$217)</f>
        <v>460</v>
      </c>
      <c r="C39" s="14">
        <f>_xlfn.XLOOKUP(1, ('Table 4 - Full data'!$A$2:'Table 4 - Full data'!$A$217 = $A39)*('Table 4 - Full data'!$B$2:'Table 4 - Full data'!$B$217 = $B$5),'Table 4 - Full data'!D$2:'Table 4 - Full data'!D$217)</f>
        <v>0.03</v>
      </c>
      <c r="D39" s="10">
        <f>_xlfn.XLOOKUP(1, ('Table 4 - Full data'!$A$2:'Table 4 - Full data'!$A$217 = $A39)*('Table 4 - Full data'!$B$2:'Table 4 - Full data'!$B$217 = $B$5),'Table 4 - Full data'!E$2:'Table 4 - Full data'!E$217)</f>
        <v>455</v>
      </c>
      <c r="E39" s="10">
        <f>_xlfn.XLOOKUP(1, ('Table 4 - Full data'!$A$2:'Table 4 - Full data'!$A$217 = $A39)*('Table 4 - Full data'!$B$2:'Table 4 - Full data'!$B$217 = $B$5),'Table 4 - Full data'!F$2:'Table 4 - Full data'!F$217)</f>
        <v>150</v>
      </c>
      <c r="F39" s="10">
        <f>_xlfn.XLOOKUP(1, ('Table 4 - Full data'!$A$2:'Table 4 - Full data'!$A$217 = $A39)*('Table 4 - Full data'!$B$2:'Table 4 - Full data'!$B$217 = $B$5),'Table 4 - Full data'!G$2:'Table 4 - Full data'!G$217)</f>
        <v>295</v>
      </c>
      <c r="G39" s="10">
        <f>_xlfn.XLOOKUP(1, ('Table 4 - Full data'!$A$2:'Table 4 - Full data'!$A$217 = $A39)*('Table 4 - Full data'!$B$2:'Table 4 - Full data'!$B$217 = $B$5),'Table 4 - Full data'!H$2:'Table 4 - Full data'!H$217)</f>
        <v>15</v>
      </c>
      <c r="H39" s="14">
        <f>_xlfn.XLOOKUP(1, ('Table 4 - Full data'!$A$2:'Table 4 - Full data'!$A$217 = $A39)*('Table 4 - Full data'!$B$2:'Table 4 - Full data'!$B$217 = $B$5),'Table 4 - Full data'!I$2:'Table 4 - Full data'!I$217)</f>
        <v>0.33</v>
      </c>
      <c r="I39" s="14">
        <f>_xlfn.XLOOKUP(1, ('Table 4 - Full data'!$A$2:'Table 4 - Full data'!$A$217 = $A39)*('Table 4 - Full data'!$B$2:'Table 4 - Full data'!$B$217 = $B$5),'Table 4 - Full data'!J$2:'Table 4 - Full data'!J$217)</f>
        <v>0.64</v>
      </c>
      <c r="J39" s="14">
        <f>_xlfn.XLOOKUP(1, ('Table 4 - Full data'!$A$2:'Table 4 - Full data'!$A$217 = $A39)*('Table 4 - Full data'!$B$2:'Table 4 - Full data'!$B$217 = $B$5),'Table 4 - Full data'!K$2:'Table 4 - Full data'!K$217)</f>
        <v>0.03</v>
      </c>
    </row>
    <row r="40" spans="1:10" x14ac:dyDescent="0.45">
      <c r="A40" t="s">
        <v>201</v>
      </c>
      <c r="B40" s="10">
        <f>_xlfn.XLOOKUP(1, ('Table 4 - Full data'!$A$2:'Table 4 - Full data'!$A$217 = $A40)*('Table 4 - Full data'!$B$2:'Table 4 - Full data'!$B$217 = $B$5),'Table 4 - Full data'!C$2:'Table 4 - Full data'!C$217)</f>
        <v>70</v>
      </c>
      <c r="C40" s="14">
        <f>_xlfn.XLOOKUP(1, ('Table 4 - Full data'!$A$2:'Table 4 - Full data'!$A$217 = $A40)*('Table 4 - Full data'!$B$2:'Table 4 - Full data'!$B$217 = $B$5),'Table 4 - Full data'!D$2:'Table 4 - Full data'!D$217)</f>
        <v>0</v>
      </c>
      <c r="D40" s="10">
        <f>_xlfn.XLOOKUP(1, ('Table 4 - Full data'!$A$2:'Table 4 - Full data'!$A$217 = $A40)*('Table 4 - Full data'!$B$2:'Table 4 - Full data'!$B$217 = $B$5),'Table 4 - Full data'!E$2:'Table 4 - Full data'!E$217)</f>
        <v>70</v>
      </c>
      <c r="E40" s="10">
        <f>_xlfn.XLOOKUP(1, ('Table 4 - Full data'!$A$2:'Table 4 - Full data'!$A$217 = $A40)*('Table 4 - Full data'!$B$2:'Table 4 - Full data'!$B$217 = $B$5),'Table 4 - Full data'!F$2:'Table 4 - Full data'!F$217)</f>
        <v>20</v>
      </c>
      <c r="F40" s="10">
        <f>_xlfn.XLOOKUP(1, ('Table 4 - Full data'!$A$2:'Table 4 - Full data'!$A$217 = $A40)*('Table 4 - Full data'!$B$2:'Table 4 - Full data'!$B$217 = $B$5),'Table 4 - Full data'!G$2:'Table 4 - Full data'!G$217)</f>
        <v>45</v>
      </c>
      <c r="G40" s="10" t="str">
        <f>_xlfn.XLOOKUP(1, ('Table 4 - Full data'!$A$2:'Table 4 - Full data'!$A$217 = $A40)*('Table 4 - Full data'!$B$2:'Table 4 - Full data'!$B$217 = $B$5),'Table 4 - Full data'!H$2:'Table 4 - Full data'!H$217)</f>
        <v>[c]</v>
      </c>
      <c r="H40" s="14" t="str">
        <f>_xlfn.XLOOKUP(1, ('Table 4 - Full data'!$A$2:'Table 4 - Full data'!$A$217 = $A40)*('Table 4 - Full data'!$B$2:'Table 4 - Full data'!$B$217 = $B$5),'Table 4 - Full data'!I$2:'Table 4 - Full data'!I$217)</f>
        <v>[c]</v>
      </c>
      <c r="I40" s="14">
        <f>_xlfn.XLOOKUP(1, ('Table 4 - Full data'!$A$2:'Table 4 - Full data'!$A$217 = $A40)*('Table 4 - Full data'!$B$2:'Table 4 - Full data'!$B$217 = $B$5),'Table 4 - Full data'!J$2:'Table 4 - Full data'!J$217)</f>
        <v>0.66</v>
      </c>
      <c r="J40" s="14" t="str">
        <f>_xlfn.XLOOKUP(1, ('Table 4 - Full data'!$A$2:'Table 4 - Full data'!$A$217 = $A40)*('Table 4 - Full data'!$B$2:'Table 4 - Full data'!$B$217 = $B$5),'Table 4 - Full data'!K$2:'Table 4 - Full data'!K$217)</f>
        <v>[c]</v>
      </c>
    </row>
    <row r="41" spans="1:10" x14ac:dyDescent="0.45">
      <c r="A41" t="s">
        <v>202</v>
      </c>
      <c r="B41" s="10">
        <f>_xlfn.XLOOKUP(1, ('Table 4 - Full data'!$A$2:'Table 4 - Full data'!$A$217 = $A41)*('Table 4 - Full data'!$B$2:'Table 4 - Full data'!$B$217 = $B$5),'Table 4 - Full data'!C$2:'Table 4 - Full data'!C$217)</f>
        <v>20</v>
      </c>
      <c r="C41" s="14">
        <f>_xlfn.XLOOKUP(1, ('Table 4 - Full data'!$A$2:'Table 4 - Full data'!$A$217 = $A41)*('Table 4 - Full data'!$B$2:'Table 4 - Full data'!$B$217 = $B$5),'Table 4 - Full data'!D$2:'Table 4 - Full data'!D$217)</f>
        <v>0</v>
      </c>
      <c r="D41" s="10">
        <f>_xlfn.XLOOKUP(1, ('Table 4 - Full data'!$A$2:'Table 4 - Full data'!$A$217 = $A41)*('Table 4 - Full data'!$B$2:'Table 4 - Full data'!$B$217 = $B$5),'Table 4 - Full data'!E$2:'Table 4 - Full data'!E$217)</f>
        <v>10</v>
      </c>
      <c r="E41" s="10">
        <f>_xlfn.XLOOKUP(1, ('Table 4 - Full data'!$A$2:'Table 4 - Full data'!$A$217 = $A41)*('Table 4 - Full data'!$B$2:'Table 4 - Full data'!$B$217 = $B$5),'Table 4 - Full data'!F$2:'Table 4 - Full data'!F$217)</f>
        <v>0</v>
      </c>
      <c r="F41" s="10">
        <f>_xlfn.XLOOKUP(1, ('Table 4 - Full data'!$A$2:'Table 4 - Full data'!$A$217 = $A41)*('Table 4 - Full data'!$B$2:'Table 4 - Full data'!$B$217 = $B$5),'Table 4 - Full data'!G$2:'Table 4 - Full data'!G$217)</f>
        <v>0</v>
      </c>
      <c r="G41" s="10">
        <f>_xlfn.XLOOKUP(1, ('Table 4 - Full data'!$A$2:'Table 4 - Full data'!$A$217 = $A41)*('Table 4 - Full data'!$B$2:'Table 4 - Full data'!$B$217 = $B$5),'Table 4 - Full data'!H$2:'Table 4 - Full data'!H$217)</f>
        <v>10</v>
      </c>
      <c r="H41" s="14">
        <f>_xlfn.XLOOKUP(1, ('Table 4 - Full data'!$A$2:'Table 4 - Full data'!$A$217 = $A41)*('Table 4 - Full data'!$B$2:'Table 4 - Full data'!$B$217 = $B$5),'Table 4 - Full data'!I$2:'Table 4 - Full data'!I$217)</f>
        <v>0</v>
      </c>
      <c r="I41" s="14">
        <f>_xlfn.XLOOKUP(1, ('Table 4 - Full data'!$A$2:'Table 4 - Full data'!$A$217 = $A41)*('Table 4 - Full data'!$B$2:'Table 4 - Full data'!$B$217 = $B$5),'Table 4 - Full data'!J$2:'Table 4 - Full data'!J$217)</f>
        <v>0</v>
      </c>
      <c r="J41" s="14">
        <f>_xlfn.XLOOKUP(1, ('Table 4 - Full data'!$A$2:'Table 4 - Full data'!$A$217 = $A41)*('Table 4 - Full data'!$B$2:'Table 4 - Full data'!$B$217 = $B$5),'Table 4 - Full data'!K$2:'Table 4 - Full data'!K$217)</f>
        <v>1</v>
      </c>
    </row>
    <row r="42" spans="1:10" x14ac:dyDescent="0.45">
      <c r="A42" t="s">
        <v>203</v>
      </c>
      <c r="B42" s="10">
        <f>_xlfn.XLOOKUP(1, ('Table 4 - Full data'!$A$2:'Table 4 - Full data'!$A$217 = $A42)*('Table 4 - Full data'!$B$2:'Table 4 - Full data'!$B$217 = $B$5),'Table 4 - Full data'!C$2:'Table 4 - Full data'!C$217)</f>
        <v>10</v>
      </c>
      <c r="C42" s="14">
        <f>_xlfn.XLOOKUP(1, ('Table 4 - Full data'!$A$2:'Table 4 - Full data'!$A$217 = $A42)*('Table 4 - Full data'!$B$2:'Table 4 - Full data'!$B$217 = $B$5),'Table 4 - Full data'!D$2:'Table 4 - Full data'!D$217)</f>
        <v>0</v>
      </c>
      <c r="D42" s="10">
        <f>_xlfn.XLOOKUP(1, ('Table 4 - Full data'!$A$2:'Table 4 - Full data'!$A$217 = $A42)*('Table 4 - Full data'!$B$2:'Table 4 - Full data'!$B$217 = $B$5),'Table 4 - Full data'!E$2:'Table 4 - Full data'!E$217)</f>
        <v>10</v>
      </c>
      <c r="E42" s="10">
        <f>_xlfn.XLOOKUP(1, ('Table 4 - Full data'!$A$2:'Table 4 - Full data'!$A$217 = $A42)*('Table 4 - Full data'!$B$2:'Table 4 - Full data'!$B$217 = $B$5),'Table 4 - Full data'!F$2:'Table 4 - Full data'!F$217)</f>
        <v>5</v>
      </c>
      <c r="F42" s="10">
        <f>_xlfn.XLOOKUP(1, ('Table 4 - Full data'!$A$2:'Table 4 - Full data'!$A$217 = $A42)*('Table 4 - Full data'!$B$2:'Table 4 - Full data'!$B$217 = $B$5),'Table 4 - Full data'!G$2:'Table 4 - Full data'!G$217)</f>
        <v>5</v>
      </c>
      <c r="G42" s="10">
        <f>_xlfn.XLOOKUP(1, ('Table 4 - Full data'!$A$2:'Table 4 - Full data'!$A$217 = $A42)*('Table 4 - Full data'!$B$2:'Table 4 - Full data'!$B$217 = $B$5),'Table 4 - Full data'!H$2:'Table 4 - Full data'!H$217)</f>
        <v>0</v>
      </c>
      <c r="H42" s="14">
        <f>_xlfn.XLOOKUP(1, ('Table 4 - Full data'!$A$2:'Table 4 - Full data'!$A$217 = $A42)*('Table 4 - Full data'!$B$2:'Table 4 - Full data'!$B$217 = $B$5),'Table 4 - Full data'!I$2:'Table 4 - Full data'!I$217)</f>
        <v>0.44</v>
      </c>
      <c r="I42" s="14">
        <f>_xlfn.XLOOKUP(1, ('Table 4 - Full data'!$A$2:'Table 4 - Full data'!$A$217 = $A42)*('Table 4 - Full data'!$B$2:'Table 4 - Full data'!$B$217 = $B$5),'Table 4 - Full data'!J$2:'Table 4 - Full data'!J$217)</f>
        <v>0.56000000000000005</v>
      </c>
      <c r="J42" s="14">
        <f>_xlfn.XLOOKUP(1, ('Table 4 - Full data'!$A$2:'Table 4 - Full data'!$A$217 = $A42)*('Table 4 - Full data'!$B$2:'Table 4 - Full data'!$B$217 = $B$5),'Table 4 - Full data'!K$2:'Table 4 - Full data'!K$217)</f>
        <v>0</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lookup'!A3:A8</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
  <sheetViews>
    <sheetView workbookViewId="0"/>
  </sheetViews>
  <sheetFormatPr defaultColWidth="10.640625" defaultRowHeight="15.9" x14ac:dyDescent="0.45"/>
  <cols>
    <col min="1" max="1" width="26" customWidth="1"/>
    <col min="2" max="2" width="13" customWidth="1"/>
    <col min="3" max="3" width="16.640625" customWidth="1"/>
    <col min="4" max="4" width="13.140625" customWidth="1"/>
    <col min="5" max="5" width="13.2109375" customWidth="1"/>
    <col min="6" max="6" width="13.7109375" customWidth="1"/>
    <col min="7" max="7" width="13.640625" customWidth="1"/>
    <col min="8" max="9" width="14.640625" customWidth="1"/>
    <col min="10" max="10" width="14.85546875" customWidth="1"/>
  </cols>
  <sheetData>
    <row r="1" spans="1:10" ht="20.6" x14ac:dyDescent="0.55000000000000004">
      <c r="A1" s="1" t="s">
        <v>6</v>
      </c>
    </row>
    <row r="2" spans="1:10" x14ac:dyDescent="0.45">
      <c r="A2" t="s">
        <v>39</v>
      </c>
    </row>
    <row r="3" spans="1:10" x14ac:dyDescent="0.45">
      <c r="A3" t="s">
        <v>294</v>
      </c>
    </row>
    <row r="4" spans="1:10" ht="65.05" customHeight="1" x14ac:dyDescent="0.45">
      <c r="A4" s="2" t="s">
        <v>204</v>
      </c>
      <c r="B4" s="2" t="s">
        <v>95</v>
      </c>
      <c r="C4" s="2" t="s">
        <v>96</v>
      </c>
      <c r="D4" s="2" t="s">
        <v>97</v>
      </c>
      <c r="E4" s="2" t="s">
        <v>98</v>
      </c>
      <c r="F4" s="2" t="s">
        <v>99</v>
      </c>
      <c r="G4" s="2" t="s">
        <v>100</v>
      </c>
      <c r="H4" s="2" t="s">
        <v>101</v>
      </c>
      <c r="I4" s="2" t="s">
        <v>102</v>
      </c>
      <c r="J4" s="2" t="s">
        <v>103</v>
      </c>
    </row>
    <row r="5" spans="1:10" x14ac:dyDescent="0.45">
      <c r="A5" s="6" t="s">
        <v>104</v>
      </c>
      <c r="B5" s="9">
        <v>16210</v>
      </c>
      <c r="C5" s="13">
        <v>1</v>
      </c>
      <c r="D5" s="9">
        <v>15995</v>
      </c>
      <c r="E5" s="9">
        <v>6320</v>
      </c>
      <c r="F5" s="9">
        <v>9125</v>
      </c>
      <c r="G5" s="9">
        <v>555</v>
      </c>
      <c r="H5" s="13">
        <v>0.39</v>
      </c>
      <c r="I5" s="13">
        <v>0.56999999999999995</v>
      </c>
      <c r="J5" s="13">
        <v>0.03</v>
      </c>
    </row>
    <row r="6" spans="1:10" x14ac:dyDescent="0.45">
      <c r="A6" t="s">
        <v>233</v>
      </c>
      <c r="B6" s="10">
        <v>1235</v>
      </c>
      <c r="C6" s="14">
        <v>0.08</v>
      </c>
      <c r="D6" s="10">
        <v>1210</v>
      </c>
      <c r="E6" s="10">
        <v>505</v>
      </c>
      <c r="F6" s="10">
        <v>660</v>
      </c>
      <c r="G6" s="10">
        <v>45</v>
      </c>
      <c r="H6" s="14">
        <v>0.42</v>
      </c>
      <c r="I6" s="14">
        <v>0.55000000000000004</v>
      </c>
      <c r="J6" s="14">
        <v>0.04</v>
      </c>
    </row>
    <row r="7" spans="1:10" x14ac:dyDescent="0.45">
      <c r="A7" t="s">
        <v>234</v>
      </c>
      <c r="B7" s="10">
        <v>14975</v>
      </c>
      <c r="C7" s="14">
        <v>0.92</v>
      </c>
      <c r="D7" s="10">
        <v>14790</v>
      </c>
      <c r="E7" s="10">
        <v>5815</v>
      </c>
      <c r="F7" s="10">
        <v>8465</v>
      </c>
      <c r="G7" s="10">
        <v>510</v>
      </c>
      <c r="H7" s="14">
        <v>0.39</v>
      </c>
      <c r="I7" s="14">
        <v>0.56999999999999995</v>
      </c>
      <c r="J7" s="14">
        <v>0.03</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7"/>
  <sheetViews>
    <sheetView workbookViewId="0"/>
  </sheetViews>
  <sheetFormatPr defaultColWidth="10.640625" defaultRowHeight="15.9" x14ac:dyDescent="0.45"/>
  <cols>
    <col min="1" max="1" width="40.640625" customWidth="1"/>
    <col min="2" max="13" width="16.640625" customWidth="1"/>
  </cols>
  <sheetData>
    <row r="1" spans="1:13" ht="20.6" x14ac:dyDescent="0.55000000000000004">
      <c r="A1" s="1" t="s">
        <v>260</v>
      </c>
    </row>
    <row r="2" spans="1:13" x14ac:dyDescent="0.45">
      <c r="A2" t="s">
        <v>40</v>
      </c>
    </row>
    <row r="3" spans="1:13" x14ac:dyDescent="0.45">
      <c r="A3" t="s">
        <v>294</v>
      </c>
    </row>
    <row r="4" spans="1:13" ht="65.05" customHeight="1" x14ac:dyDescent="0.45">
      <c r="A4" s="27" t="s">
        <v>231</v>
      </c>
      <c r="B4" s="2" t="s">
        <v>205</v>
      </c>
      <c r="C4" s="2" t="s">
        <v>262</v>
      </c>
      <c r="D4" s="2" t="s">
        <v>263</v>
      </c>
      <c r="E4" s="2" t="s">
        <v>264</v>
      </c>
      <c r="F4" s="2" t="s">
        <v>265</v>
      </c>
      <c r="G4" s="2" t="s">
        <v>266</v>
      </c>
      <c r="H4" s="2" t="s">
        <v>267</v>
      </c>
      <c r="I4" s="2" t="s">
        <v>268</v>
      </c>
      <c r="J4" s="2" t="s">
        <v>269</v>
      </c>
      <c r="K4" s="2" t="s">
        <v>270</v>
      </c>
      <c r="L4" s="2" t="s">
        <v>271</v>
      </c>
      <c r="M4" s="2" t="s">
        <v>236</v>
      </c>
    </row>
    <row r="5" spans="1:13" x14ac:dyDescent="0.45">
      <c r="A5" s="6" t="s">
        <v>104</v>
      </c>
      <c r="B5" s="9">
        <v>15965</v>
      </c>
      <c r="C5" s="9">
        <v>95</v>
      </c>
      <c r="D5" s="9">
        <v>2570</v>
      </c>
      <c r="E5" s="9">
        <v>3950</v>
      </c>
      <c r="F5" s="9">
        <v>2580</v>
      </c>
      <c r="G5" s="9">
        <v>1425</v>
      </c>
      <c r="H5" s="9">
        <v>945</v>
      </c>
      <c r="I5" s="9">
        <v>780</v>
      </c>
      <c r="J5" s="9">
        <v>595</v>
      </c>
      <c r="K5" s="9">
        <v>500</v>
      </c>
      <c r="L5" s="9">
        <v>2535</v>
      </c>
      <c r="M5" s="9">
        <v>13</v>
      </c>
    </row>
    <row r="6" spans="1:13" x14ac:dyDescent="0.45">
      <c r="A6" t="s">
        <v>105</v>
      </c>
      <c r="B6" s="10">
        <v>285</v>
      </c>
      <c r="C6" s="10">
        <v>10</v>
      </c>
      <c r="D6" s="10">
        <v>210</v>
      </c>
      <c r="E6" s="10">
        <v>60</v>
      </c>
      <c r="F6" s="10">
        <v>0</v>
      </c>
      <c r="G6" s="10">
        <v>0</v>
      </c>
      <c r="H6" s="10">
        <v>0</v>
      </c>
      <c r="I6" s="10">
        <v>0</v>
      </c>
      <c r="J6" s="10">
        <v>0</v>
      </c>
      <c r="K6" s="10">
        <v>0</v>
      </c>
      <c r="L6" s="10">
        <v>0</v>
      </c>
      <c r="M6" s="10">
        <v>4</v>
      </c>
    </row>
    <row r="7" spans="1:13" x14ac:dyDescent="0.45">
      <c r="A7" t="s">
        <v>106</v>
      </c>
      <c r="B7" s="10">
        <v>665</v>
      </c>
      <c r="C7" s="10">
        <v>10</v>
      </c>
      <c r="D7" s="10">
        <v>190</v>
      </c>
      <c r="E7" s="10">
        <v>415</v>
      </c>
      <c r="F7" s="10">
        <v>25</v>
      </c>
      <c r="G7" s="10">
        <v>10</v>
      </c>
      <c r="H7" s="10">
        <v>10</v>
      </c>
      <c r="I7" s="10" t="s">
        <v>222</v>
      </c>
      <c r="J7" s="10">
        <v>0</v>
      </c>
      <c r="K7" s="10">
        <v>0</v>
      </c>
      <c r="L7" s="10">
        <v>0</v>
      </c>
      <c r="M7" s="10">
        <v>6</v>
      </c>
    </row>
    <row r="8" spans="1:13" x14ac:dyDescent="0.45">
      <c r="A8" t="s">
        <v>107</v>
      </c>
      <c r="B8" s="10">
        <v>425</v>
      </c>
      <c r="C8" s="10">
        <v>5</v>
      </c>
      <c r="D8" s="10">
        <v>20</v>
      </c>
      <c r="E8" s="10">
        <v>225</v>
      </c>
      <c r="F8" s="10">
        <v>95</v>
      </c>
      <c r="G8" s="10">
        <v>30</v>
      </c>
      <c r="H8" s="10">
        <v>20</v>
      </c>
      <c r="I8" s="10">
        <v>15</v>
      </c>
      <c r="J8" s="10">
        <v>10</v>
      </c>
      <c r="K8" s="10">
        <v>5</v>
      </c>
      <c r="L8" s="10" t="s">
        <v>222</v>
      </c>
      <c r="M8" s="10">
        <v>10</v>
      </c>
    </row>
    <row r="9" spans="1:13" x14ac:dyDescent="0.45">
      <c r="A9" t="s">
        <v>108</v>
      </c>
      <c r="B9" s="10">
        <v>400</v>
      </c>
      <c r="C9" s="10" t="s">
        <v>222</v>
      </c>
      <c r="D9" s="10">
        <v>45</v>
      </c>
      <c r="E9" s="10">
        <v>250</v>
      </c>
      <c r="F9" s="10">
        <v>40</v>
      </c>
      <c r="G9" s="10">
        <v>10</v>
      </c>
      <c r="H9" s="10">
        <v>10</v>
      </c>
      <c r="I9" s="10">
        <v>15</v>
      </c>
      <c r="J9" s="10">
        <v>10</v>
      </c>
      <c r="K9" s="10">
        <v>10</v>
      </c>
      <c r="L9" s="10">
        <v>10</v>
      </c>
      <c r="M9" s="10">
        <v>8</v>
      </c>
    </row>
    <row r="10" spans="1:13" x14ac:dyDescent="0.45">
      <c r="A10" t="s">
        <v>109</v>
      </c>
      <c r="B10" s="10">
        <v>305</v>
      </c>
      <c r="C10" s="10" t="s">
        <v>222</v>
      </c>
      <c r="D10" s="10">
        <v>115</v>
      </c>
      <c r="E10" s="10">
        <v>120</v>
      </c>
      <c r="F10" s="10">
        <v>30</v>
      </c>
      <c r="G10" s="10">
        <v>15</v>
      </c>
      <c r="H10" s="10">
        <v>5</v>
      </c>
      <c r="I10" s="10">
        <v>5</v>
      </c>
      <c r="J10" s="10">
        <v>5</v>
      </c>
      <c r="K10" s="10">
        <v>5</v>
      </c>
      <c r="L10" s="10">
        <v>5</v>
      </c>
      <c r="M10" s="10">
        <v>6</v>
      </c>
    </row>
    <row r="11" spans="1:13" x14ac:dyDescent="0.45">
      <c r="A11" t="s">
        <v>110</v>
      </c>
      <c r="B11" s="10">
        <v>220</v>
      </c>
      <c r="C11" s="10">
        <v>5</v>
      </c>
      <c r="D11" s="10">
        <v>100</v>
      </c>
      <c r="E11" s="10">
        <v>50</v>
      </c>
      <c r="F11" s="10">
        <v>10</v>
      </c>
      <c r="G11" s="10">
        <v>10</v>
      </c>
      <c r="H11" s="10">
        <v>10</v>
      </c>
      <c r="I11" s="10">
        <v>5</v>
      </c>
      <c r="J11" s="10">
        <v>5</v>
      </c>
      <c r="K11" s="10">
        <v>5</v>
      </c>
      <c r="L11" s="10">
        <v>20</v>
      </c>
      <c r="M11" s="10">
        <v>6</v>
      </c>
    </row>
    <row r="12" spans="1:13" x14ac:dyDescent="0.45">
      <c r="A12" t="s">
        <v>111</v>
      </c>
      <c r="B12" s="10">
        <v>190</v>
      </c>
      <c r="C12" s="10">
        <v>5</v>
      </c>
      <c r="D12" s="10">
        <v>70</v>
      </c>
      <c r="E12" s="10">
        <v>50</v>
      </c>
      <c r="F12" s="10">
        <v>15</v>
      </c>
      <c r="G12" s="10">
        <v>25</v>
      </c>
      <c r="H12" s="10">
        <v>10</v>
      </c>
      <c r="I12" s="10" t="s">
        <v>222</v>
      </c>
      <c r="J12" s="10" t="s">
        <v>222</v>
      </c>
      <c r="K12" s="10" t="s">
        <v>222</v>
      </c>
      <c r="L12" s="10">
        <v>10</v>
      </c>
      <c r="M12" s="10">
        <v>8</v>
      </c>
    </row>
    <row r="13" spans="1:13" x14ac:dyDescent="0.45">
      <c r="A13" t="s">
        <v>112</v>
      </c>
      <c r="B13" s="10">
        <v>455</v>
      </c>
      <c r="C13" s="10" t="s">
        <v>222</v>
      </c>
      <c r="D13" s="10">
        <v>170</v>
      </c>
      <c r="E13" s="10">
        <v>45</v>
      </c>
      <c r="F13" s="10">
        <v>15</v>
      </c>
      <c r="G13" s="10">
        <v>5</v>
      </c>
      <c r="H13" s="10">
        <v>5</v>
      </c>
      <c r="I13" s="10">
        <v>5</v>
      </c>
      <c r="J13" s="10">
        <v>5</v>
      </c>
      <c r="K13" s="10">
        <v>10</v>
      </c>
      <c r="L13" s="10">
        <v>195</v>
      </c>
      <c r="M13" s="10">
        <v>14</v>
      </c>
    </row>
    <row r="14" spans="1:13" x14ac:dyDescent="0.45">
      <c r="A14" t="s">
        <v>113</v>
      </c>
      <c r="B14" s="10">
        <v>365</v>
      </c>
      <c r="C14" s="10">
        <v>0</v>
      </c>
      <c r="D14" s="10">
        <v>105</v>
      </c>
      <c r="E14" s="10">
        <v>170</v>
      </c>
      <c r="F14" s="10">
        <v>30</v>
      </c>
      <c r="G14" s="10">
        <v>25</v>
      </c>
      <c r="H14" s="10">
        <v>10</v>
      </c>
      <c r="I14" s="10">
        <v>10</v>
      </c>
      <c r="J14" s="10">
        <v>5</v>
      </c>
      <c r="K14" s="10">
        <v>5</v>
      </c>
      <c r="L14" s="10">
        <v>5</v>
      </c>
      <c r="M14" s="10">
        <v>7</v>
      </c>
    </row>
    <row r="15" spans="1:13" x14ac:dyDescent="0.45">
      <c r="A15" t="s">
        <v>114</v>
      </c>
      <c r="B15" s="10">
        <v>345</v>
      </c>
      <c r="C15" s="10">
        <v>0</v>
      </c>
      <c r="D15" s="10">
        <v>5</v>
      </c>
      <c r="E15" s="10">
        <v>130</v>
      </c>
      <c r="F15" s="10">
        <v>110</v>
      </c>
      <c r="G15" s="10">
        <v>40</v>
      </c>
      <c r="H15" s="10">
        <v>20</v>
      </c>
      <c r="I15" s="10">
        <v>10</v>
      </c>
      <c r="J15" s="10">
        <v>10</v>
      </c>
      <c r="K15" s="10">
        <v>10</v>
      </c>
      <c r="L15" s="10">
        <v>15</v>
      </c>
      <c r="M15" s="10">
        <v>12</v>
      </c>
    </row>
    <row r="16" spans="1:13" x14ac:dyDescent="0.45">
      <c r="A16" t="s">
        <v>115</v>
      </c>
      <c r="B16" s="10">
        <v>670</v>
      </c>
      <c r="C16" s="10">
        <v>5</v>
      </c>
      <c r="D16" s="10">
        <v>35</v>
      </c>
      <c r="E16" s="10">
        <v>150</v>
      </c>
      <c r="F16" s="10">
        <v>250</v>
      </c>
      <c r="G16" s="10">
        <v>110</v>
      </c>
      <c r="H16" s="10">
        <v>30</v>
      </c>
      <c r="I16" s="10">
        <v>20</v>
      </c>
      <c r="J16" s="10">
        <v>25</v>
      </c>
      <c r="K16" s="10">
        <v>25</v>
      </c>
      <c r="L16" s="10">
        <v>25</v>
      </c>
      <c r="M16" s="10">
        <v>13</v>
      </c>
    </row>
    <row r="17" spans="1:13" x14ac:dyDescent="0.45">
      <c r="A17" t="s">
        <v>116</v>
      </c>
      <c r="B17" s="10">
        <v>680</v>
      </c>
      <c r="C17" s="10">
        <v>5</v>
      </c>
      <c r="D17" s="10">
        <v>15</v>
      </c>
      <c r="E17" s="10">
        <v>205</v>
      </c>
      <c r="F17" s="10">
        <v>210</v>
      </c>
      <c r="G17" s="10">
        <v>55</v>
      </c>
      <c r="H17" s="10">
        <v>30</v>
      </c>
      <c r="I17" s="10">
        <v>35</v>
      </c>
      <c r="J17" s="10">
        <v>20</v>
      </c>
      <c r="K17" s="10">
        <v>30</v>
      </c>
      <c r="L17" s="10">
        <v>70</v>
      </c>
      <c r="M17" s="10">
        <v>13</v>
      </c>
    </row>
    <row r="18" spans="1:13" x14ac:dyDescent="0.45">
      <c r="A18" t="s">
        <v>117</v>
      </c>
      <c r="B18" s="10">
        <v>1000</v>
      </c>
      <c r="C18" s="10">
        <v>5</v>
      </c>
      <c r="D18" s="10">
        <v>270</v>
      </c>
      <c r="E18" s="10">
        <v>200</v>
      </c>
      <c r="F18" s="10">
        <v>145</v>
      </c>
      <c r="G18" s="10">
        <v>90</v>
      </c>
      <c r="H18" s="10">
        <v>75</v>
      </c>
      <c r="I18" s="10">
        <v>40</v>
      </c>
      <c r="J18" s="10">
        <v>45</v>
      </c>
      <c r="K18" s="10">
        <v>45</v>
      </c>
      <c r="L18" s="10">
        <v>90</v>
      </c>
      <c r="M18" s="10">
        <v>12</v>
      </c>
    </row>
    <row r="19" spans="1:13" x14ac:dyDescent="0.45">
      <c r="A19" t="s">
        <v>118</v>
      </c>
      <c r="B19" s="10">
        <v>680</v>
      </c>
      <c r="C19" s="10">
        <v>10</v>
      </c>
      <c r="D19" s="10">
        <v>235</v>
      </c>
      <c r="E19" s="10">
        <v>100</v>
      </c>
      <c r="F19" s="10">
        <v>30</v>
      </c>
      <c r="G19" s="10">
        <v>25</v>
      </c>
      <c r="H19" s="10">
        <v>25</v>
      </c>
      <c r="I19" s="10">
        <v>25</v>
      </c>
      <c r="J19" s="10">
        <v>30</v>
      </c>
      <c r="K19" s="10">
        <v>45</v>
      </c>
      <c r="L19" s="10">
        <v>155</v>
      </c>
      <c r="M19" s="10">
        <v>10</v>
      </c>
    </row>
    <row r="20" spans="1:13" x14ac:dyDescent="0.45">
      <c r="A20" t="s">
        <v>119</v>
      </c>
      <c r="B20" s="10">
        <v>490</v>
      </c>
      <c r="C20" s="10" t="s">
        <v>222</v>
      </c>
      <c r="D20" s="10">
        <v>15</v>
      </c>
      <c r="E20" s="10">
        <v>90</v>
      </c>
      <c r="F20" s="10">
        <v>135</v>
      </c>
      <c r="G20" s="10">
        <v>35</v>
      </c>
      <c r="H20" s="10">
        <v>30</v>
      </c>
      <c r="I20" s="10">
        <v>40</v>
      </c>
      <c r="J20" s="10">
        <v>15</v>
      </c>
      <c r="K20" s="10">
        <v>20</v>
      </c>
      <c r="L20" s="10">
        <v>110</v>
      </c>
      <c r="M20" s="10">
        <v>16</v>
      </c>
    </row>
    <row r="21" spans="1:13" x14ac:dyDescent="0.45">
      <c r="A21" t="s">
        <v>120</v>
      </c>
      <c r="B21" s="10">
        <v>455</v>
      </c>
      <c r="C21" s="10" t="s">
        <v>222</v>
      </c>
      <c r="D21" s="10">
        <v>20</v>
      </c>
      <c r="E21" s="10">
        <v>10</v>
      </c>
      <c r="F21" s="10">
        <v>125</v>
      </c>
      <c r="G21" s="10">
        <v>130</v>
      </c>
      <c r="H21" s="10">
        <v>35</v>
      </c>
      <c r="I21" s="10">
        <v>20</v>
      </c>
      <c r="J21" s="10">
        <v>30</v>
      </c>
      <c r="K21" s="10">
        <v>20</v>
      </c>
      <c r="L21" s="10">
        <v>65</v>
      </c>
      <c r="M21" s="10">
        <v>18</v>
      </c>
    </row>
    <row r="22" spans="1:13" x14ac:dyDescent="0.45">
      <c r="A22" t="s">
        <v>121</v>
      </c>
      <c r="B22" s="10">
        <v>670</v>
      </c>
      <c r="C22" s="10">
        <v>5</v>
      </c>
      <c r="D22" s="10">
        <v>75</v>
      </c>
      <c r="E22" s="10">
        <v>110</v>
      </c>
      <c r="F22" s="10">
        <v>235</v>
      </c>
      <c r="G22" s="10">
        <v>80</v>
      </c>
      <c r="H22" s="10">
        <v>35</v>
      </c>
      <c r="I22" s="10">
        <v>30</v>
      </c>
      <c r="J22" s="10">
        <v>20</v>
      </c>
      <c r="K22" s="10">
        <v>20</v>
      </c>
      <c r="L22" s="10">
        <v>65</v>
      </c>
      <c r="M22" s="10">
        <v>14</v>
      </c>
    </row>
    <row r="23" spans="1:13" x14ac:dyDescent="0.45">
      <c r="A23" t="s">
        <v>122</v>
      </c>
      <c r="B23" s="10">
        <v>240</v>
      </c>
      <c r="C23" s="10" t="s">
        <v>222</v>
      </c>
      <c r="D23" s="10">
        <v>10</v>
      </c>
      <c r="E23" s="10">
        <v>15</v>
      </c>
      <c r="F23" s="10">
        <v>30</v>
      </c>
      <c r="G23" s="10">
        <v>20</v>
      </c>
      <c r="H23" s="10">
        <v>20</v>
      </c>
      <c r="I23" s="10">
        <v>20</v>
      </c>
      <c r="J23" s="10">
        <v>25</v>
      </c>
      <c r="K23" s="10">
        <v>30</v>
      </c>
      <c r="L23" s="10">
        <v>70</v>
      </c>
      <c r="M23" s="10">
        <v>31</v>
      </c>
    </row>
    <row r="24" spans="1:13" x14ac:dyDescent="0.45">
      <c r="A24" t="s">
        <v>123</v>
      </c>
      <c r="B24" s="10">
        <v>545</v>
      </c>
      <c r="C24" s="10">
        <v>5</v>
      </c>
      <c r="D24" s="10">
        <v>15</v>
      </c>
      <c r="E24" s="10">
        <v>205</v>
      </c>
      <c r="F24" s="10">
        <v>100</v>
      </c>
      <c r="G24" s="10">
        <v>50</v>
      </c>
      <c r="H24" s="10">
        <v>30</v>
      </c>
      <c r="I24" s="10">
        <v>20</v>
      </c>
      <c r="J24" s="10">
        <v>10</v>
      </c>
      <c r="K24" s="10">
        <v>15</v>
      </c>
      <c r="L24" s="10">
        <v>90</v>
      </c>
      <c r="M24" s="10">
        <v>13</v>
      </c>
    </row>
    <row r="25" spans="1:13" x14ac:dyDescent="0.45">
      <c r="A25" t="s">
        <v>124</v>
      </c>
      <c r="B25" s="10">
        <v>470</v>
      </c>
      <c r="C25" s="10">
        <v>5</v>
      </c>
      <c r="D25" s="10">
        <v>45</v>
      </c>
      <c r="E25" s="10">
        <v>125</v>
      </c>
      <c r="F25" s="10">
        <v>80</v>
      </c>
      <c r="G25" s="10">
        <v>40</v>
      </c>
      <c r="H25" s="10">
        <v>20</v>
      </c>
      <c r="I25" s="10">
        <v>25</v>
      </c>
      <c r="J25" s="10">
        <v>30</v>
      </c>
      <c r="K25" s="10">
        <v>20</v>
      </c>
      <c r="L25" s="10">
        <v>85</v>
      </c>
      <c r="M25" s="10">
        <v>13</v>
      </c>
    </row>
    <row r="26" spans="1:13" x14ac:dyDescent="0.45">
      <c r="A26" t="s">
        <v>125</v>
      </c>
      <c r="B26" s="10">
        <v>320</v>
      </c>
      <c r="C26" s="10" t="s">
        <v>222</v>
      </c>
      <c r="D26" s="10">
        <v>5</v>
      </c>
      <c r="E26" s="10">
        <v>40</v>
      </c>
      <c r="F26" s="10">
        <v>110</v>
      </c>
      <c r="G26" s="10">
        <v>50</v>
      </c>
      <c r="H26" s="10">
        <v>25</v>
      </c>
      <c r="I26" s="10">
        <v>20</v>
      </c>
      <c r="J26" s="10">
        <v>20</v>
      </c>
      <c r="K26" s="10">
        <v>10</v>
      </c>
      <c r="L26" s="10">
        <v>45</v>
      </c>
      <c r="M26" s="10">
        <v>16</v>
      </c>
    </row>
    <row r="27" spans="1:13" x14ac:dyDescent="0.45">
      <c r="A27" t="s">
        <v>126</v>
      </c>
      <c r="B27" s="10">
        <v>275</v>
      </c>
      <c r="C27" s="10" t="s">
        <v>222</v>
      </c>
      <c r="D27" s="10">
        <v>50</v>
      </c>
      <c r="E27" s="10">
        <v>100</v>
      </c>
      <c r="F27" s="10">
        <v>25</v>
      </c>
      <c r="G27" s="10">
        <v>10</v>
      </c>
      <c r="H27" s="10">
        <v>10</v>
      </c>
      <c r="I27" s="10">
        <v>10</v>
      </c>
      <c r="J27" s="10">
        <v>10</v>
      </c>
      <c r="K27" s="10">
        <v>15</v>
      </c>
      <c r="L27" s="10">
        <v>50</v>
      </c>
      <c r="M27" s="10">
        <v>9</v>
      </c>
    </row>
    <row r="28" spans="1:13" x14ac:dyDescent="0.45">
      <c r="A28" t="s">
        <v>127</v>
      </c>
      <c r="B28" s="10">
        <v>300</v>
      </c>
      <c r="C28" s="10">
        <v>0</v>
      </c>
      <c r="D28" s="10">
        <v>10</v>
      </c>
      <c r="E28" s="10">
        <v>115</v>
      </c>
      <c r="F28" s="10">
        <v>40</v>
      </c>
      <c r="G28" s="10">
        <v>5</v>
      </c>
      <c r="H28" s="10">
        <v>10</v>
      </c>
      <c r="I28" s="10">
        <v>20</v>
      </c>
      <c r="J28" s="10">
        <v>15</v>
      </c>
      <c r="K28" s="10">
        <v>5</v>
      </c>
      <c r="L28" s="10">
        <v>80</v>
      </c>
      <c r="M28" s="10">
        <v>12</v>
      </c>
    </row>
    <row r="29" spans="1:13" x14ac:dyDescent="0.45">
      <c r="A29" t="s">
        <v>128</v>
      </c>
      <c r="B29" s="10">
        <v>190</v>
      </c>
      <c r="C29" s="10">
        <v>0</v>
      </c>
      <c r="D29" s="10">
        <v>45</v>
      </c>
      <c r="E29" s="10">
        <v>65</v>
      </c>
      <c r="F29" s="10">
        <v>15</v>
      </c>
      <c r="G29" s="10">
        <v>10</v>
      </c>
      <c r="H29" s="10">
        <v>5</v>
      </c>
      <c r="I29" s="10">
        <v>10</v>
      </c>
      <c r="J29" s="10">
        <v>5</v>
      </c>
      <c r="K29" s="10" t="s">
        <v>222</v>
      </c>
      <c r="L29" s="10">
        <v>35</v>
      </c>
      <c r="M29" s="10">
        <v>9</v>
      </c>
    </row>
    <row r="30" spans="1:13" x14ac:dyDescent="0.45">
      <c r="A30" t="s">
        <v>129</v>
      </c>
      <c r="B30" s="10">
        <v>165</v>
      </c>
      <c r="C30" s="10" t="s">
        <v>222</v>
      </c>
      <c r="D30" s="10" t="s">
        <v>222</v>
      </c>
      <c r="E30" s="10">
        <v>25</v>
      </c>
      <c r="F30" s="10">
        <v>70</v>
      </c>
      <c r="G30" s="10">
        <v>20</v>
      </c>
      <c r="H30" s="10">
        <v>10</v>
      </c>
      <c r="I30" s="10">
        <v>5</v>
      </c>
      <c r="J30" s="10">
        <v>10</v>
      </c>
      <c r="K30" s="10">
        <v>5</v>
      </c>
      <c r="L30" s="10">
        <v>20</v>
      </c>
      <c r="M30" s="10">
        <v>13</v>
      </c>
    </row>
    <row r="31" spans="1:13" x14ac:dyDescent="0.45">
      <c r="A31" t="s">
        <v>130</v>
      </c>
      <c r="B31" s="10">
        <v>180</v>
      </c>
      <c r="C31" s="10" t="s">
        <v>222</v>
      </c>
      <c r="D31" s="10">
        <v>10</v>
      </c>
      <c r="E31" s="10">
        <v>65</v>
      </c>
      <c r="F31" s="10">
        <v>50</v>
      </c>
      <c r="G31" s="10">
        <v>15</v>
      </c>
      <c r="H31" s="10">
        <v>10</v>
      </c>
      <c r="I31" s="10">
        <v>5</v>
      </c>
      <c r="J31" s="10">
        <v>5</v>
      </c>
      <c r="K31" s="10">
        <v>5</v>
      </c>
      <c r="L31" s="10">
        <v>20</v>
      </c>
      <c r="M31" s="10">
        <v>12</v>
      </c>
    </row>
    <row r="32" spans="1:13" x14ac:dyDescent="0.45">
      <c r="A32" t="s">
        <v>131</v>
      </c>
      <c r="B32" s="10">
        <v>130</v>
      </c>
      <c r="C32" s="10">
        <v>0</v>
      </c>
      <c r="D32" s="10">
        <v>5</v>
      </c>
      <c r="E32" s="10">
        <v>65</v>
      </c>
      <c r="F32" s="10">
        <v>20</v>
      </c>
      <c r="G32" s="10">
        <v>10</v>
      </c>
      <c r="H32" s="10">
        <v>5</v>
      </c>
      <c r="I32" s="10">
        <v>5</v>
      </c>
      <c r="J32" s="10">
        <v>5</v>
      </c>
      <c r="K32" s="10" t="s">
        <v>222</v>
      </c>
      <c r="L32" s="10">
        <v>20</v>
      </c>
      <c r="M32" s="10">
        <v>10</v>
      </c>
    </row>
    <row r="33" spans="1:13" x14ac:dyDescent="0.45">
      <c r="A33" t="s">
        <v>132</v>
      </c>
      <c r="B33" s="10">
        <v>130</v>
      </c>
      <c r="C33" s="10" t="s">
        <v>222</v>
      </c>
      <c r="D33" s="10">
        <v>5</v>
      </c>
      <c r="E33" s="10">
        <v>25</v>
      </c>
      <c r="F33" s="10">
        <v>30</v>
      </c>
      <c r="G33" s="10">
        <v>20</v>
      </c>
      <c r="H33" s="10">
        <v>10</v>
      </c>
      <c r="I33" s="10">
        <v>5</v>
      </c>
      <c r="J33" s="10">
        <v>5</v>
      </c>
      <c r="K33" s="10">
        <v>5</v>
      </c>
      <c r="L33" s="10">
        <v>25</v>
      </c>
      <c r="M33" s="10">
        <v>16</v>
      </c>
    </row>
    <row r="34" spans="1:13" x14ac:dyDescent="0.45">
      <c r="A34" t="s">
        <v>133</v>
      </c>
      <c r="B34" s="10">
        <v>90</v>
      </c>
      <c r="C34" s="10">
        <v>0</v>
      </c>
      <c r="D34" s="10" t="s">
        <v>222</v>
      </c>
      <c r="E34" s="10" t="s">
        <v>222</v>
      </c>
      <c r="F34" s="10">
        <v>15</v>
      </c>
      <c r="G34" s="10">
        <v>15</v>
      </c>
      <c r="H34" s="10">
        <v>10</v>
      </c>
      <c r="I34" s="10">
        <v>10</v>
      </c>
      <c r="J34" s="10">
        <v>10</v>
      </c>
      <c r="K34" s="10">
        <v>5</v>
      </c>
      <c r="L34" s="10">
        <v>25</v>
      </c>
      <c r="M34" s="10">
        <v>26</v>
      </c>
    </row>
    <row r="35" spans="1:13" x14ac:dyDescent="0.45">
      <c r="A35" t="s">
        <v>134</v>
      </c>
      <c r="B35" s="10">
        <v>150</v>
      </c>
      <c r="C35" s="10">
        <v>0</v>
      </c>
      <c r="D35" s="10" t="s">
        <v>222</v>
      </c>
      <c r="E35" s="10">
        <v>0</v>
      </c>
      <c r="F35" s="10">
        <v>35</v>
      </c>
      <c r="G35" s="10">
        <v>55</v>
      </c>
      <c r="H35" s="10">
        <v>10</v>
      </c>
      <c r="I35" s="10">
        <v>5</v>
      </c>
      <c r="J35" s="10">
        <v>5</v>
      </c>
      <c r="K35" s="10">
        <v>5</v>
      </c>
      <c r="L35" s="10">
        <v>35</v>
      </c>
      <c r="M35" s="10">
        <v>18</v>
      </c>
    </row>
    <row r="36" spans="1:13" x14ac:dyDescent="0.45">
      <c r="A36" t="s">
        <v>135</v>
      </c>
      <c r="B36" s="10">
        <v>105</v>
      </c>
      <c r="C36" s="10">
        <v>0</v>
      </c>
      <c r="D36" s="10" t="s">
        <v>222</v>
      </c>
      <c r="E36" s="10" t="s">
        <v>222</v>
      </c>
      <c r="F36" s="10" t="s">
        <v>222</v>
      </c>
      <c r="G36" s="10">
        <v>40</v>
      </c>
      <c r="H36" s="10">
        <v>20</v>
      </c>
      <c r="I36" s="10">
        <v>5</v>
      </c>
      <c r="J36" s="10">
        <v>5</v>
      </c>
      <c r="K36" s="10">
        <v>5</v>
      </c>
      <c r="L36" s="10">
        <v>25</v>
      </c>
      <c r="M36" s="10">
        <v>21</v>
      </c>
    </row>
    <row r="37" spans="1:13" x14ac:dyDescent="0.45">
      <c r="A37" t="s">
        <v>136</v>
      </c>
      <c r="B37" s="10">
        <v>125</v>
      </c>
      <c r="C37" s="10">
        <v>0</v>
      </c>
      <c r="D37" s="10" t="s">
        <v>222</v>
      </c>
      <c r="E37" s="10" t="s">
        <v>222</v>
      </c>
      <c r="F37" s="10">
        <v>0</v>
      </c>
      <c r="G37" s="10">
        <v>5</v>
      </c>
      <c r="H37" s="10">
        <v>20</v>
      </c>
      <c r="I37" s="10">
        <v>55</v>
      </c>
      <c r="J37" s="10">
        <v>5</v>
      </c>
      <c r="K37" s="10">
        <v>10</v>
      </c>
      <c r="L37" s="10">
        <v>25</v>
      </c>
      <c r="M37" s="10">
        <v>27</v>
      </c>
    </row>
    <row r="38" spans="1:13" x14ac:dyDescent="0.45">
      <c r="A38" t="s">
        <v>137</v>
      </c>
      <c r="B38" s="10">
        <v>150</v>
      </c>
      <c r="C38" s="10">
        <v>0</v>
      </c>
      <c r="D38" s="10" t="s">
        <v>222</v>
      </c>
      <c r="E38" s="10">
        <v>0</v>
      </c>
      <c r="F38" s="10">
        <v>5</v>
      </c>
      <c r="G38" s="10">
        <v>60</v>
      </c>
      <c r="H38" s="10">
        <v>30</v>
      </c>
      <c r="I38" s="10">
        <v>10</v>
      </c>
      <c r="J38" s="10">
        <v>5</v>
      </c>
      <c r="K38" s="10">
        <v>5</v>
      </c>
      <c r="L38" s="10">
        <v>30</v>
      </c>
      <c r="M38" s="10">
        <v>21</v>
      </c>
    </row>
    <row r="39" spans="1:13" x14ac:dyDescent="0.45">
      <c r="A39" t="s">
        <v>138</v>
      </c>
      <c r="B39" s="10">
        <v>170</v>
      </c>
      <c r="C39" s="10">
        <v>0</v>
      </c>
      <c r="D39" s="10" t="s">
        <v>222</v>
      </c>
      <c r="E39" s="10" t="s">
        <v>222</v>
      </c>
      <c r="F39" s="10">
        <v>5</v>
      </c>
      <c r="G39" s="10">
        <v>50</v>
      </c>
      <c r="H39" s="10">
        <v>15</v>
      </c>
      <c r="I39" s="10">
        <v>15</v>
      </c>
      <c r="J39" s="10">
        <v>25</v>
      </c>
      <c r="K39" s="10">
        <v>10</v>
      </c>
      <c r="L39" s="10">
        <v>55</v>
      </c>
      <c r="M39" s="10">
        <v>31</v>
      </c>
    </row>
    <row r="40" spans="1:13" x14ac:dyDescent="0.45">
      <c r="A40" t="s">
        <v>139</v>
      </c>
      <c r="B40" s="10">
        <v>165</v>
      </c>
      <c r="C40" s="10">
        <v>0</v>
      </c>
      <c r="D40" s="10">
        <v>0</v>
      </c>
      <c r="E40" s="10" t="s">
        <v>222</v>
      </c>
      <c r="F40" s="10">
        <v>35</v>
      </c>
      <c r="G40" s="10">
        <v>15</v>
      </c>
      <c r="H40" s="10">
        <v>15</v>
      </c>
      <c r="I40" s="10">
        <v>10</v>
      </c>
      <c r="J40" s="10">
        <v>5</v>
      </c>
      <c r="K40" s="10">
        <v>5</v>
      </c>
      <c r="L40" s="10">
        <v>85</v>
      </c>
      <c r="M40" s="10">
        <v>42</v>
      </c>
    </row>
    <row r="41" spans="1:13" x14ac:dyDescent="0.45">
      <c r="A41" t="s">
        <v>140</v>
      </c>
      <c r="B41" s="10">
        <v>195</v>
      </c>
      <c r="C41" s="10">
        <v>0</v>
      </c>
      <c r="D41" s="10">
        <v>5</v>
      </c>
      <c r="E41" s="10">
        <v>0</v>
      </c>
      <c r="F41" s="10">
        <v>50</v>
      </c>
      <c r="G41" s="10">
        <v>20</v>
      </c>
      <c r="H41" s="10">
        <v>15</v>
      </c>
      <c r="I41" s="10">
        <v>10</v>
      </c>
      <c r="J41" s="10">
        <v>10</v>
      </c>
      <c r="K41" s="10">
        <v>5</v>
      </c>
      <c r="L41" s="10">
        <v>80</v>
      </c>
      <c r="M41" s="10">
        <v>28</v>
      </c>
    </row>
    <row r="42" spans="1:13" x14ac:dyDescent="0.45">
      <c r="A42" t="s">
        <v>141</v>
      </c>
      <c r="B42" s="10">
        <v>240</v>
      </c>
      <c r="C42" s="10">
        <v>0</v>
      </c>
      <c r="D42" s="10">
        <v>5</v>
      </c>
      <c r="E42" s="10">
        <v>25</v>
      </c>
      <c r="F42" s="10">
        <v>65</v>
      </c>
      <c r="G42" s="10">
        <v>20</v>
      </c>
      <c r="H42" s="10">
        <v>15</v>
      </c>
      <c r="I42" s="10">
        <v>10</v>
      </c>
      <c r="J42" s="10">
        <v>5</v>
      </c>
      <c r="K42" s="10">
        <v>5</v>
      </c>
      <c r="L42" s="10">
        <v>90</v>
      </c>
      <c r="M42" s="10">
        <v>22</v>
      </c>
    </row>
    <row r="43" spans="1:13" x14ac:dyDescent="0.45">
      <c r="A43" t="s">
        <v>142</v>
      </c>
      <c r="B43" s="10">
        <v>240</v>
      </c>
      <c r="C43" s="10">
        <v>0</v>
      </c>
      <c r="D43" s="10">
        <v>10</v>
      </c>
      <c r="E43" s="10">
        <v>45</v>
      </c>
      <c r="F43" s="10">
        <v>20</v>
      </c>
      <c r="G43" s="10">
        <v>10</v>
      </c>
      <c r="H43" s="10">
        <v>10</v>
      </c>
      <c r="I43" s="10">
        <v>5</v>
      </c>
      <c r="J43" s="10">
        <v>15</v>
      </c>
      <c r="K43" s="10">
        <v>10</v>
      </c>
      <c r="L43" s="10">
        <v>115</v>
      </c>
      <c r="M43" s="10">
        <v>36</v>
      </c>
    </row>
    <row r="44" spans="1:13" x14ac:dyDescent="0.45">
      <c r="A44" t="s">
        <v>143</v>
      </c>
      <c r="B44" s="10">
        <v>255</v>
      </c>
      <c r="C44" s="10">
        <v>0</v>
      </c>
      <c r="D44" s="10">
        <v>45</v>
      </c>
      <c r="E44" s="10">
        <v>30</v>
      </c>
      <c r="F44" s="10">
        <v>10</v>
      </c>
      <c r="G44" s="10">
        <v>20</v>
      </c>
      <c r="H44" s="10">
        <v>10</v>
      </c>
      <c r="I44" s="10">
        <v>15</v>
      </c>
      <c r="J44" s="10">
        <v>20</v>
      </c>
      <c r="K44" s="10">
        <v>10</v>
      </c>
      <c r="L44" s="10">
        <v>90</v>
      </c>
      <c r="M44" s="10">
        <v>29</v>
      </c>
    </row>
    <row r="45" spans="1:13" x14ac:dyDescent="0.45">
      <c r="A45" t="s">
        <v>144</v>
      </c>
      <c r="B45" s="10">
        <v>310</v>
      </c>
      <c r="C45" s="10">
        <v>0</v>
      </c>
      <c r="D45" s="10">
        <v>70</v>
      </c>
      <c r="E45" s="10">
        <v>50</v>
      </c>
      <c r="F45" s="10">
        <v>30</v>
      </c>
      <c r="G45" s="10">
        <v>15</v>
      </c>
      <c r="H45" s="10">
        <v>25</v>
      </c>
      <c r="I45" s="10">
        <v>10</v>
      </c>
      <c r="J45" s="10">
        <v>10</v>
      </c>
      <c r="K45" s="10">
        <v>5</v>
      </c>
      <c r="L45" s="10">
        <v>100</v>
      </c>
      <c r="M45" s="10">
        <v>17</v>
      </c>
    </row>
    <row r="46" spans="1:13" x14ac:dyDescent="0.45">
      <c r="A46" t="s">
        <v>145</v>
      </c>
      <c r="B46" s="10">
        <v>210</v>
      </c>
      <c r="C46" s="10">
        <v>5</v>
      </c>
      <c r="D46" s="10">
        <v>50</v>
      </c>
      <c r="E46" s="10">
        <v>20</v>
      </c>
      <c r="F46" s="10">
        <v>10</v>
      </c>
      <c r="G46" s="10">
        <v>10</v>
      </c>
      <c r="H46" s="10">
        <v>20</v>
      </c>
      <c r="I46" s="10">
        <v>30</v>
      </c>
      <c r="J46" s="10">
        <v>15</v>
      </c>
      <c r="K46" s="10">
        <v>5</v>
      </c>
      <c r="L46" s="10">
        <v>50</v>
      </c>
      <c r="M46" s="10">
        <v>25</v>
      </c>
    </row>
    <row r="47" spans="1:13" x14ac:dyDescent="0.45">
      <c r="A47" t="s">
        <v>146</v>
      </c>
      <c r="B47" s="10">
        <v>135</v>
      </c>
      <c r="C47" s="10">
        <v>0</v>
      </c>
      <c r="D47" s="10">
        <v>20</v>
      </c>
      <c r="E47" s="10">
        <v>15</v>
      </c>
      <c r="F47" s="10">
        <v>10</v>
      </c>
      <c r="G47" s="10">
        <v>5</v>
      </c>
      <c r="H47" s="10">
        <v>20</v>
      </c>
      <c r="I47" s="10">
        <v>10</v>
      </c>
      <c r="J47" s="10">
        <v>5</v>
      </c>
      <c r="K47" s="10">
        <v>5</v>
      </c>
      <c r="L47" s="10">
        <v>50</v>
      </c>
      <c r="M47" s="10">
        <v>26</v>
      </c>
    </row>
    <row r="48" spans="1:13" x14ac:dyDescent="0.45">
      <c r="A48" t="s">
        <v>147</v>
      </c>
      <c r="B48" s="10">
        <v>165</v>
      </c>
      <c r="C48" s="10">
        <v>0</v>
      </c>
      <c r="D48" s="10">
        <v>55</v>
      </c>
      <c r="E48" s="10">
        <v>15</v>
      </c>
      <c r="F48" s="10">
        <v>10</v>
      </c>
      <c r="G48" s="10">
        <v>10</v>
      </c>
      <c r="H48" s="10">
        <v>10</v>
      </c>
      <c r="I48" s="10">
        <v>10</v>
      </c>
      <c r="J48" s="10" t="s">
        <v>222</v>
      </c>
      <c r="K48" s="10">
        <v>5</v>
      </c>
      <c r="L48" s="10">
        <v>45</v>
      </c>
      <c r="M48" s="10">
        <v>17</v>
      </c>
    </row>
    <row r="49" spans="1:13" x14ac:dyDescent="0.45">
      <c r="A49" t="s">
        <v>148</v>
      </c>
      <c r="B49" s="10">
        <v>145</v>
      </c>
      <c r="C49" s="10">
        <v>0</v>
      </c>
      <c r="D49" s="10">
        <v>60</v>
      </c>
      <c r="E49" s="10">
        <v>30</v>
      </c>
      <c r="F49" s="10">
        <v>5</v>
      </c>
      <c r="G49" s="10">
        <v>5</v>
      </c>
      <c r="H49" s="10">
        <v>10</v>
      </c>
      <c r="I49" s="10">
        <v>5</v>
      </c>
      <c r="J49" s="10" t="s">
        <v>222</v>
      </c>
      <c r="K49" s="10">
        <v>5</v>
      </c>
      <c r="L49" s="10">
        <v>20</v>
      </c>
      <c r="M49" s="10">
        <v>6</v>
      </c>
    </row>
    <row r="50" spans="1:13" x14ac:dyDescent="0.45">
      <c r="A50" t="s">
        <v>149</v>
      </c>
      <c r="B50" s="10">
        <v>135</v>
      </c>
      <c r="C50" s="10">
        <v>0</v>
      </c>
      <c r="D50" s="10">
        <v>10</v>
      </c>
      <c r="E50" s="10">
        <v>45</v>
      </c>
      <c r="F50" s="10">
        <v>20</v>
      </c>
      <c r="G50" s="10">
        <v>15</v>
      </c>
      <c r="H50" s="10">
        <v>20</v>
      </c>
      <c r="I50" s="10">
        <v>15</v>
      </c>
      <c r="J50" s="10">
        <v>5</v>
      </c>
      <c r="K50" s="10" t="s">
        <v>222</v>
      </c>
      <c r="L50" s="10">
        <v>10</v>
      </c>
      <c r="M50" s="10">
        <v>14</v>
      </c>
    </row>
    <row r="51" spans="1:13" x14ac:dyDescent="0.45">
      <c r="A51" t="s">
        <v>150</v>
      </c>
      <c r="B51" s="10">
        <v>130</v>
      </c>
      <c r="C51" s="10">
        <v>0</v>
      </c>
      <c r="D51" s="10">
        <v>5</v>
      </c>
      <c r="E51" s="10">
        <v>50</v>
      </c>
      <c r="F51" s="10">
        <v>20</v>
      </c>
      <c r="G51" s="10">
        <v>10</v>
      </c>
      <c r="H51" s="10">
        <v>10</v>
      </c>
      <c r="I51" s="10">
        <v>10</v>
      </c>
      <c r="J51" s="10">
        <v>10</v>
      </c>
      <c r="K51" s="10">
        <v>5</v>
      </c>
      <c r="L51" s="10">
        <v>15</v>
      </c>
      <c r="M51" s="10">
        <v>12</v>
      </c>
    </row>
    <row r="52" spans="1:13" x14ac:dyDescent="0.45">
      <c r="A52" t="s">
        <v>151</v>
      </c>
      <c r="B52" s="10">
        <v>140</v>
      </c>
      <c r="C52" s="10">
        <v>0</v>
      </c>
      <c r="D52" s="10">
        <v>25</v>
      </c>
      <c r="E52" s="10">
        <v>45</v>
      </c>
      <c r="F52" s="10">
        <v>15</v>
      </c>
      <c r="G52" s="10">
        <v>10</v>
      </c>
      <c r="H52" s="10">
        <v>10</v>
      </c>
      <c r="I52" s="10">
        <v>10</v>
      </c>
      <c r="J52" s="10">
        <v>5</v>
      </c>
      <c r="K52" s="10">
        <v>5</v>
      </c>
      <c r="L52" s="10">
        <v>15</v>
      </c>
      <c r="M52" s="10">
        <v>10</v>
      </c>
    </row>
    <row r="53" spans="1:13" x14ac:dyDescent="0.45">
      <c r="A53" t="s">
        <v>152</v>
      </c>
      <c r="B53" s="10">
        <v>185</v>
      </c>
      <c r="C53" s="10">
        <v>0</v>
      </c>
      <c r="D53" s="10">
        <v>50</v>
      </c>
      <c r="E53" s="10">
        <v>30</v>
      </c>
      <c r="F53" s="10">
        <v>25</v>
      </c>
      <c r="G53" s="10">
        <v>10</v>
      </c>
      <c r="H53" s="10">
        <v>15</v>
      </c>
      <c r="I53" s="10">
        <v>20</v>
      </c>
      <c r="J53" s="10">
        <v>15</v>
      </c>
      <c r="K53" s="10">
        <v>5</v>
      </c>
      <c r="L53" s="10">
        <v>20</v>
      </c>
      <c r="M53" s="10">
        <v>13</v>
      </c>
    </row>
    <row r="54" spans="1:13" x14ac:dyDescent="0.45">
      <c r="A54" t="s">
        <v>153</v>
      </c>
      <c r="B54" s="10">
        <v>185</v>
      </c>
      <c r="C54" s="10">
        <v>5</v>
      </c>
      <c r="D54" s="10">
        <v>85</v>
      </c>
      <c r="E54" s="10">
        <v>25</v>
      </c>
      <c r="F54" s="10">
        <v>10</v>
      </c>
      <c r="G54" s="10">
        <v>10</v>
      </c>
      <c r="H54" s="10">
        <v>20</v>
      </c>
      <c r="I54" s="10">
        <v>10</v>
      </c>
      <c r="J54" s="10">
        <v>5</v>
      </c>
      <c r="K54" s="10" t="s">
        <v>222</v>
      </c>
      <c r="L54" s="10">
        <v>15</v>
      </c>
      <c r="M54" s="10">
        <v>5</v>
      </c>
    </row>
    <row r="55" spans="1:13" x14ac:dyDescent="0.45">
      <c r="A55" t="s">
        <v>154</v>
      </c>
      <c r="B55" s="10">
        <v>150</v>
      </c>
      <c r="C55" s="10">
        <v>5</v>
      </c>
      <c r="D55" s="10">
        <v>45</v>
      </c>
      <c r="E55" s="10">
        <v>15</v>
      </c>
      <c r="F55" s="10">
        <v>10</v>
      </c>
      <c r="G55" s="10">
        <v>20</v>
      </c>
      <c r="H55" s="10">
        <v>15</v>
      </c>
      <c r="I55" s="10">
        <v>10</v>
      </c>
      <c r="J55" s="10">
        <v>5</v>
      </c>
      <c r="K55" s="10">
        <v>5</v>
      </c>
      <c r="L55" s="10">
        <v>20</v>
      </c>
      <c r="M55" s="10">
        <v>13</v>
      </c>
    </row>
    <row r="56" spans="1:13" x14ac:dyDescent="0.45">
      <c r="A56" t="s">
        <v>155</v>
      </c>
      <c r="B56" s="10">
        <v>160</v>
      </c>
      <c r="C56" s="10">
        <v>0</v>
      </c>
      <c r="D56" s="10">
        <v>45</v>
      </c>
      <c r="E56" s="10">
        <v>40</v>
      </c>
      <c r="F56" s="10">
        <v>5</v>
      </c>
      <c r="G56" s="10">
        <v>15</v>
      </c>
      <c r="H56" s="10">
        <v>10</v>
      </c>
      <c r="I56" s="10">
        <v>5</v>
      </c>
      <c r="J56" s="10">
        <v>5</v>
      </c>
      <c r="K56" s="10">
        <v>5</v>
      </c>
      <c r="L56" s="10">
        <v>30</v>
      </c>
      <c r="M56" s="10">
        <v>9</v>
      </c>
    </row>
    <row r="57" spans="1:13" x14ac:dyDescent="0.45">
      <c r="A57" t="s">
        <v>156</v>
      </c>
      <c r="B57" s="10">
        <v>160</v>
      </c>
      <c r="C57" s="10">
        <v>0</v>
      </c>
      <c r="D57" s="10">
        <v>40</v>
      </c>
      <c r="E57" s="10">
        <v>50</v>
      </c>
      <c r="F57" s="10">
        <v>10</v>
      </c>
      <c r="G57" s="10">
        <v>10</v>
      </c>
      <c r="H57" s="10">
        <v>5</v>
      </c>
      <c r="I57" s="10">
        <v>10</v>
      </c>
      <c r="J57" s="10">
        <v>10</v>
      </c>
      <c r="K57" s="10">
        <v>5</v>
      </c>
      <c r="L57" s="10">
        <v>20</v>
      </c>
      <c r="M57" s="10">
        <v>9</v>
      </c>
    </row>
    <row r="58" spans="1:13" x14ac:dyDescent="0.45">
      <c r="A58" t="s">
        <v>157</v>
      </c>
      <c r="B58" s="10">
        <v>130</v>
      </c>
      <c r="C58" s="10">
        <v>0</v>
      </c>
      <c r="D58" s="10" t="s">
        <v>222</v>
      </c>
      <c r="E58" s="10">
        <v>55</v>
      </c>
      <c r="F58" s="10">
        <v>15</v>
      </c>
      <c r="G58" s="10">
        <v>10</v>
      </c>
      <c r="H58" s="10">
        <v>20</v>
      </c>
      <c r="I58" s="10">
        <v>10</v>
      </c>
      <c r="J58" s="10" t="s">
        <v>222</v>
      </c>
      <c r="K58" s="10">
        <v>5</v>
      </c>
      <c r="L58" s="10">
        <v>10</v>
      </c>
      <c r="M58" s="10">
        <v>14</v>
      </c>
    </row>
    <row r="59" spans="1:13" x14ac:dyDescent="0.45">
      <c r="A59" t="s">
        <v>158</v>
      </c>
      <c r="B59" s="10">
        <v>125</v>
      </c>
      <c r="C59" s="10">
        <v>0</v>
      </c>
      <c r="D59" s="10" t="s">
        <v>222</v>
      </c>
      <c r="E59" s="10">
        <v>20</v>
      </c>
      <c r="F59" s="10">
        <v>35</v>
      </c>
      <c r="G59" s="10">
        <v>10</v>
      </c>
      <c r="H59" s="10">
        <v>15</v>
      </c>
      <c r="I59" s="10">
        <v>20</v>
      </c>
      <c r="J59" s="10">
        <v>10</v>
      </c>
      <c r="K59" s="10" t="s">
        <v>222</v>
      </c>
      <c r="L59" s="10">
        <v>15</v>
      </c>
      <c r="M59" s="10">
        <v>17</v>
      </c>
    </row>
    <row r="60" spans="1:13" x14ac:dyDescent="0.45">
      <c r="A60" t="s">
        <v>159</v>
      </c>
      <c r="B60" s="10">
        <v>190</v>
      </c>
      <c r="C60" s="10">
        <v>0</v>
      </c>
      <c r="D60" s="10">
        <v>15</v>
      </c>
      <c r="E60" s="10">
        <v>60</v>
      </c>
      <c r="F60" s="10">
        <v>20</v>
      </c>
      <c r="G60" s="10">
        <v>15</v>
      </c>
      <c r="H60" s="10">
        <v>10</v>
      </c>
      <c r="I60" s="10">
        <v>15</v>
      </c>
      <c r="J60" s="10">
        <v>20</v>
      </c>
      <c r="K60" s="10">
        <v>5</v>
      </c>
      <c r="L60" s="10">
        <v>35</v>
      </c>
      <c r="M60" s="10">
        <v>16</v>
      </c>
    </row>
    <row r="61" spans="1:13" x14ac:dyDescent="0.45">
      <c r="A61" t="s">
        <v>160</v>
      </c>
      <c r="B61" s="10">
        <v>170</v>
      </c>
      <c r="C61" s="10">
        <v>0</v>
      </c>
      <c r="D61" s="10">
        <v>20</v>
      </c>
      <c r="E61" s="10">
        <v>50</v>
      </c>
      <c r="F61" s="10">
        <v>10</v>
      </c>
      <c r="G61" s="10">
        <v>10</v>
      </c>
      <c r="H61" s="10">
        <v>15</v>
      </c>
      <c r="I61" s="10">
        <v>20</v>
      </c>
      <c r="J61" s="10">
        <v>10</v>
      </c>
      <c r="K61" s="10">
        <v>5</v>
      </c>
      <c r="L61" s="10">
        <v>30</v>
      </c>
      <c r="M61" s="10">
        <v>16</v>
      </c>
    </row>
    <row r="62" spans="1:13" x14ac:dyDescent="0.45">
      <c r="A62" s="7" t="s">
        <v>301</v>
      </c>
      <c r="B62" s="11">
        <v>2945</v>
      </c>
      <c r="C62" s="11">
        <v>40</v>
      </c>
      <c r="D62" s="11">
        <v>920</v>
      </c>
      <c r="E62" s="11">
        <v>1225</v>
      </c>
      <c r="F62" s="11">
        <v>230</v>
      </c>
      <c r="G62" s="11">
        <v>105</v>
      </c>
      <c r="H62" s="11">
        <v>65</v>
      </c>
      <c r="I62" s="11">
        <v>50</v>
      </c>
      <c r="J62" s="11">
        <v>35</v>
      </c>
      <c r="K62" s="11">
        <v>35</v>
      </c>
      <c r="L62" s="11">
        <v>240</v>
      </c>
      <c r="M62" s="11">
        <v>7</v>
      </c>
    </row>
    <row r="63" spans="1:13" x14ac:dyDescent="0.45">
      <c r="A63" s="8" t="s">
        <v>302</v>
      </c>
      <c r="B63" s="12">
        <v>6625</v>
      </c>
      <c r="C63" s="12">
        <v>35</v>
      </c>
      <c r="D63" s="12">
        <v>850</v>
      </c>
      <c r="E63" s="12">
        <v>1510</v>
      </c>
      <c r="F63" s="12">
        <v>1485</v>
      </c>
      <c r="G63" s="12">
        <v>695</v>
      </c>
      <c r="H63" s="12">
        <v>365</v>
      </c>
      <c r="I63" s="12">
        <v>290</v>
      </c>
      <c r="J63" s="12">
        <v>265</v>
      </c>
      <c r="K63" s="12">
        <v>280</v>
      </c>
      <c r="L63" s="12">
        <v>850</v>
      </c>
      <c r="M63" s="12">
        <v>13</v>
      </c>
    </row>
    <row r="64" spans="1:13" x14ac:dyDescent="0.45">
      <c r="A64" s="8" t="s">
        <v>303</v>
      </c>
      <c r="B64" s="12">
        <v>2155</v>
      </c>
      <c r="C64" s="12">
        <v>5</v>
      </c>
      <c r="D64" s="12">
        <v>135</v>
      </c>
      <c r="E64" s="12">
        <v>500</v>
      </c>
      <c r="F64" s="12">
        <v>410</v>
      </c>
      <c r="G64" s="12">
        <v>245</v>
      </c>
      <c r="H64" s="12">
        <v>145</v>
      </c>
      <c r="I64" s="12">
        <v>155</v>
      </c>
      <c r="J64" s="12">
        <v>90</v>
      </c>
      <c r="K64" s="12">
        <v>70</v>
      </c>
      <c r="L64" s="12">
        <v>400</v>
      </c>
      <c r="M64" s="12">
        <v>16</v>
      </c>
    </row>
    <row r="65" spans="1:13" x14ac:dyDescent="0.45">
      <c r="A65" s="8" t="s">
        <v>304</v>
      </c>
      <c r="B65" s="12">
        <v>2385</v>
      </c>
      <c r="C65" s="12">
        <v>5</v>
      </c>
      <c r="D65" s="12">
        <v>320</v>
      </c>
      <c r="E65" s="12">
        <v>235</v>
      </c>
      <c r="F65" s="12">
        <v>255</v>
      </c>
      <c r="G65" s="12">
        <v>235</v>
      </c>
      <c r="H65" s="12">
        <v>205</v>
      </c>
      <c r="I65" s="12">
        <v>130</v>
      </c>
      <c r="J65" s="12">
        <v>120</v>
      </c>
      <c r="K65" s="12">
        <v>70</v>
      </c>
      <c r="L65" s="12">
        <v>810</v>
      </c>
      <c r="M65" s="12">
        <v>24</v>
      </c>
    </row>
    <row r="66" spans="1:13" x14ac:dyDescent="0.45">
      <c r="A66" s="8" t="s">
        <v>305</v>
      </c>
      <c r="B66" s="12">
        <v>1860</v>
      </c>
      <c r="C66" s="12">
        <v>10</v>
      </c>
      <c r="D66" s="12">
        <v>350</v>
      </c>
      <c r="E66" s="12">
        <v>480</v>
      </c>
      <c r="F66" s="12">
        <v>195</v>
      </c>
      <c r="G66" s="12">
        <v>145</v>
      </c>
      <c r="H66" s="12">
        <v>170</v>
      </c>
      <c r="I66" s="12">
        <v>150</v>
      </c>
      <c r="J66" s="12">
        <v>85</v>
      </c>
      <c r="K66" s="12">
        <v>45</v>
      </c>
      <c r="L66" s="12">
        <v>230</v>
      </c>
      <c r="M66" s="12">
        <v>12</v>
      </c>
    </row>
    <row r="67" spans="1:13" x14ac:dyDescent="0.45">
      <c r="A67" s="6" t="s">
        <v>251</v>
      </c>
      <c r="B67" s="13">
        <v>1</v>
      </c>
      <c r="C67" s="13">
        <v>0.01</v>
      </c>
      <c r="D67" s="13">
        <v>0.16</v>
      </c>
      <c r="E67" s="13">
        <v>0.25</v>
      </c>
      <c r="F67" s="13">
        <v>0.16</v>
      </c>
      <c r="G67" s="13">
        <v>0.09</v>
      </c>
      <c r="H67" s="13">
        <v>0.06</v>
      </c>
      <c r="I67" s="13">
        <v>0.05</v>
      </c>
      <c r="J67" s="13">
        <v>0.04</v>
      </c>
      <c r="K67" s="13">
        <v>0.03</v>
      </c>
      <c r="L67" s="13">
        <v>0.16</v>
      </c>
      <c r="M67" s="13" t="s">
        <v>232</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20</vt:i4>
      </vt:variant>
    </vt:vector>
  </HeadingPairs>
  <TitlesOfParts>
    <vt:vector size="20" baseType="lpstr">
      <vt:lpstr>Cover sheet</vt:lpstr>
      <vt:lpstr>Contents</vt:lpstr>
      <vt:lpstr>Notes</vt:lpstr>
      <vt:lpstr>Table 1 Applications by month</vt:lpstr>
      <vt:lpstr>Table 2 Applications by channel</vt:lpstr>
      <vt:lpstr>Table 3 Applications by age</vt:lpstr>
      <vt:lpstr>Table 4 Applications by LA</vt:lpstr>
      <vt:lpstr>Table 5 Care leaver status</vt:lpstr>
      <vt:lpstr>Table 6 Processing times</vt:lpstr>
      <vt:lpstr>Table 7 Payments by month</vt:lpstr>
      <vt:lpstr>Table 8 Payments by LA</vt:lpstr>
      <vt:lpstr>Table 9 Clients paid</vt:lpstr>
      <vt:lpstr>Table 10 Internal reviews</vt:lpstr>
      <vt:lpstr>Chart 1 Applications by month</vt:lpstr>
      <vt:lpstr>Chart 2 Processing times</vt:lpstr>
      <vt:lpstr>Chart 3 Payments by month</vt:lpstr>
      <vt:lpstr>Table 3 - Full data</vt:lpstr>
      <vt:lpstr>Table 4 - Full data</vt:lpstr>
      <vt:lpstr>Table 8 -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2025-05-06T10:33:51Z</dcterms:created>
  <dcterms:modified xsi:type="dcterms:W3CDTF">2025-05-30T07:09:06Z</dcterms:modified>
</cp:coreProperties>
</file>