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\\s0177a\datashare\Social_Security_Scotland\Statistics\PADP &amp; SADLA\SADLA\Publications\SADLA_2025_08\Working docs\"/>
    </mc:Choice>
  </mc:AlternateContent>
  <xr:revisionPtr revIDLastSave="0" documentId="13_ncr:1_{8703C96C-5B63-4DE7-881B-1D67FEB5A30C}" xr6:coauthVersionLast="47" xr6:coauthVersionMax="47" xr10:uidLastSave="{00000000-0000-0000-0000-000000000000}"/>
  <bookViews>
    <workbookView xWindow="28680" yWindow="-15" windowWidth="29040" windowHeight="15840" xr2:uid="{00000000-000D-0000-FFFF-FFFF00000000}"/>
  </bookViews>
  <sheets>
    <sheet name="Contents" sheetId="1" r:id="rId1"/>
    <sheet name="Notes" sheetId="2" r:id="rId2"/>
    <sheet name="T1 Payments" sheetId="3" r:id="rId3"/>
    <sheet name="T2 Payments by LA" sheetId="4" r:id="rId4"/>
    <sheet name="T3 Individuals paid" sheetId="5" r:id="rId5"/>
    <sheet name="T4 Individuals paid by LA" sheetId="6" r:id="rId6"/>
    <sheet name="T5 Caseload by award type" sheetId="7" r:id="rId7"/>
    <sheet name="T6 Caseload by care level" sheetId="8" r:id="rId8"/>
    <sheet name="T7 Caseload by mob level" sheetId="9" r:id="rId9"/>
    <sheet name="T8 Caseload by award level" sheetId="10" r:id="rId10"/>
    <sheet name="T9 Caseload by cond and award" sheetId="11" r:id="rId11"/>
    <sheet name="T10 Caseload by cond and care" sheetId="12" r:id="rId12"/>
    <sheet name="T11 Caseload by cond and mob" sheetId="13" r:id="rId13"/>
    <sheet name="T12 Caseload by age band" sheetId="14" r:id="rId14"/>
    <sheet name="T13 Caseload by srti status" sheetId="15" r:id="rId15"/>
    <sheet name="T14 Caseload by LA" sheetId="16" r:id="rId16"/>
  </sheets>
  <externalReferences>
    <externalReference r:id="rId17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6" i="11" l="1"/>
  <c r="C25" i="11"/>
  <c r="C24" i="11"/>
  <c r="C23" i="11"/>
  <c r="C22" i="11"/>
  <c r="C21" i="11"/>
  <c r="C20" i="11"/>
  <c r="C19" i="11"/>
  <c r="C18" i="11"/>
  <c r="C17" i="11"/>
  <c r="C16" i="11"/>
  <c r="C15" i="11"/>
  <c r="C14" i="11"/>
  <c r="C13" i="11"/>
  <c r="C12" i="11"/>
  <c r="C11" i="11"/>
  <c r="C10" i="11"/>
  <c r="C9" i="11"/>
  <c r="C8" i="11"/>
  <c r="C7" i="1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</calcChain>
</file>

<file path=xl/sharedStrings.xml><?xml version="1.0" encoding="utf-8"?>
<sst xmlns="http://schemas.openxmlformats.org/spreadsheetml/2006/main" count="512" uniqueCount="174">
  <si>
    <t>Scottish Adult Disability Living Allowance statistics to 30 June 2025</t>
  </si>
  <si>
    <t>Table of Contents</t>
  </si>
  <si>
    <t>Table Number</t>
  </si>
  <si>
    <t>Description</t>
  </si>
  <si>
    <t>Table 1: Payments by month and financial year</t>
  </si>
  <si>
    <t>Table 2: Payments by local authority, all time</t>
  </si>
  <si>
    <t>Table 3: Number of clients paid by month and financial year</t>
  </si>
  <si>
    <t>Table 4: Number of clients paid by local authority, all time</t>
  </si>
  <si>
    <t>Table 5: Caseload by award type</t>
  </si>
  <si>
    <t>Table 6: Caseload by care award level</t>
  </si>
  <si>
    <t>Table 7: Caseload by mobility award level</t>
  </si>
  <si>
    <t>Table 8: Caseload by care and mobility award levels</t>
  </si>
  <si>
    <t>Table 9: Caseload by condition and award type, 30 June 2025</t>
  </si>
  <si>
    <t>Table 10: Caseload by condition and care award level, 30 June 2025</t>
  </si>
  <si>
    <t>Table 11: Caseload by condition and mobility award level, 30 June 2025</t>
  </si>
  <si>
    <t>Table 12: Caseload by age band, 30 June 2025</t>
  </si>
  <si>
    <t>Table 13: Caseload by special rules for terminal illness status, 30 June 2025</t>
  </si>
  <si>
    <t>Table 15: Caseload by local authority, 30 June 2025</t>
  </si>
  <si>
    <t>List of notes</t>
  </si>
  <si>
    <t>This worksheet displays 1 table</t>
  </si>
  <si>
    <t>The notes within this table are referred to in other worksheets of this workbook.</t>
  </si>
  <si>
    <t>Note number</t>
  </si>
  <si>
    <t>Note text</t>
  </si>
  <si>
    <t>[note 1]</t>
  </si>
  <si>
    <t>Figures are rounded for disclosure control and may not sum due to rounding.</t>
  </si>
  <si>
    <t>[note 2]</t>
  </si>
  <si>
    <t>Financial Year 2025 - 2026 includes the months from April 2025 to June 2025.</t>
  </si>
  <si>
    <t>[note 3]</t>
  </si>
  <si>
    <t>Payments are issued once applications are processed. Data is presented by the date a payment is issued rather than date the transfer was received or processed.</t>
  </si>
  <si>
    <t>[note 4]</t>
  </si>
  <si>
    <t>The caseload measure counts an individual only once.</t>
  </si>
  <si>
    <t>[note 5]</t>
  </si>
  <si>
    <t>The caseload presented in the Scottish Adult Disability Living Allowance caseload table is based on a true point-in-time on the last day of each month to calculate the caseload of that month.</t>
  </si>
  <si>
    <t>[note 6]</t>
  </si>
  <si>
    <t>This is a derived statistic calculated based on identifying all cases who are in receipt of, or have been approved for, a payment in the caseload period, even if they have not been paid yet.</t>
  </si>
  <si>
    <t>This worksheet contains 1 table.</t>
  </si>
  <si>
    <t>Banded rows are used in this table. To remove them, highlight the table, go to the Design tab and uncheck the banded rows box.</t>
  </si>
  <si>
    <t>Notes are located below the table beginning in cell A12 and in the notes sheet of this document.</t>
  </si>
  <si>
    <t>[c] indicates that a figure has been suppressed for disclosure control purposes.</t>
  </si>
  <si>
    <t>Month</t>
  </si>
  <si>
    <t>Number of payments issued</t>
  </si>
  <si>
    <t>Total value of payments</t>
  </si>
  <si>
    <t>Value of Care payments</t>
  </si>
  <si>
    <t>Value of Mobility payments</t>
  </si>
  <si>
    <t>Value of Mobility payments which are for Accessible Vehicles and Equipment Scheme</t>
  </si>
  <si>
    <t>Percentage of Care Payments</t>
  </si>
  <si>
    <t>Percentage of Mobility Payments</t>
  </si>
  <si>
    <t>Total</t>
  </si>
  <si>
    <t>April 2025</t>
  </si>
  <si>
    <t>May 2025</t>
  </si>
  <si>
    <t>June 2025</t>
  </si>
  <si>
    <t>Financial year 2025-2026</t>
  </si>
  <si>
    <t>Notes are located below the table beginning in cell A41 and in the notes sheet of this document.</t>
  </si>
  <si>
    <t>Local authority</t>
  </si>
  <si>
    <t>Aberdeen City</t>
  </si>
  <si>
    <t>Aberdeenshire</t>
  </si>
  <si>
    <t>Angus</t>
  </si>
  <si>
    <t>Argyll and Bute</t>
  </si>
  <si>
    <t>Clackmannanshire</t>
  </si>
  <si>
    <t>Dumfries and Galloway</t>
  </si>
  <si>
    <t>Dundee City</t>
  </si>
  <si>
    <t>East Ayrshire</t>
  </si>
  <si>
    <t>East Dunbartonshire</t>
  </si>
  <si>
    <t>East Lothian</t>
  </si>
  <si>
    <t>East Renfrewshire</t>
  </si>
  <si>
    <t>Edinburgh, City of</t>
  </si>
  <si>
    <t>Falkirk</t>
  </si>
  <si>
    <t>Fife</t>
  </si>
  <si>
    <t>Glasgow City</t>
  </si>
  <si>
    <t>Highland</t>
  </si>
  <si>
    <t>Inverclyde</t>
  </si>
  <si>
    <t>Midlothian</t>
  </si>
  <si>
    <t>Moray</t>
  </si>
  <si>
    <t>Na h-Eileanan Siar</t>
  </si>
  <si>
    <t>North Ayrshire</t>
  </si>
  <si>
    <t>North Lanarkshire</t>
  </si>
  <si>
    <t>Orkney Islands</t>
  </si>
  <si>
    <t>Other</t>
  </si>
  <si>
    <t>Perth and Kinross</t>
  </si>
  <si>
    <t>Renfrewshire</t>
  </si>
  <si>
    <t>Scottish Borders</t>
  </si>
  <si>
    <t>Shetland Islands</t>
  </si>
  <si>
    <t>South Ayrshire</t>
  </si>
  <si>
    <t>South Lanarkshire</t>
  </si>
  <si>
    <t>Stirling</t>
  </si>
  <si>
    <t>West Dunbartonshire</t>
  </si>
  <si>
    <t>West Lothian</t>
  </si>
  <si>
    <t>Number of individuals paid</t>
  </si>
  <si>
    <t>Notes are located below the table beginning in cell A11 and in the notes sheet of this document.</t>
  </si>
  <si>
    <t>Total number of people in receipt</t>
  </si>
  <si>
    <t>Both care and mobility</t>
  </si>
  <si>
    <t>Care only</t>
  </si>
  <si>
    <t>Mobilty only</t>
  </si>
  <si>
    <t>Percentage both care and mobility</t>
  </si>
  <si>
    <t>Percentage care only</t>
  </si>
  <si>
    <t>Percentage mobility only</t>
  </si>
  <si>
    <t>March 2025</t>
  </si>
  <si>
    <t>Care highest</t>
  </si>
  <si>
    <t>Care middle</t>
  </si>
  <si>
    <t>Care lowest</t>
  </si>
  <si>
    <t>Care not awarded</t>
  </si>
  <si>
    <t>Percentage care highest</t>
  </si>
  <si>
    <t>Percentage care middle</t>
  </si>
  <si>
    <t>Percentage care lowest</t>
  </si>
  <si>
    <t>Percentage not awarded</t>
  </si>
  <si>
    <t>Mobility higher</t>
  </si>
  <si>
    <t>Mobility lower</t>
  </si>
  <si>
    <t>Mobility not awarded</t>
  </si>
  <si>
    <t>Percentage mobility higher</t>
  </si>
  <si>
    <t>Percentage mobility lower</t>
  </si>
  <si>
    <t>Care highest - Mobility higher</t>
  </si>
  <si>
    <t>Care highest - Mobility lower</t>
  </si>
  <si>
    <t>Care highest - Mobility not awarded</t>
  </si>
  <si>
    <t>Care middle - Mobility higher</t>
  </si>
  <si>
    <t>Care middle - Mobility lower</t>
  </si>
  <si>
    <t>Care middle - Mobility not awarded</t>
  </si>
  <si>
    <t>Care lowest - Mobility higher</t>
  </si>
  <si>
    <t>Care lowest - Mobility lower</t>
  </si>
  <si>
    <t>Care lowest - Mobility not awarded</t>
  </si>
  <si>
    <t>Care not awarded - Mobility higher</t>
  </si>
  <si>
    <t>Care not awarded - Mobility lower</t>
  </si>
  <si>
    <t>Notes are located below the table beginning in cell A27 and in the notes sheet of this document.</t>
  </si>
  <si>
    <t>Condition category</t>
  </si>
  <si>
    <t>Certain Infectious and Parasitic Diseases (A00-B99)</t>
  </si>
  <si>
    <t>Neoplasms (C00-D48)</t>
  </si>
  <si>
    <t>Diseases of the Blood and Blood-forming organs and certain disorders involving the immune mechanism (D50-D99)</t>
  </si>
  <si>
    <t>Endocrine, Nutritional and Metabolic Diseases (E00-E90)</t>
  </si>
  <si>
    <t>Mental and Behavioural Disorders (F00-F99)</t>
  </si>
  <si>
    <t>Diseases of the Nervous System (G00-G99)</t>
  </si>
  <si>
    <t>Diseases of the Eye and Adnexa (H00-H59)</t>
  </si>
  <si>
    <t>Diseases of the Ear and Mastoid Process (H60-H95)</t>
  </si>
  <si>
    <t>Diseases of the Circulatory System (I00-I99)</t>
  </si>
  <si>
    <t>Diseases of the Respiratory System (J00-J99)</t>
  </si>
  <si>
    <t>Diseases of the Digestive System (K00-K93)</t>
  </si>
  <si>
    <t>Diseases of the Skin and Subcutaneous Tissue (L00-L99)</t>
  </si>
  <si>
    <t>Diseases of the Musculoskeletal System and Connective Tissue (M00-M99)</t>
  </si>
  <si>
    <t>Diseases of the Genitourinary System (N00-N99)</t>
  </si>
  <si>
    <t>Congenital Malformations, Deformations and Chromosomal Abnormalities (Q00-Q99)</t>
  </si>
  <si>
    <t>Symptoms, Signs and Abnormal Clinical and Laboratory findings, not elsewhere classified (R00-R99)</t>
  </si>
  <si>
    <t>Injury, Poisoning and certain other consequences of external causes (S00-T98)</t>
  </si>
  <si>
    <t>Factors Influencing Health Status and Contact with Health Services (Z00-Z99)</t>
  </si>
  <si>
    <t>Unknown</t>
  </si>
  <si>
    <t>[c]</t>
  </si>
  <si>
    <t>Notes are located below the table beginning in cell A16 and in the notes sheet of this document.</t>
  </si>
  <si>
    <t>Client age group</t>
  </si>
  <si>
    <t>Caseload</t>
  </si>
  <si>
    <t>Percentage of caseload</t>
  </si>
  <si>
    <t>20-29</t>
  </si>
  <si>
    <t>30-39</t>
  </si>
  <si>
    <t>40-49</t>
  </si>
  <si>
    <t>50-59</t>
  </si>
  <si>
    <t>60-69</t>
  </si>
  <si>
    <t>70-79</t>
  </si>
  <si>
    <t>80-89</t>
  </si>
  <si>
    <t>90 and over</t>
  </si>
  <si>
    <t>Notes are located below the table beginning in cell A10 and in the notes sheet of this document.</t>
  </si>
  <si>
    <t>Type of client</t>
  </si>
  <si>
    <t>Non-SRTI</t>
  </si>
  <si>
    <t>Special Rules for the Terminally Ill (SRTI)</t>
  </si>
  <si>
    <t>Percentage of total number of people in receipt</t>
  </si>
  <si>
    <t>Table 1: Scottish Adult Disability Living Allowance - Payments by month and financial year [note 1] [note 2] [note 3]</t>
  </si>
  <si>
    <t>Table 2:  Scottish Adult Disability Living Allowance - Payments by local authority, all time [note 1] [note 2] [note 3]</t>
  </si>
  <si>
    <t>Table 3:  Scottish Adult Disability Living Allowance - Number of clients paid by month and financial year [note 1] [note 2] [note 3]</t>
  </si>
  <si>
    <t>Table 4:  Scottish Adult Disability Living Allowance - Number of clients paid by local authority, all time [note 1] [note 2] [note 3]</t>
  </si>
  <si>
    <t>Table 5:  Scottish Adult Disability Living Allowance - Caseload by award type [note 1] [note 4] [note 5] [note 6]</t>
  </si>
  <si>
    <t>Table 6:  Scottish Adult Disability Living Allowance - Caseload by care award level [note 1] [note 4] [note 5] [note 6]</t>
  </si>
  <si>
    <t>Table 7:  Scottish Adult Disability Living Allowance - Caseload by mobility award level [note 1] [note 4] [note 5] [note 6]</t>
  </si>
  <si>
    <t>Table 8:  Scottish Adult Disability Living Allowance - Caseload by care and mobility award levels [note 1] [note 4] [note 5] [note 6]</t>
  </si>
  <si>
    <t>Table 9:  Scottish Adult Disability Living Allowance - Caseload by condition and award type, 30 June 2025 [note 1] [note 4] [note 5] [note 6]</t>
  </si>
  <si>
    <t>Table 10:  Scottish Adult Disability Living Allowance - Caseload by condition and care award level, 30 June 2025 [note 1] [note 4] [note 5] [note 6]</t>
  </si>
  <si>
    <t>Table 11:  Scottish Adult Disability Living Allowance - Caseload by condition and mobility award level, 30 June 2025 [note 1] [note 4] [note 5] [note 6]</t>
  </si>
  <si>
    <t>Table 12:  Scottish Adult Disability Living Allowance - Caseload by age band, 30 June 2025 [note 1] [note 4] [note 5] [note 6]</t>
  </si>
  <si>
    <t>Table 13:  Scottish Adult Disability Living Allowance - Caseload by special rules for terminal illness status, 30 June 2025 [note 1] [note 4] [note 5] [note 6]</t>
  </si>
  <si>
    <t>Table 15:  Scottish Adult Disability Living Allowance - Caseload by local authority, 30 June 2025 [note 1] [note 4] [note 5] [note 6]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</si>
</sst>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\£#,##0;\-;\£0"/>
    <numFmt numFmtId="165" formatCode="0%;\-;0%"/>
  </numFmts>
  <fonts count="5" x14ac:knownFonts="1">
    <font>
      <sz val="12"/>
      <color rgb="FF000000"/>
      <name val="Roboto"/>
    </font>
    <font>
      <b/>
      <sz val="15"/>
      <color rgb="FF000000"/>
      <name val="Roboto"/>
    </font>
    <font>
      <u/>
      <sz val="12"/>
      <color rgb="FF0000FF"/>
      <name val="Roboto"/>
    </font>
    <font>
      <b/>
      <sz val="12"/>
      <color rgb="FF000000"/>
      <name val="Roboto"/>
    </font>
    <font>
      <sz val="12"/>
      <color rgb="FF000000"/>
      <name val="Roboto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16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horizontal="left"/>
    </xf>
    <xf numFmtId="0" fontId="0" fillId="0" borderId="0" xfId="0" applyAlignment="1">
      <alignment horizontal="right" wrapText="1"/>
    </xf>
    <xf numFmtId="164" fontId="0" fillId="0" borderId="0" xfId="0" applyNumberFormat="1" applyAlignment="1">
      <alignment horizontal="right"/>
    </xf>
    <xf numFmtId="165" fontId="0" fillId="0" borderId="0" xfId="0" applyNumberFormat="1" applyAlignment="1">
      <alignment horizontal="right"/>
    </xf>
    <xf numFmtId="0" fontId="3" fillId="0" borderId="0" xfId="0" applyFont="1" applyAlignment="1">
      <alignment horizontal="left"/>
    </xf>
    <xf numFmtId="164" fontId="3" fillId="0" borderId="0" xfId="0" applyNumberFormat="1" applyFont="1" applyAlignment="1">
      <alignment horizontal="right"/>
    </xf>
    <xf numFmtId="165" fontId="3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/>
    </xf>
    <xf numFmtId="3" fontId="0" fillId="0" borderId="0" xfId="0" applyNumberFormat="1" applyAlignment="1">
      <alignment horizontal="right"/>
    </xf>
    <xf numFmtId="9" fontId="3" fillId="0" borderId="0" xfId="1" applyFont="1" applyAlignment="1">
      <alignment horizontal="right"/>
    </xf>
    <xf numFmtId="9" fontId="0" fillId="0" borderId="0" xfId="1" applyFont="1" applyAlignment="1">
      <alignment horizontal="right"/>
    </xf>
    <xf numFmtId="9" fontId="4" fillId="0" borderId="0" xfId="1" applyFont="1" applyAlignment="1">
      <alignment horizontal="right"/>
    </xf>
  </cellXfs>
  <cellStyles count="2">
    <cellStyle name="Normal" xfId="0" builtinId="0"/>
    <cellStyle name="Per cent" xfId="1" builtinId="5"/>
  </cellStyles>
  <dxfs count="46"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  <alignment horizontal="right" vertical="bottom" textRotation="0" wrapText="0" indent="0" justifyLastLine="0" shrinkToFit="0" readingOrder="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s0177a\datashare\Social_Security_Scotland\Statistics\PADP%20&amp;%20SADLA\SADLA\Publications\SADLA_2025_08\r_code\output\SADLA%20tables.xlsx" TargetMode="External"/><Relationship Id="rId1" Type="http://schemas.openxmlformats.org/officeDocument/2006/relationships/externalLinkPath" Target="/Social_Security_Scotland/Statistics/PADP%20&amp;%20SADLA/SADLA/Publications/SADLA_2025_08/r_code/output/SADLA%20tabl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ontents"/>
      <sheetName val="Notes"/>
      <sheetName val="T1 Payments"/>
      <sheetName val="T2 Payments by LA"/>
      <sheetName val="T3 Individuals paid"/>
      <sheetName val="T4 Individuals paid by LA"/>
      <sheetName val="T5 Caseload by award type"/>
      <sheetName val="T6 Caseload by care level"/>
      <sheetName val="T7 Caseload by mob level"/>
      <sheetName val="T8 Caseload by award level"/>
      <sheetName val="T9 Caseload by cond and award"/>
      <sheetName val="T10 Caseload by cond and care"/>
      <sheetName val="T11 Caseload by cond and mob"/>
      <sheetName val="T12 Caseload by age band"/>
      <sheetName val="T13 Caseload by srti status"/>
      <sheetName val="T14 Caseload by LA"/>
      <sheetName val="SADLA tabl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le3" displayName="Table3" ref="A3:B17" totalsRowShown="0">
  <tableColumns count="2">
    <tableColumn id="1" xr3:uid="{00000000-0010-0000-0000-000001000000}" name="Table Number"/>
    <tableColumn id="2" xr3:uid="{00000000-0010-0000-0000-000002000000}" name="Description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9000000}" name="caseload_by_month_award_level" displayName="caseload_by_month_award_level" ref="A6:M10" totalsRowShown="0">
  <tableColumns count="13">
    <tableColumn id="1" xr3:uid="{00000000-0010-0000-0900-000001000000}" name="Month"/>
    <tableColumn id="2" xr3:uid="{00000000-0010-0000-0900-000002000000}" name="Total number of people in receipt" dataDxfId="28"/>
    <tableColumn id="3" xr3:uid="{00000000-0010-0000-0900-000003000000}" name="Care highest - Mobility higher" dataDxfId="27"/>
    <tableColumn id="4" xr3:uid="{00000000-0010-0000-0900-000004000000}" name="Care highest - Mobility lower" dataDxfId="26"/>
    <tableColumn id="5" xr3:uid="{00000000-0010-0000-0900-000005000000}" name="Care highest - Mobility not awarded" dataDxfId="25"/>
    <tableColumn id="6" xr3:uid="{00000000-0010-0000-0900-000006000000}" name="Care middle - Mobility higher" dataDxfId="24"/>
    <tableColumn id="7" xr3:uid="{00000000-0010-0000-0900-000007000000}" name="Care middle - Mobility lower" dataDxfId="23"/>
    <tableColumn id="8" xr3:uid="{00000000-0010-0000-0900-000008000000}" name="Care middle - Mobility not awarded" dataDxfId="22"/>
    <tableColumn id="9" xr3:uid="{00000000-0010-0000-0900-000009000000}" name="Care lowest - Mobility higher" dataDxfId="21"/>
    <tableColumn id="10" xr3:uid="{00000000-0010-0000-0900-00000A000000}" name="Care lowest - Mobility lower" dataDxfId="20"/>
    <tableColumn id="11" xr3:uid="{00000000-0010-0000-0900-00000B000000}" name="Care lowest - Mobility not awarded" dataDxfId="19"/>
    <tableColumn id="12" xr3:uid="{00000000-0010-0000-0900-00000C000000}" name="Care not awarded - Mobility higher" dataDxfId="18"/>
    <tableColumn id="13" xr3:uid="{00000000-0010-0000-0900-00000D000000}" name="Care not awarded - Mobility lower" dataDxfId="17"/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A000000}" name="caseload_by_condition_award" displayName="caseload_by_condition_award" ref="A6:I26" totalsRowShown="0">
  <tableColumns count="9">
    <tableColumn id="1" xr3:uid="{00000000-0010-0000-0A00-000001000000}" name="Condition category"/>
    <tableColumn id="2" xr3:uid="{00000000-0010-0000-0A00-000002000000}" name="Total number of people in receipt" dataDxfId="16"/>
    <tableColumn id="9" xr3:uid="{A9B92D14-F35A-4882-A76B-B527F1440F69}" name="Percentage of total number of people in receipt" dataDxfId="15" dataCellStyle="Per cent">
      <calculatedColumnFormula>[1]!caseload_by_condition_award[[#This Row],[Total number of people in receipt]]/$B$7</calculatedColumnFormula>
    </tableColumn>
    <tableColumn id="3" xr3:uid="{00000000-0010-0000-0A00-000003000000}" name="Care only" dataDxfId="14"/>
    <tableColumn id="4" xr3:uid="{00000000-0010-0000-0A00-000004000000}" name="Mobilty only" dataDxfId="13"/>
    <tableColumn id="5" xr3:uid="{00000000-0010-0000-0A00-000005000000}" name="Both care and mobility" dataDxfId="12"/>
    <tableColumn id="6" xr3:uid="{00000000-0010-0000-0A00-000006000000}" name="Percentage care only"/>
    <tableColumn id="7" xr3:uid="{00000000-0010-0000-0A00-000007000000}" name="Percentage mobility only"/>
    <tableColumn id="8" xr3:uid="{00000000-0010-0000-0A00-000008000000}" name="Percentage both care and mobility"/>
  </tableColumns>
  <tableStyleInfo name="TableStyleLight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B000000}" name="caseload_by_condition_care" displayName="caseload_by_condition_care" ref="A6:J26" totalsRowShown="0">
  <tableColumns count="10">
    <tableColumn id="1" xr3:uid="{00000000-0010-0000-0B00-000001000000}" name="Condition category"/>
    <tableColumn id="2" xr3:uid="{00000000-0010-0000-0B00-000002000000}" name="Total number of people in receipt" dataDxfId="11"/>
    <tableColumn id="3" xr3:uid="{00000000-0010-0000-0B00-000003000000}" name="Care highest" dataDxfId="10"/>
    <tableColumn id="4" xr3:uid="{00000000-0010-0000-0B00-000004000000}" name="Care middle" dataDxfId="9"/>
    <tableColumn id="5" xr3:uid="{00000000-0010-0000-0B00-000005000000}" name="Care lowest" dataDxfId="8"/>
    <tableColumn id="6" xr3:uid="{00000000-0010-0000-0B00-000006000000}" name="Care not awarded" dataDxfId="7"/>
    <tableColumn id="7" xr3:uid="{00000000-0010-0000-0B00-000007000000}" name="Percentage care highest"/>
    <tableColumn id="8" xr3:uid="{00000000-0010-0000-0B00-000008000000}" name="Percentage care middle"/>
    <tableColumn id="9" xr3:uid="{00000000-0010-0000-0B00-000009000000}" name="Percentage care lowest"/>
    <tableColumn id="10" xr3:uid="{00000000-0010-0000-0B00-00000A000000}" name="Percentage not awarded"/>
  </tableColumns>
  <tableStyleInfo name="TableStyleLight1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C000000}" name="caseload_by_condition_mob" displayName="caseload_by_condition_mob" ref="A6:H26" totalsRowShown="0">
  <tableColumns count="8">
    <tableColumn id="1" xr3:uid="{00000000-0010-0000-0C00-000001000000}" name="Condition category"/>
    <tableColumn id="2" xr3:uid="{00000000-0010-0000-0C00-000002000000}" name="Total number of people in receipt" dataDxfId="6"/>
    <tableColumn id="3" xr3:uid="{00000000-0010-0000-0C00-000003000000}" name="Mobility higher" dataDxfId="5"/>
    <tableColumn id="4" xr3:uid="{00000000-0010-0000-0C00-000004000000}" name="Mobility lower" dataDxfId="4"/>
    <tableColumn id="5" xr3:uid="{00000000-0010-0000-0C00-000005000000}" name="Mobility not awarded" dataDxfId="3"/>
    <tableColumn id="6" xr3:uid="{00000000-0010-0000-0C00-000006000000}" name="Percentage mobility higher"/>
    <tableColumn id="7" xr3:uid="{00000000-0010-0000-0C00-000007000000}" name="Percentage mobility lower"/>
    <tableColumn id="8" xr3:uid="{00000000-0010-0000-0C00-000008000000}" name="Percentage not awarded"/>
  </tableColumns>
  <tableStyleInfo name="TableStyleLight1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D000000}" name="caseload_by_age" displayName="caseload_by_age" ref="A6:C15" totalsRowShown="0">
  <tableColumns count="3">
    <tableColumn id="1" xr3:uid="{00000000-0010-0000-0D00-000001000000}" name="Client age group"/>
    <tableColumn id="2" xr3:uid="{00000000-0010-0000-0D00-000002000000}" name="Caseload" dataDxfId="2"/>
    <tableColumn id="3" xr3:uid="{00000000-0010-0000-0D00-000003000000}" name="Percentage of caseload"/>
  </tableColumns>
  <tableStyleInfo name="TableStyleLight1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00000000-000C-0000-FFFF-FFFF0E000000}" name="caseload_by_srti" displayName="caseload_by_srti" ref="A6:B9" totalsRowShown="0">
  <tableColumns count="2">
    <tableColumn id="1" xr3:uid="{00000000-0010-0000-0E00-000001000000}" name="Type of client"/>
    <tableColumn id="2" xr3:uid="{00000000-0010-0000-0E00-000002000000}" name="Caseload" dataDxfId="1"/>
  </tableColumns>
  <tableStyleInfo name="TableStyleLight1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00000000-000C-0000-FFFF-FFFF0F000000}" name="caseload_by_la" displayName="caseload_by_la" ref="A6:C40" totalsRowShown="0">
  <tableColumns count="3">
    <tableColumn id="1" xr3:uid="{00000000-0010-0000-0F00-000001000000}" name="Local authority"/>
    <tableColumn id="2" xr3:uid="{00000000-0010-0000-0F00-000002000000}" name="Caseload" dataDxfId="0"/>
    <tableColumn id="3" xr3:uid="{00000000-0010-0000-0F00-000003000000}" name="Percentage of caseload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1000000}" name="Table4" displayName="Table4" ref="A4:B10" totalsRowShown="0">
  <tableColumns count="2">
    <tableColumn id="1" xr3:uid="{00000000-0010-0000-0100-000001000000}" name="Note number"/>
    <tableColumn id="2" xr3:uid="{00000000-0010-0000-0100-000002000000}" name="Note text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2000000}" name="payments" displayName="payments" ref="A6:H11" totalsRowShown="0">
  <tableColumns count="8">
    <tableColumn id="1" xr3:uid="{00000000-0010-0000-0200-000001000000}" name="Month"/>
    <tableColumn id="2" xr3:uid="{00000000-0010-0000-0200-000002000000}" name="Number of payments issued" dataDxfId="45"/>
    <tableColumn id="3" xr3:uid="{00000000-0010-0000-0200-000003000000}" name="Total value of payments"/>
    <tableColumn id="4" xr3:uid="{00000000-0010-0000-0200-000004000000}" name="Value of Care payments"/>
    <tableColumn id="5" xr3:uid="{00000000-0010-0000-0200-000005000000}" name="Value of Mobility payments"/>
    <tableColumn id="6" xr3:uid="{00000000-0010-0000-0200-000006000000}" name="Value of Mobility payments which are for Accessible Vehicles and Equipment Scheme"/>
    <tableColumn id="7" xr3:uid="{00000000-0010-0000-0200-000007000000}" name="Percentage of Care Payments"/>
    <tableColumn id="8" xr3:uid="{00000000-0010-0000-0200-000008000000}" name="Percentage of Mobility Payments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3000000}" name="payments_by_la" displayName="payments_by_la" ref="A6:H40" totalsRowShown="0">
  <tableColumns count="8">
    <tableColumn id="1" xr3:uid="{00000000-0010-0000-0300-000001000000}" name="Local authority"/>
    <tableColumn id="2" xr3:uid="{00000000-0010-0000-0300-000002000000}" name="Number of payments issued" dataDxfId="44"/>
    <tableColumn id="3" xr3:uid="{00000000-0010-0000-0300-000003000000}" name="Total value of payments"/>
    <tableColumn id="4" xr3:uid="{00000000-0010-0000-0300-000004000000}" name="Value of Care payments"/>
    <tableColumn id="5" xr3:uid="{00000000-0010-0000-0300-000005000000}" name="Value of Mobility payments"/>
    <tableColumn id="6" xr3:uid="{00000000-0010-0000-0300-000006000000}" name="Value of Mobility payments which are for Accessible Vehicles and Equipment Scheme"/>
    <tableColumn id="7" xr3:uid="{00000000-0010-0000-0300-000007000000}" name="Percentage of Care Payments"/>
    <tableColumn id="8" xr3:uid="{00000000-0010-0000-0300-000008000000}" name="Percentage of Mobility Payments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4000000}" name="individuals_paid" displayName="individuals_paid" ref="A6:B11" totalsRowShown="0">
  <tableColumns count="2">
    <tableColumn id="1" xr3:uid="{00000000-0010-0000-0400-000001000000}" name="Month"/>
    <tableColumn id="2" xr3:uid="{00000000-0010-0000-0400-000002000000}" name="Number of individuals paid" dataDxfId="43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5000000}" name="individuals_paid_by_la" displayName="individuals_paid_by_la" ref="A6:B40" totalsRowShown="0">
  <tableColumns count="2">
    <tableColumn id="1" xr3:uid="{00000000-0010-0000-0500-000001000000}" name="Local authority"/>
    <tableColumn id="2" xr3:uid="{00000000-0010-0000-0500-000002000000}" name="Number of individuals paid" dataDxfId="42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6000000}" name="caseload_by_month_award_type" displayName="caseload_by_month_award_type" ref="A6:H10" totalsRowShown="0">
  <tableColumns count="8">
    <tableColumn id="1" xr3:uid="{00000000-0010-0000-0600-000001000000}" name="Month"/>
    <tableColumn id="2" xr3:uid="{00000000-0010-0000-0600-000002000000}" name="Total number of people in receipt" dataDxfId="41"/>
    <tableColumn id="3" xr3:uid="{00000000-0010-0000-0600-000003000000}" name="Both care and mobility" dataDxfId="40"/>
    <tableColumn id="4" xr3:uid="{00000000-0010-0000-0600-000004000000}" name="Care only" dataDxfId="39"/>
    <tableColumn id="5" xr3:uid="{00000000-0010-0000-0600-000005000000}" name="Mobilty only" dataDxfId="38"/>
    <tableColumn id="6" xr3:uid="{00000000-0010-0000-0600-000006000000}" name="Percentage both care and mobility"/>
    <tableColumn id="7" xr3:uid="{00000000-0010-0000-0600-000007000000}" name="Percentage care only"/>
    <tableColumn id="8" xr3:uid="{00000000-0010-0000-0600-000008000000}" name="Percentage mobility only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7000000}" name="caseload_by_month_care_level" displayName="caseload_by_month_care_level" ref="A6:J10" totalsRowShown="0">
  <tableColumns count="10">
    <tableColumn id="1" xr3:uid="{00000000-0010-0000-0700-000001000000}" name="Month"/>
    <tableColumn id="2" xr3:uid="{00000000-0010-0000-0700-000002000000}" name="Total number of people in receipt" dataDxfId="37"/>
    <tableColumn id="3" xr3:uid="{00000000-0010-0000-0700-000003000000}" name="Care highest" dataDxfId="36"/>
    <tableColumn id="4" xr3:uid="{00000000-0010-0000-0700-000004000000}" name="Care middle" dataDxfId="35"/>
    <tableColumn id="5" xr3:uid="{00000000-0010-0000-0700-000005000000}" name="Care lowest" dataDxfId="34"/>
    <tableColumn id="6" xr3:uid="{00000000-0010-0000-0700-000006000000}" name="Care not awarded" dataDxfId="33"/>
    <tableColumn id="7" xr3:uid="{00000000-0010-0000-0700-000007000000}" name="Percentage care highest"/>
    <tableColumn id="8" xr3:uid="{00000000-0010-0000-0700-000008000000}" name="Percentage care middle"/>
    <tableColumn id="9" xr3:uid="{00000000-0010-0000-0700-000009000000}" name="Percentage care lowest"/>
    <tableColumn id="10" xr3:uid="{00000000-0010-0000-0700-00000A000000}" name="Percentage not awarded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8000000}" name="caseload_by_month_mob_level" displayName="caseload_by_month_mob_level" ref="A6:H10" totalsRowShown="0">
  <tableColumns count="8">
    <tableColumn id="1" xr3:uid="{00000000-0010-0000-0800-000001000000}" name="Month"/>
    <tableColumn id="2" xr3:uid="{00000000-0010-0000-0800-000002000000}" name="Total number of people in receipt" dataDxfId="32"/>
    <tableColumn id="3" xr3:uid="{00000000-0010-0000-0800-000003000000}" name="Mobility higher" dataDxfId="31"/>
    <tableColumn id="4" xr3:uid="{00000000-0010-0000-0800-000004000000}" name="Mobility lower" dataDxfId="30"/>
    <tableColumn id="5" xr3:uid="{00000000-0010-0000-0800-000005000000}" name="Mobility not awarded" dataDxfId="29"/>
    <tableColumn id="6" xr3:uid="{00000000-0010-0000-0800-000006000000}" name="Percentage mobility higher"/>
    <tableColumn id="7" xr3:uid="{00000000-0010-0000-0800-000007000000}" name="Percentage mobility lower"/>
    <tableColumn id="8" xr3:uid="{00000000-0010-0000-0800-000008000000}" name="Percentage not awarded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7"/>
  <sheetViews>
    <sheetView showGridLines="0" tabSelected="1" workbookViewId="0"/>
  </sheetViews>
  <sheetFormatPr defaultColWidth="11.53515625" defaultRowHeight="15.5" x14ac:dyDescent="0.35"/>
  <cols>
    <col min="1" max="1" width="27.69140625" customWidth="1"/>
    <col min="2" max="2" width="77.69140625" customWidth="1"/>
  </cols>
  <sheetData>
    <row r="1" spans="1:2" ht="19.5" x14ac:dyDescent="0.45">
      <c r="A1" s="1" t="s">
        <v>0</v>
      </c>
    </row>
    <row r="2" spans="1:2" x14ac:dyDescent="0.35">
      <c r="A2" t="s">
        <v>1</v>
      </c>
    </row>
    <row r="3" spans="1:2" x14ac:dyDescent="0.35">
      <c r="A3" t="s">
        <v>2</v>
      </c>
      <c r="B3" t="s">
        <v>3</v>
      </c>
    </row>
    <row r="4" spans="1:2" x14ac:dyDescent="0.35">
      <c r="A4" s="2" t="str">
        <f>HYPERLINK("#'T1 Payments'!A1", "T1 Payments")</f>
        <v>T1 Payments</v>
      </c>
      <c r="B4" t="s">
        <v>4</v>
      </c>
    </row>
    <row r="5" spans="1:2" x14ac:dyDescent="0.35">
      <c r="A5" s="2" t="str">
        <f>HYPERLINK("#'T2 Payments by LA'!A1", "T2 Payments by LA")</f>
        <v>T2 Payments by LA</v>
      </c>
      <c r="B5" t="s">
        <v>5</v>
      </c>
    </row>
    <row r="6" spans="1:2" x14ac:dyDescent="0.35">
      <c r="A6" s="2" t="str">
        <f>HYPERLINK("#'T3 Individuals paid'!A1", "T3 Individuals paid")</f>
        <v>T3 Individuals paid</v>
      </c>
      <c r="B6" t="s">
        <v>6</v>
      </c>
    </row>
    <row r="7" spans="1:2" x14ac:dyDescent="0.35">
      <c r="A7" s="2" t="str">
        <f>HYPERLINK("#'T4 Individuals paid by LA'!A1", "T4 Individuals paid by LA")</f>
        <v>T4 Individuals paid by LA</v>
      </c>
      <c r="B7" t="s">
        <v>7</v>
      </c>
    </row>
    <row r="8" spans="1:2" x14ac:dyDescent="0.35">
      <c r="A8" s="2" t="str">
        <f>HYPERLINK("#'T5 Caseload by award type'!A1", "T5 Caseload by award type")</f>
        <v>T5 Caseload by award type</v>
      </c>
      <c r="B8" t="s">
        <v>8</v>
      </c>
    </row>
    <row r="9" spans="1:2" x14ac:dyDescent="0.35">
      <c r="A9" s="2" t="str">
        <f>HYPERLINK("#'T6 Caseload by care level'!A1", "T6 Caseload by care level")</f>
        <v>T6 Caseload by care level</v>
      </c>
      <c r="B9" t="s">
        <v>9</v>
      </c>
    </row>
    <row r="10" spans="1:2" x14ac:dyDescent="0.35">
      <c r="A10" s="2" t="str">
        <f>HYPERLINK("#'T7 Caseload by mob level'!A1", "T7 Caseload by mob level")</f>
        <v>T7 Caseload by mob level</v>
      </c>
      <c r="B10" t="s">
        <v>10</v>
      </c>
    </row>
    <row r="11" spans="1:2" x14ac:dyDescent="0.35">
      <c r="A11" s="2" t="str">
        <f>HYPERLINK("#'T8 Caseload by award level'!A1", "T8 Caseload by award level")</f>
        <v>T8 Caseload by award level</v>
      </c>
      <c r="B11" t="s">
        <v>11</v>
      </c>
    </row>
    <row r="12" spans="1:2" x14ac:dyDescent="0.35">
      <c r="A12" s="2" t="str">
        <f>HYPERLINK("#'T9 Caseload by cond and award'!A1", "T9 Caseload by cond and award")</f>
        <v>T9 Caseload by cond and award</v>
      </c>
      <c r="B12" t="s">
        <v>12</v>
      </c>
    </row>
    <row r="13" spans="1:2" x14ac:dyDescent="0.35">
      <c r="A13" s="2" t="str">
        <f>HYPERLINK("#'T10 Caseload by cond and care'!A1", "T10 Caseload by cond and care")</f>
        <v>T10 Caseload by cond and care</v>
      </c>
      <c r="B13" t="s">
        <v>13</v>
      </c>
    </row>
    <row r="14" spans="1:2" x14ac:dyDescent="0.35">
      <c r="A14" s="2" t="str">
        <f>HYPERLINK("#'T11 Caseload by cond and mob'!A1", "T11 Caseload by cond and mob")</f>
        <v>T11 Caseload by cond and mob</v>
      </c>
      <c r="B14" t="s">
        <v>14</v>
      </c>
    </row>
    <row r="15" spans="1:2" x14ac:dyDescent="0.35">
      <c r="A15" s="2" t="str">
        <f>HYPERLINK("#'T12 Caseload by age band'!A1", "T12 Caseload by age band")</f>
        <v>T12 Caseload by age band</v>
      </c>
      <c r="B15" t="s">
        <v>15</v>
      </c>
    </row>
    <row r="16" spans="1:2" x14ac:dyDescent="0.35">
      <c r="A16" s="2" t="str">
        <f>HYPERLINK("#'T13 Caseload by srti status'!A1", "T13 Caseload by srti status")</f>
        <v>T13 Caseload by srti status</v>
      </c>
      <c r="B16" t="s">
        <v>16</v>
      </c>
    </row>
    <row r="17" spans="1:2" x14ac:dyDescent="0.35">
      <c r="A17" s="2" t="str">
        <f>HYPERLINK("#'T14 Caseload by LA'!A1", "T14 Caseload by LA")</f>
        <v>T14 Caseload by LA</v>
      </c>
      <c r="B17" t="s">
        <v>17</v>
      </c>
    </row>
  </sheetData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5"/>
  <sheetViews>
    <sheetView showGridLines="0" workbookViewId="0"/>
  </sheetViews>
  <sheetFormatPr defaultColWidth="11.53515625" defaultRowHeight="15.5" x14ac:dyDescent="0.35"/>
  <cols>
    <col min="1" max="1" width="22.69140625" customWidth="1"/>
    <col min="2" max="13" width="12.69140625" customWidth="1"/>
  </cols>
  <sheetData>
    <row r="1" spans="1:13" ht="19.5" x14ac:dyDescent="0.45">
      <c r="A1" s="1" t="s">
        <v>167</v>
      </c>
    </row>
    <row r="2" spans="1:13" x14ac:dyDescent="0.35">
      <c r="A2" t="s">
        <v>35</v>
      </c>
    </row>
    <row r="3" spans="1:13" x14ac:dyDescent="0.35">
      <c r="A3" t="s">
        <v>36</v>
      </c>
    </row>
    <row r="4" spans="1:13" x14ac:dyDescent="0.35">
      <c r="A4" t="s">
        <v>88</v>
      </c>
    </row>
    <row r="5" spans="1:13" x14ac:dyDescent="0.35">
      <c r="A5" t="s">
        <v>38</v>
      </c>
    </row>
    <row r="6" spans="1:13" ht="62" x14ac:dyDescent="0.35">
      <c r="A6" s="3" t="s">
        <v>39</v>
      </c>
      <c r="B6" s="5" t="s">
        <v>89</v>
      </c>
      <c r="C6" s="5" t="s">
        <v>110</v>
      </c>
      <c r="D6" s="5" t="s">
        <v>111</v>
      </c>
      <c r="E6" s="5" t="s">
        <v>112</v>
      </c>
      <c r="F6" s="5" t="s">
        <v>113</v>
      </c>
      <c r="G6" s="5" t="s">
        <v>114</v>
      </c>
      <c r="H6" s="5" t="s">
        <v>115</v>
      </c>
      <c r="I6" s="5" t="s">
        <v>116</v>
      </c>
      <c r="J6" s="5" t="s">
        <v>117</v>
      </c>
      <c r="K6" s="5" t="s">
        <v>118</v>
      </c>
      <c r="L6" s="5" t="s">
        <v>119</v>
      </c>
      <c r="M6" s="5" t="s">
        <v>120</v>
      </c>
    </row>
    <row r="7" spans="1:13" x14ac:dyDescent="0.35">
      <c r="A7" s="4" t="s">
        <v>96</v>
      </c>
      <c r="B7" s="12">
        <v>5</v>
      </c>
      <c r="C7" s="12">
        <v>5</v>
      </c>
      <c r="D7" s="12">
        <v>0</v>
      </c>
      <c r="E7" s="12">
        <v>0</v>
      </c>
      <c r="F7" s="12">
        <v>0</v>
      </c>
      <c r="G7" s="12">
        <v>0</v>
      </c>
      <c r="H7" s="12">
        <v>0</v>
      </c>
      <c r="I7" s="12">
        <v>0</v>
      </c>
      <c r="J7" s="12">
        <v>0</v>
      </c>
      <c r="K7" s="12">
        <v>0</v>
      </c>
      <c r="L7" s="12">
        <v>0</v>
      </c>
      <c r="M7" s="12">
        <v>0</v>
      </c>
    </row>
    <row r="8" spans="1:13" x14ac:dyDescent="0.35">
      <c r="A8" s="4" t="s">
        <v>48</v>
      </c>
      <c r="B8" s="12">
        <v>335</v>
      </c>
      <c r="C8" s="12">
        <v>100</v>
      </c>
      <c r="D8" s="12">
        <v>35</v>
      </c>
      <c r="E8" s="12">
        <v>10</v>
      </c>
      <c r="F8" s="12">
        <v>45</v>
      </c>
      <c r="G8" s="12">
        <v>55</v>
      </c>
      <c r="H8" s="12">
        <v>5</v>
      </c>
      <c r="I8" s="12">
        <v>10</v>
      </c>
      <c r="J8" s="12">
        <v>20</v>
      </c>
      <c r="K8" s="12">
        <v>10</v>
      </c>
      <c r="L8" s="12">
        <v>30</v>
      </c>
      <c r="M8" s="12">
        <v>5</v>
      </c>
    </row>
    <row r="9" spans="1:13" x14ac:dyDescent="0.35">
      <c r="A9" s="4" t="s">
        <v>49</v>
      </c>
      <c r="B9" s="12">
        <v>1515</v>
      </c>
      <c r="C9" s="12">
        <v>315</v>
      </c>
      <c r="D9" s="12">
        <v>160</v>
      </c>
      <c r="E9" s="12">
        <v>30</v>
      </c>
      <c r="F9" s="12">
        <v>160</v>
      </c>
      <c r="G9" s="12">
        <v>370</v>
      </c>
      <c r="H9" s="12">
        <v>35</v>
      </c>
      <c r="I9" s="12">
        <v>90</v>
      </c>
      <c r="J9" s="12">
        <v>150</v>
      </c>
      <c r="K9" s="12">
        <v>80</v>
      </c>
      <c r="L9" s="12">
        <v>90</v>
      </c>
      <c r="M9" s="12">
        <v>35</v>
      </c>
    </row>
    <row r="10" spans="1:13" x14ac:dyDescent="0.35">
      <c r="A10" s="4" t="s">
        <v>50</v>
      </c>
      <c r="B10" s="12">
        <v>9365</v>
      </c>
      <c r="C10" s="12">
        <v>1960</v>
      </c>
      <c r="D10" s="12">
        <v>695</v>
      </c>
      <c r="E10" s="12">
        <v>155</v>
      </c>
      <c r="F10" s="12">
        <v>1465</v>
      </c>
      <c r="G10" s="12">
        <v>1660</v>
      </c>
      <c r="H10" s="12">
        <v>205</v>
      </c>
      <c r="I10" s="12">
        <v>850</v>
      </c>
      <c r="J10" s="12">
        <v>720</v>
      </c>
      <c r="K10" s="12">
        <v>560</v>
      </c>
      <c r="L10" s="12">
        <v>915</v>
      </c>
      <c r="M10" s="12">
        <v>175</v>
      </c>
    </row>
    <row r="11" spans="1:13" x14ac:dyDescent="0.35">
      <c r="A11" s="4" t="s">
        <v>23</v>
      </c>
      <c r="B11" t="s">
        <v>24</v>
      </c>
    </row>
    <row r="12" spans="1:13" x14ac:dyDescent="0.35">
      <c r="A12" s="4" t="s">
        <v>29</v>
      </c>
      <c r="B12" t="s">
        <v>30</v>
      </c>
    </row>
    <row r="13" spans="1:13" x14ac:dyDescent="0.35">
      <c r="A13" s="4" t="s">
        <v>31</v>
      </c>
      <c r="B13" t="s">
        <v>32</v>
      </c>
    </row>
    <row r="14" spans="1:13" x14ac:dyDescent="0.35">
      <c r="A14" s="4" t="s">
        <v>33</v>
      </c>
      <c r="B14" t="s">
        <v>34</v>
      </c>
    </row>
    <row r="15" spans="1:13" x14ac:dyDescent="0.35">
      <c r="A15" s="4"/>
    </row>
  </sheetData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31"/>
  <sheetViews>
    <sheetView showGridLines="0" workbookViewId="0">
      <selection activeCell="A2" sqref="A2"/>
    </sheetView>
  </sheetViews>
  <sheetFormatPr defaultColWidth="11.53515625" defaultRowHeight="15.5" x14ac:dyDescent="0.35"/>
  <cols>
    <col min="1" max="1" width="103.07421875" bestFit="1" customWidth="1"/>
    <col min="2" max="8" width="12.69140625" customWidth="1"/>
  </cols>
  <sheetData>
    <row r="1" spans="1:9" ht="19.5" x14ac:dyDescent="0.45">
      <c r="A1" s="1" t="s">
        <v>168</v>
      </c>
    </row>
    <row r="2" spans="1:9" x14ac:dyDescent="0.35">
      <c r="A2" t="s">
        <v>35</v>
      </c>
    </row>
    <row r="3" spans="1:9" x14ac:dyDescent="0.35">
      <c r="A3" t="s">
        <v>36</v>
      </c>
    </row>
    <row r="4" spans="1:9" x14ac:dyDescent="0.35">
      <c r="A4" t="s">
        <v>121</v>
      </c>
    </row>
    <row r="5" spans="1:9" x14ac:dyDescent="0.35">
      <c r="A5" t="s">
        <v>38</v>
      </c>
    </row>
    <row r="6" spans="1:9" ht="62" x14ac:dyDescent="0.35">
      <c r="A6" s="3" t="s">
        <v>122</v>
      </c>
      <c r="B6" s="5" t="s">
        <v>89</v>
      </c>
      <c r="C6" s="5" t="s">
        <v>159</v>
      </c>
      <c r="D6" s="5" t="s">
        <v>91</v>
      </c>
      <c r="E6" s="5" t="s">
        <v>92</v>
      </c>
      <c r="F6" s="5" t="s">
        <v>90</v>
      </c>
      <c r="G6" s="5" t="s">
        <v>94</v>
      </c>
      <c r="H6" s="5" t="s">
        <v>95</v>
      </c>
      <c r="I6" s="5" t="s">
        <v>93</v>
      </c>
    </row>
    <row r="7" spans="1:9" x14ac:dyDescent="0.35">
      <c r="A7" s="8" t="s">
        <v>47</v>
      </c>
      <c r="B7" s="11">
        <v>9365</v>
      </c>
      <c r="C7" s="13">
        <f>[1]!caseload_by_condition_award[[#This Row],[Total number of people in receipt]]/$B$7</f>
        <v>0.99989321943406295</v>
      </c>
      <c r="D7" s="11">
        <v>925</v>
      </c>
      <c r="E7" s="11">
        <v>1090</v>
      </c>
      <c r="F7" s="11">
        <v>7350</v>
      </c>
      <c r="G7" s="10">
        <v>0.1</v>
      </c>
      <c r="H7" s="10">
        <v>0.12</v>
      </c>
      <c r="I7" s="10">
        <v>0.79</v>
      </c>
    </row>
    <row r="8" spans="1:9" x14ac:dyDescent="0.35">
      <c r="A8" s="4" t="s">
        <v>123</v>
      </c>
      <c r="B8" s="12">
        <v>35</v>
      </c>
      <c r="C8" s="14">
        <f>[1]!caseload_by_condition_award[[#This Row],[Total number of people in receipt]]/$B$7</f>
        <v>3.7373198077949813E-3</v>
      </c>
      <c r="D8" s="12" t="s">
        <v>142</v>
      </c>
      <c r="E8" s="12">
        <v>5</v>
      </c>
      <c r="F8" s="12">
        <v>25</v>
      </c>
      <c r="G8" s="7">
        <v>0.06</v>
      </c>
      <c r="H8" s="7">
        <v>0.2</v>
      </c>
      <c r="I8" s="7">
        <v>0.74</v>
      </c>
    </row>
    <row r="9" spans="1:9" x14ac:dyDescent="0.35">
      <c r="A9" s="4" t="s">
        <v>124</v>
      </c>
      <c r="B9" s="12">
        <v>125</v>
      </c>
      <c r="C9" s="14">
        <f>[1]!caseload_by_condition_award[[#This Row],[Total number of people in receipt]]/$B$7</f>
        <v>1.3561131873998933E-2</v>
      </c>
      <c r="D9" s="12">
        <v>25</v>
      </c>
      <c r="E9" s="12">
        <v>15</v>
      </c>
      <c r="F9" s="12">
        <v>90</v>
      </c>
      <c r="G9" s="7">
        <v>0.18</v>
      </c>
      <c r="H9" s="7">
        <v>0.1</v>
      </c>
      <c r="I9" s="7">
        <v>0.72</v>
      </c>
    </row>
    <row r="10" spans="1:9" x14ac:dyDescent="0.35">
      <c r="A10" s="4" t="s">
        <v>125</v>
      </c>
      <c r="B10" s="12">
        <v>25</v>
      </c>
      <c r="C10" s="14">
        <f>[1]!caseload_by_condition_award[[#This Row],[Total number of people in receipt]]/$B$7</f>
        <v>2.6695141484249867E-3</v>
      </c>
      <c r="D10" s="12">
        <v>5</v>
      </c>
      <c r="E10" s="12" t="s">
        <v>142</v>
      </c>
      <c r="F10" s="12">
        <v>20</v>
      </c>
      <c r="G10" s="7">
        <v>0.2</v>
      </c>
      <c r="H10" s="7">
        <v>0.08</v>
      </c>
      <c r="I10" s="7">
        <v>0.72</v>
      </c>
    </row>
    <row r="11" spans="1:9" x14ac:dyDescent="0.35">
      <c r="A11" s="4" t="s">
        <v>126</v>
      </c>
      <c r="B11" s="12">
        <v>100</v>
      </c>
      <c r="C11" s="14">
        <f>[1]!caseload_by_condition_award[[#This Row],[Total number of people in receipt]]/$B$7</f>
        <v>1.0678056593699947E-2</v>
      </c>
      <c r="D11" s="12">
        <v>25</v>
      </c>
      <c r="E11" s="12">
        <v>5</v>
      </c>
      <c r="F11" s="12">
        <v>65</v>
      </c>
      <c r="G11" s="7">
        <v>0.27</v>
      </c>
      <c r="H11" s="7">
        <v>0.06</v>
      </c>
      <c r="I11" s="7">
        <v>0.67</v>
      </c>
    </row>
    <row r="12" spans="1:9" x14ac:dyDescent="0.35">
      <c r="A12" s="4" t="s">
        <v>127</v>
      </c>
      <c r="B12" s="12">
        <v>2990</v>
      </c>
      <c r="C12" s="14">
        <f>[1]!caseload_by_condition_award[[#This Row],[Total number of people in receipt]]/$B$7</f>
        <v>0.31938067271756543</v>
      </c>
      <c r="D12" s="12">
        <v>220</v>
      </c>
      <c r="E12" s="12">
        <v>125</v>
      </c>
      <c r="F12" s="12">
        <v>2645</v>
      </c>
      <c r="G12" s="7">
        <v>7.0000000000000007E-2</v>
      </c>
      <c r="H12" s="7">
        <v>0.04</v>
      </c>
      <c r="I12" s="7">
        <v>0.88</v>
      </c>
    </row>
    <row r="13" spans="1:9" x14ac:dyDescent="0.35">
      <c r="A13" s="4" t="s">
        <v>128</v>
      </c>
      <c r="B13" s="12">
        <v>1020</v>
      </c>
      <c r="C13" s="14">
        <f>[1]!caseload_by_condition_award[[#This Row],[Total number of people in receipt]]/$B$7</f>
        <v>0.10891617725573946</v>
      </c>
      <c r="D13" s="12">
        <v>60</v>
      </c>
      <c r="E13" s="12">
        <v>50</v>
      </c>
      <c r="F13" s="12">
        <v>910</v>
      </c>
      <c r="G13" s="7">
        <v>0.06</v>
      </c>
      <c r="H13" s="7">
        <v>0.05</v>
      </c>
      <c r="I13" s="7">
        <v>0.89</v>
      </c>
    </row>
    <row r="14" spans="1:9" x14ac:dyDescent="0.35">
      <c r="A14" s="4" t="s">
        <v>129</v>
      </c>
      <c r="B14" s="12">
        <v>235</v>
      </c>
      <c r="C14" s="14">
        <f>[1]!caseload_by_condition_award[[#This Row],[Total number of people in receipt]]/$B$7</f>
        <v>2.4879871863320874E-2</v>
      </c>
      <c r="D14" s="12">
        <v>5</v>
      </c>
      <c r="E14" s="12">
        <v>25</v>
      </c>
      <c r="F14" s="12">
        <v>205</v>
      </c>
      <c r="G14" s="7">
        <v>0.03</v>
      </c>
      <c r="H14" s="7">
        <v>0.1</v>
      </c>
      <c r="I14" s="7">
        <v>0.87</v>
      </c>
    </row>
    <row r="15" spans="1:9" x14ac:dyDescent="0.35">
      <c r="A15" s="4" t="s">
        <v>130</v>
      </c>
      <c r="B15" s="12">
        <v>135</v>
      </c>
      <c r="C15" s="14">
        <f>[1]!caseload_by_condition_award[[#This Row],[Total number of people in receipt]]/$B$7</f>
        <v>1.4308595835557929E-2</v>
      </c>
      <c r="D15" s="12">
        <v>25</v>
      </c>
      <c r="E15" s="12">
        <v>15</v>
      </c>
      <c r="F15" s="12">
        <v>95</v>
      </c>
      <c r="G15" s="7">
        <v>0.19</v>
      </c>
      <c r="H15" s="7">
        <v>0.11</v>
      </c>
      <c r="I15" s="7">
        <v>0.69</v>
      </c>
    </row>
    <row r="16" spans="1:9" x14ac:dyDescent="0.35">
      <c r="A16" s="4" t="s">
        <v>131</v>
      </c>
      <c r="B16" s="12">
        <v>470</v>
      </c>
      <c r="C16" s="14">
        <f>[1]!caseload_by_condition_award[[#This Row],[Total number of people in receipt]]/$B$7</f>
        <v>5.0400427122263745E-2</v>
      </c>
      <c r="D16" s="12">
        <v>45</v>
      </c>
      <c r="E16" s="12">
        <v>50</v>
      </c>
      <c r="F16" s="12">
        <v>380</v>
      </c>
      <c r="G16" s="7">
        <v>0.09</v>
      </c>
      <c r="H16" s="7">
        <v>0.11</v>
      </c>
      <c r="I16" s="7">
        <v>0.8</v>
      </c>
    </row>
    <row r="17" spans="1:9" x14ac:dyDescent="0.35">
      <c r="A17" s="4" t="s">
        <v>132</v>
      </c>
      <c r="B17" s="12">
        <v>270</v>
      </c>
      <c r="C17" s="14">
        <f>[1]!caseload_by_condition_award[[#This Row],[Total number of people in receipt]]/$B$7</f>
        <v>2.8937533368926856E-2</v>
      </c>
      <c r="D17" s="12">
        <v>30</v>
      </c>
      <c r="E17" s="12">
        <v>60</v>
      </c>
      <c r="F17" s="12">
        <v>180</v>
      </c>
      <c r="G17" s="7">
        <v>0.11</v>
      </c>
      <c r="H17" s="7">
        <v>0.23</v>
      </c>
      <c r="I17" s="7">
        <v>0.66</v>
      </c>
    </row>
    <row r="18" spans="1:9" x14ac:dyDescent="0.35">
      <c r="A18" s="4" t="s">
        <v>133</v>
      </c>
      <c r="B18" s="12">
        <v>70</v>
      </c>
      <c r="C18" s="14">
        <f>[1]!caseload_by_condition_award[[#This Row],[Total number of people in receipt]]/$B$7</f>
        <v>7.2610784837159638E-3</v>
      </c>
      <c r="D18" s="12">
        <v>10</v>
      </c>
      <c r="E18" s="12">
        <v>10</v>
      </c>
      <c r="F18" s="12">
        <v>50</v>
      </c>
      <c r="G18" s="7">
        <v>0.18</v>
      </c>
      <c r="H18" s="7">
        <v>0.12</v>
      </c>
      <c r="I18" s="7">
        <v>0.71</v>
      </c>
    </row>
    <row r="19" spans="1:9" x14ac:dyDescent="0.35">
      <c r="A19" s="4" t="s">
        <v>134</v>
      </c>
      <c r="B19" s="12">
        <v>30</v>
      </c>
      <c r="C19" s="14">
        <f>[1]!caseload_by_condition_award[[#This Row],[Total number of people in receipt]]/$B$7</f>
        <v>3.3101975440469836E-3</v>
      </c>
      <c r="D19" s="12">
        <v>10</v>
      </c>
      <c r="E19" s="12" t="s">
        <v>142</v>
      </c>
      <c r="F19" s="12">
        <v>20</v>
      </c>
      <c r="G19" s="7">
        <v>0.28999999999999998</v>
      </c>
      <c r="H19" s="7">
        <v>0.06</v>
      </c>
      <c r="I19" s="7">
        <v>0.65</v>
      </c>
    </row>
    <row r="20" spans="1:9" x14ac:dyDescent="0.35">
      <c r="A20" s="4" t="s">
        <v>135</v>
      </c>
      <c r="B20" s="12">
        <v>2870</v>
      </c>
      <c r="C20" s="14">
        <f>[1]!caseload_by_condition_award[[#This Row],[Total number of people in receipt]]/$B$7</f>
        <v>0.30624666310731447</v>
      </c>
      <c r="D20" s="12">
        <v>355</v>
      </c>
      <c r="E20" s="12">
        <v>505</v>
      </c>
      <c r="F20" s="12">
        <v>2010</v>
      </c>
      <c r="G20" s="7">
        <v>0.12</v>
      </c>
      <c r="H20" s="7">
        <v>0.18</v>
      </c>
      <c r="I20" s="7">
        <v>0.7</v>
      </c>
    </row>
    <row r="21" spans="1:9" x14ac:dyDescent="0.35">
      <c r="A21" s="4" t="s">
        <v>136</v>
      </c>
      <c r="B21" s="12">
        <v>25</v>
      </c>
      <c r="C21" s="14">
        <f>[1]!caseload_by_condition_award[[#This Row],[Total number of people in receipt]]/$B$7</f>
        <v>2.5627335824879873E-3</v>
      </c>
      <c r="D21" s="12">
        <v>5</v>
      </c>
      <c r="E21" s="12">
        <v>5</v>
      </c>
      <c r="F21" s="12">
        <v>15</v>
      </c>
      <c r="G21" s="7">
        <v>0.28999999999999998</v>
      </c>
      <c r="H21" s="7">
        <v>0.13</v>
      </c>
      <c r="I21" s="7">
        <v>0.57999999999999996</v>
      </c>
    </row>
    <row r="22" spans="1:9" x14ac:dyDescent="0.35">
      <c r="A22" s="4" t="s">
        <v>137</v>
      </c>
      <c r="B22" s="12">
        <v>235</v>
      </c>
      <c r="C22" s="14">
        <f>[1]!caseload_by_condition_award[[#This Row],[Total number of people in receipt]]/$B$7</f>
        <v>2.4986652429257874E-2</v>
      </c>
      <c r="D22" s="12">
        <v>10</v>
      </c>
      <c r="E22" s="12">
        <v>65</v>
      </c>
      <c r="F22" s="12">
        <v>155</v>
      </c>
      <c r="G22" s="7">
        <v>0.05</v>
      </c>
      <c r="H22" s="7">
        <v>0.28000000000000003</v>
      </c>
      <c r="I22" s="7">
        <v>0.67</v>
      </c>
    </row>
    <row r="23" spans="1:9" x14ac:dyDescent="0.35">
      <c r="A23" s="4" t="s">
        <v>138</v>
      </c>
      <c r="B23" s="12">
        <v>120</v>
      </c>
      <c r="C23" s="14">
        <f>[1]!caseload_by_condition_award[[#This Row],[Total number of people in receipt]]/$B$7</f>
        <v>1.3027229044313934E-2</v>
      </c>
      <c r="D23" s="12">
        <v>20</v>
      </c>
      <c r="E23" s="12">
        <v>5</v>
      </c>
      <c r="F23" s="12">
        <v>95</v>
      </c>
      <c r="G23" s="7">
        <v>0.15</v>
      </c>
      <c r="H23" s="7">
        <v>0.06</v>
      </c>
      <c r="I23" s="7">
        <v>0.8</v>
      </c>
    </row>
    <row r="24" spans="1:9" x14ac:dyDescent="0.35">
      <c r="A24" s="4" t="s">
        <v>139</v>
      </c>
      <c r="B24" s="12">
        <v>200</v>
      </c>
      <c r="C24" s="14">
        <f>[1]!caseload_by_condition_award[[#This Row],[Total number of people in receipt]]/$B$7</f>
        <v>2.1569674319273893E-2</v>
      </c>
      <c r="D24" s="12">
        <v>35</v>
      </c>
      <c r="E24" s="12">
        <v>40</v>
      </c>
      <c r="F24" s="12">
        <v>125</v>
      </c>
      <c r="G24" s="7">
        <v>0.18</v>
      </c>
      <c r="H24" s="7">
        <v>0.2</v>
      </c>
      <c r="I24" s="7">
        <v>0.62</v>
      </c>
    </row>
    <row r="25" spans="1:9" x14ac:dyDescent="0.35">
      <c r="A25" s="4" t="s">
        <v>140</v>
      </c>
      <c r="B25" s="12">
        <v>30</v>
      </c>
      <c r="C25" s="14">
        <f>[1]!caseload_by_condition_award[[#This Row],[Total number of people in receipt]]/$B$7</f>
        <v>3.3101975440469836E-3</v>
      </c>
      <c r="D25" s="12">
        <v>5</v>
      </c>
      <c r="E25" s="12">
        <v>5</v>
      </c>
      <c r="F25" s="12">
        <v>20</v>
      </c>
      <c r="G25" s="7">
        <v>0.13</v>
      </c>
      <c r="H25" s="7">
        <v>0.23</v>
      </c>
      <c r="I25" s="7">
        <v>0.65</v>
      </c>
    </row>
    <row r="26" spans="1:9" x14ac:dyDescent="0.35">
      <c r="A26" s="4" t="s">
        <v>141</v>
      </c>
      <c r="B26" s="12">
        <v>375</v>
      </c>
      <c r="C26" s="15">
        <f>[1]!caseload_by_condition_award[[#This Row],[Total number of people in receipt]]/$B$7</f>
        <v>4.0149492792311801E-2</v>
      </c>
      <c r="D26" s="12">
        <v>30</v>
      </c>
      <c r="E26" s="12">
        <v>95</v>
      </c>
      <c r="F26" s="12">
        <v>250</v>
      </c>
      <c r="G26" s="7">
        <v>7.0000000000000007E-2</v>
      </c>
      <c r="H26" s="7">
        <v>0.26</v>
      </c>
      <c r="I26" s="7">
        <v>0.67</v>
      </c>
    </row>
    <row r="27" spans="1:9" x14ac:dyDescent="0.35">
      <c r="A27" s="4" t="s">
        <v>23</v>
      </c>
      <c r="B27" t="s">
        <v>24</v>
      </c>
    </row>
    <row r="28" spans="1:9" x14ac:dyDescent="0.35">
      <c r="A28" s="4" t="s">
        <v>29</v>
      </c>
      <c r="B28" t="s">
        <v>30</v>
      </c>
    </row>
    <row r="29" spans="1:9" x14ac:dyDescent="0.35">
      <c r="A29" s="4" t="s">
        <v>31</v>
      </c>
      <c r="B29" t="s">
        <v>32</v>
      </c>
    </row>
    <row r="30" spans="1:9" x14ac:dyDescent="0.35">
      <c r="A30" s="4" t="s">
        <v>33</v>
      </c>
      <c r="B30" t="s">
        <v>34</v>
      </c>
    </row>
    <row r="31" spans="1:9" x14ac:dyDescent="0.35">
      <c r="A31" s="4"/>
    </row>
  </sheetData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J31"/>
  <sheetViews>
    <sheetView showGridLines="0" workbookViewId="0"/>
  </sheetViews>
  <sheetFormatPr defaultColWidth="11.53515625" defaultRowHeight="15.5" x14ac:dyDescent="0.35"/>
  <cols>
    <col min="1" max="1" width="103.07421875" bestFit="1" customWidth="1"/>
    <col min="2" max="10" width="12.69140625" customWidth="1"/>
  </cols>
  <sheetData>
    <row r="1" spans="1:10" ht="19.5" x14ac:dyDescent="0.45">
      <c r="A1" s="1" t="s">
        <v>169</v>
      </c>
    </row>
    <row r="2" spans="1:10" x14ac:dyDescent="0.35">
      <c r="A2" t="s">
        <v>35</v>
      </c>
    </row>
    <row r="3" spans="1:10" x14ac:dyDescent="0.35">
      <c r="A3" t="s">
        <v>36</v>
      </c>
    </row>
    <row r="4" spans="1:10" x14ac:dyDescent="0.35">
      <c r="A4" t="s">
        <v>121</v>
      </c>
    </row>
    <row r="5" spans="1:10" x14ac:dyDescent="0.35">
      <c r="A5" t="s">
        <v>38</v>
      </c>
    </row>
    <row r="6" spans="1:10" ht="46.5" x14ac:dyDescent="0.35">
      <c r="A6" s="3" t="s">
        <v>122</v>
      </c>
      <c r="B6" s="5" t="s">
        <v>89</v>
      </c>
      <c r="C6" s="5" t="s">
        <v>97</v>
      </c>
      <c r="D6" s="5" t="s">
        <v>98</v>
      </c>
      <c r="E6" s="5" t="s">
        <v>99</v>
      </c>
      <c r="F6" s="5" t="s">
        <v>100</v>
      </c>
      <c r="G6" s="5" t="s">
        <v>101</v>
      </c>
      <c r="H6" s="5" t="s">
        <v>102</v>
      </c>
      <c r="I6" s="5" t="s">
        <v>103</v>
      </c>
      <c r="J6" s="5" t="s">
        <v>104</v>
      </c>
    </row>
    <row r="7" spans="1:10" x14ac:dyDescent="0.35">
      <c r="A7" s="8" t="s">
        <v>47</v>
      </c>
      <c r="B7" s="11">
        <v>9365</v>
      </c>
      <c r="C7" s="11">
        <v>2815</v>
      </c>
      <c r="D7" s="11">
        <v>3330</v>
      </c>
      <c r="E7" s="11">
        <v>2130</v>
      </c>
      <c r="F7" s="11">
        <v>1090</v>
      </c>
      <c r="G7" s="10">
        <v>0.3</v>
      </c>
      <c r="H7" s="10">
        <v>0.36</v>
      </c>
      <c r="I7" s="10">
        <v>0.23</v>
      </c>
      <c r="J7" s="10">
        <v>0.12</v>
      </c>
    </row>
    <row r="8" spans="1:10" x14ac:dyDescent="0.35">
      <c r="A8" s="4" t="s">
        <v>123</v>
      </c>
      <c r="B8" s="12">
        <v>35</v>
      </c>
      <c r="C8" s="12">
        <v>15</v>
      </c>
      <c r="D8" s="12">
        <v>5</v>
      </c>
      <c r="E8" s="12">
        <v>5</v>
      </c>
      <c r="F8" s="12">
        <v>5</v>
      </c>
      <c r="G8" s="7">
        <v>0.43</v>
      </c>
      <c r="H8" s="7">
        <v>0.2</v>
      </c>
      <c r="I8" s="7">
        <v>0.17</v>
      </c>
      <c r="J8" s="7">
        <v>0.2</v>
      </c>
    </row>
    <row r="9" spans="1:10" x14ac:dyDescent="0.35">
      <c r="A9" s="4" t="s">
        <v>124</v>
      </c>
      <c r="B9" s="12">
        <v>125</v>
      </c>
      <c r="C9" s="12">
        <v>55</v>
      </c>
      <c r="D9" s="12">
        <v>25</v>
      </c>
      <c r="E9" s="12">
        <v>35</v>
      </c>
      <c r="F9" s="12">
        <v>15</v>
      </c>
      <c r="G9" s="7">
        <v>0.43</v>
      </c>
      <c r="H9" s="7">
        <v>0.21</v>
      </c>
      <c r="I9" s="7">
        <v>0.26</v>
      </c>
      <c r="J9" s="7">
        <v>0.1</v>
      </c>
    </row>
    <row r="10" spans="1:10" x14ac:dyDescent="0.35">
      <c r="A10" s="4" t="s">
        <v>125</v>
      </c>
      <c r="B10" s="12">
        <v>25</v>
      </c>
      <c r="C10" s="12">
        <v>5</v>
      </c>
      <c r="D10" s="12">
        <v>10</v>
      </c>
      <c r="E10" s="12">
        <v>5</v>
      </c>
      <c r="F10" s="12" t="s">
        <v>142</v>
      </c>
      <c r="G10" s="7">
        <v>0.24</v>
      </c>
      <c r="H10" s="7">
        <v>0.48</v>
      </c>
      <c r="I10" s="7">
        <v>0.2</v>
      </c>
      <c r="J10" s="7">
        <v>0.08</v>
      </c>
    </row>
    <row r="11" spans="1:10" x14ac:dyDescent="0.35">
      <c r="A11" s="4" t="s">
        <v>126</v>
      </c>
      <c r="B11" s="12">
        <v>100</v>
      </c>
      <c r="C11" s="12">
        <v>35</v>
      </c>
      <c r="D11" s="12">
        <v>40</v>
      </c>
      <c r="E11" s="12">
        <v>15</v>
      </c>
      <c r="F11" s="12">
        <v>5</v>
      </c>
      <c r="G11" s="7">
        <v>0.36</v>
      </c>
      <c r="H11" s="7">
        <v>0.41</v>
      </c>
      <c r="I11" s="7">
        <v>0.17</v>
      </c>
      <c r="J11" s="7">
        <v>0.06</v>
      </c>
    </row>
    <row r="12" spans="1:10" x14ac:dyDescent="0.35">
      <c r="A12" s="4" t="s">
        <v>127</v>
      </c>
      <c r="B12" s="12">
        <v>2990</v>
      </c>
      <c r="C12" s="12">
        <v>850</v>
      </c>
      <c r="D12" s="12">
        <v>1350</v>
      </c>
      <c r="E12" s="12">
        <v>665</v>
      </c>
      <c r="F12" s="12">
        <v>125</v>
      </c>
      <c r="G12" s="7">
        <v>0.28000000000000003</v>
      </c>
      <c r="H12" s="7">
        <v>0.45</v>
      </c>
      <c r="I12" s="7">
        <v>0.22</v>
      </c>
      <c r="J12" s="7">
        <v>0.04</v>
      </c>
    </row>
    <row r="13" spans="1:10" x14ac:dyDescent="0.35">
      <c r="A13" s="4" t="s">
        <v>128</v>
      </c>
      <c r="B13" s="12">
        <v>1020</v>
      </c>
      <c r="C13" s="12">
        <v>395</v>
      </c>
      <c r="D13" s="12">
        <v>410</v>
      </c>
      <c r="E13" s="12">
        <v>165</v>
      </c>
      <c r="F13" s="12">
        <v>50</v>
      </c>
      <c r="G13" s="7">
        <v>0.39</v>
      </c>
      <c r="H13" s="7">
        <v>0.4</v>
      </c>
      <c r="I13" s="7">
        <v>0.16</v>
      </c>
      <c r="J13" s="7">
        <v>0.05</v>
      </c>
    </row>
    <row r="14" spans="1:10" x14ac:dyDescent="0.35">
      <c r="A14" s="4" t="s">
        <v>129</v>
      </c>
      <c r="B14" s="12">
        <v>235</v>
      </c>
      <c r="C14" s="12">
        <v>45</v>
      </c>
      <c r="D14" s="12">
        <v>80</v>
      </c>
      <c r="E14" s="12">
        <v>85</v>
      </c>
      <c r="F14" s="12">
        <v>25</v>
      </c>
      <c r="G14" s="7">
        <v>0.18</v>
      </c>
      <c r="H14" s="7">
        <v>0.34</v>
      </c>
      <c r="I14" s="7">
        <v>0.37</v>
      </c>
      <c r="J14" s="7">
        <v>0.1</v>
      </c>
    </row>
    <row r="15" spans="1:10" x14ac:dyDescent="0.35">
      <c r="A15" s="4" t="s">
        <v>130</v>
      </c>
      <c r="B15" s="12">
        <v>135</v>
      </c>
      <c r="C15" s="12">
        <v>5</v>
      </c>
      <c r="D15" s="12">
        <v>85</v>
      </c>
      <c r="E15" s="12">
        <v>30</v>
      </c>
      <c r="F15" s="12">
        <v>15</v>
      </c>
      <c r="G15" s="7">
        <v>0.03</v>
      </c>
      <c r="H15" s="7">
        <v>0.63</v>
      </c>
      <c r="I15" s="7">
        <v>0.22</v>
      </c>
      <c r="J15" s="7">
        <v>0.11</v>
      </c>
    </row>
    <row r="16" spans="1:10" x14ac:dyDescent="0.35">
      <c r="A16" s="4" t="s">
        <v>131</v>
      </c>
      <c r="B16" s="12">
        <v>470</v>
      </c>
      <c r="C16" s="12">
        <v>180</v>
      </c>
      <c r="D16" s="12">
        <v>150</v>
      </c>
      <c r="E16" s="12">
        <v>90</v>
      </c>
      <c r="F16" s="12">
        <v>50</v>
      </c>
      <c r="G16" s="7">
        <v>0.38</v>
      </c>
      <c r="H16" s="7">
        <v>0.32</v>
      </c>
      <c r="I16" s="7">
        <v>0.19</v>
      </c>
      <c r="J16" s="7">
        <v>0.11</v>
      </c>
    </row>
    <row r="17" spans="1:10" x14ac:dyDescent="0.35">
      <c r="A17" s="4" t="s">
        <v>132</v>
      </c>
      <c r="B17" s="12">
        <v>270</v>
      </c>
      <c r="C17" s="12">
        <v>95</v>
      </c>
      <c r="D17" s="12">
        <v>70</v>
      </c>
      <c r="E17" s="12">
        <v>45</v>
      </c>
      <c r="F17" s="12">
        <v>60</v>
      </c>
      <c r="G17" s="7">
        <v>0.36</v>
      </c>
      <c r="H17" s="7">
        <v>0.26</v>
      </c>
      <c r="I17" s="7">
        <v>0.16</v>
      </c>
      <c r="J17" s="7">
        <v>0.23</v>
      </c>
    </row>
    <row r="18" spans="1:10" x14ac:dyDescent="0.35">
      <c r="A18" s="4" t="s">
        <v>133</v>
      </c>
      <c r="B18" s="12">
        <v>70</v>
      </c>
      <c r="C18" s="12">
        <v>25</v>
      </c>
      <c r="D18" s="12">
        <v>20</v>
      </c>
      <c r="E18" s="12">
        <v>15</v>
      </c>
      <c r="F18" s="12">
        <v>10</v>
      </c>
      <c r="G18" s="7">
        <v>0.35</v>
      </c>
      <c r="H18" s="7">
        <v>0.28999999999999998</v>
      </c>
      <c r="I18" s="7">
        <v>0.24</v>
      </c>
      <c r="J18" s="7">
        <v>0.12</v>
      </c>
    </row>
    <row r="19" spans="1:10" x14ac:dyDescent="0.35">
      <c r="A19" s="4" t="s">
        <v>134</v>
      </c>
      <c r="B19" s="12">
        <v>30</v>
      </c>
      <c r="C19" s="12">
        <v>5</v>
      </c>
      <c r="D19" s="12">
        <v>5</v>
      </c>
      <c r="E19" s="12">
        <v>15</v>
      </c>
      <c r="F19" s="12" t="s">
        <v>142</v>
      </c>
      <c r="G19" s="7">
        <v>0.23</v>
      </c>
      <c r="H19" s="7">
        <v>0.16</v>
      </c>
      <c r="I19" s="7">
        <v>0.55000000000000004</v>
      </c>
      <c r="J19" s="7">
        <v>0.06</v>
      </c>
    </row>
    <row r="20" spans="1:10" x14ac:dyDescent="0.35">
      <c r="A20" s="4" t="s">
        <v>135</v>
      </c>
      <c r="B20" s="12">
        <v>2870</v>
      </c>
      <c r="C20" s="12">
        <v>790</v>
      </c>
      <c r="D20" s="12">
        <v>770</v>
      </c>
      <c r="E20" s="12">
        <v>800</v>
      </c>
      <c r="F20" s="12">
        <v>505</v>
      </c>
      <c r="G20" s="7">
        <v>0.27</v>
      </c>
      <c r="H20" s="7">
        <v>0.27</v>
      </c>
      <c r="I20" s="7">
        <v>0.28000000000000003</v>
      </c>
      <c r="J20" s="7">
        <v>0.18</v>
      </c>
    </row>
    <row r="21" spans="1:10" x14ac:dyDescent="0.35">
      <c r="A21" s="4" t="s">
        <v>136</v>
      </c>
      <c r="B21" s="12">
        <v>25</v>
      </c>
      <c r="C21" s="12">
        <v>5</v>
      </c>
      <c r="D21" s="12">
        <v>10</v>
      </c>
      <c r="E21" s="12">
        <v>5</v>
      </c>
      <c r="F21" s="12">
        <v>5</v>
      </c>
      <c r="G21" s="7">
        <v>0.17</v>
      </c>
      <c r="H21" s="7">
        <v>0.42</v>
      </c>
      <c r="I21" s="7">
        <v>0.28999999999999998</v>
      </c>
      <c r="J21" s="7">
        <v>0.13</v>
      </c>
    </row>
    <row r="22" spans="1:10" x14ac:dyDescent="0.35">
      <c r="A22" s="4" t="s">
        <v>137</v>
      </c>
      <c r="B22" s="12">
        <v>235</v>
      </c>
      <c r="C22" s="12">
        <v>65</v>
      </c>
      <c r="D22" s="12">
        <v>60</v>
      </c>
      <c r="E22" s="12">
        <v>40</v>
      </c>
      <c r="F22" s="12">
        <v>65</v>
      </c>
      <c r="G22" s="7">
        <v>0.28999999999999998</v>
      </c>
      <c r="H22" s="7">
        <v>0.25</v>
      </c>
      <c r="I22" s="7">
        <v>0.18</v>
      </c>
      <c r="J22" s="7">
        <v>0.28000000000000003</v>
      </c>
    </row>
    <row r="23" spans="1:10" x14ac:dyDescent="0.35">
      <c r="A23" s="4" t="s">
        <v>138</v>
      </c>
      <c r="B23" s="12">
        <v>120</v>
      </c>
      <c r="C23" s="12">
        <v>50</v>
      </c>
      <c r="D23" s="12">
        <v>45</v>
      </c>
      <c r="E23" s="12">
        <v>15</v>
      </c>
      <c r="F23" s="12">
        <v>5</v>
      </c>
      <c r="G23" s="7">
        <v>0.43</v>
      </c>
      <c r="H23" s="7">
        <v>0.38</v>
      </c>
      <c r="I23" s="7">
        <v>0.14000000000000001</v>
      </c>
      <c r="J23" s="7">
        <v>0.06</v>
      </c>
    </row>
    <row r="24" spans="1:10" x14ac:dyDescent="0.35">
      <c r="A24" s="4" t="s">
        <v>139</v>
      </c>
      <c r="B24" s="12">
        <v>200</v>
      </c>
      <c r="C24" s="12">
        <v>35</v>
      </c>
      <c r="D24" s="12">
        <v>55</v>
      </c>
      <c r="E24" s="12">
        <v>75</v>
      </c>
      <c r="F24" s="12">
        <v>40</v>
      </c>
      <c r="G24" s="7">
        <v>0.16</v>
      </c>
      <c r="H24" s="7">
        <v>0.28000000000000003</v>
      </c>
      <c r="I24" s="7">
        <v>0.36</v>
      </c>
      <c r="J24" s="7">
        <v>0.2</v>
      </c>
    </row>
    <row r="25" spans="1:10" x14ac:dyDescent="0.35">
      <c r="A25" s="4" t="s">
        <v>140</v>
      </c>
      <c r="B25" s="12">
        <v>30</v>
      </c>
      <c r="C25" s="12">
        <v>10</v>
      </c>
      <c r="D25" s="12">
        <v>5</v>
      </c>
      <c r="E25" s="12">
        <v>5</v>
      </c>
      <c r="F25" s="12">
        <v>5</v>
      </c>
      <c r="G25" s="7">
        <v>0.39</v>
      </c>
      <c r="H25" s="7">
        <v>0.23</v>
      </c>
      <c r="I25" s="7">
        <v>0.16</v>
      </c>
      <c r="J25" s="7">
        <v>0.23</v>
      </c>
    </row>
    <row r="26" spans="1:10" x14ac:dyDescent="0.35">
      <c r="A26" s="4" t="s">
        <v>141</v>
      </c>
      <c r="B26" s="12">
        <v>375</v>
      </c>
      <c r="C26" s="12">
        <v>150</v>
      </c>
      <c r="D26" s="12">
        <v>125</v>
      </c>
      <c r="E26" s="12">
        <v>5</v>
      </c>
      <c r="F26" s="12">
        <v>95</v>
      </c>
      <c r="G26" s="7">
        <v>0.4</v>
      </c>
      <c r="H26" s="7">
        <v>0.33</v>
      </c>
      <c r="I26" s="7">
        <v>0.02</v>
      </c>
      <c r="J26" s="7">
        <v>0.26</v>
      </c>
    </row>
    <row r="27" spans="1:10" x14ac:dyDescent="0.35">
      <c r="A27" s="4" t="s">
        <v>23</v>
      </c>
      <c r="B27" t="s">
        <v>24</v>
      </c>
    </row>
    <row r="28" spans="1:10" x14ac:dyDescent="0.35">
      <c r="A28" s="4" t="s">
        <v>29</v>
      </c>
      <c r="B28" t="s">
        <v>30</v>
      </c>
    </row>
    <row r="29" spans="1:10" x14ac:dyDescent="0.35">
      <c r="A29" s="4" t="s">
        <v>31</v>
      </c>
      <c r="B29" t="s">
        <v>32</v>
      </c>
    </row>
    <row r="30" spans="1:10" x14ac:dyDescent="0.35">
      <c r="A30" s="4" t="s">
        <v>33</v>
      </c>
      <c r="B30" t="s">
        <v>34</v>
      </c>
    </row>
    <row r="31" spans="1:10" x14ac:dyDescent="0.35">
      <c r="A31" s="4"/>
    </row>
  </sheetData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H31"/>
  <sheetViews>
    <sheetView showGridLines="0" workbookViewId="0"/>
  </sheetViews>
  <sheetFormatPr defaultColWidth="11.53515625" defaultRowHeight="15.5" x14ac:dyDescent="0.35"/>
  <cols>
    <col min="1" max="1" width="106.53515625" bestFit="1" customWidth="1"/>
    <col min="2" max="8" width="12.69140625" customWidth="1"/>
  </cols>
  <sheetData>
    <row r="1" spans="1:8" ht="19.5" x14ac:dyDescent="0.45">
      <c r="A1" s="1" t="s">
        <v>170</v>
      </c>
    </row>
    <row r="2" spans="1:8" x14ac:dyDescent="0.35">
      <c r="A2" t="s">
        <v>35</v>
      </c>
    </row>
    <row r="3" spans="1:8" x14ac:dyDescent="0.35">
      <c r="A3" t="s">
        <v>36</v>
      </c>
    </row>
    <row r="4" spans="1:8" x14ac:dyDescent="0.35">
      <c r="A4" t="s">
        <v>121</v>
      </c>
    </row>
    <row r="5" spans="1:8" x14ac:dyDescent="0.35">
      <c r="A5" t="s">
        <v>38</v>
      </c>
    </row>
    <row r="6" spans="1:8" ht="46.5" x14ac:dyDescent="0.35">
      <c r="A6" s="3" t="s">
        <v>122</v>
      </c>
      <c r="B6" s="5" t="s">
        <v>89</v>
      </c>
      <c r="C6" s="5" t="s">
        <v>105</v>
      </c>
      <c r="D6" s="5" t="s">
        <v>106</v>
      </c>
      <c r="E6" s="5" t="s">
        <v>107</v>
      </c>
      <c r="F6" s="5" t="s">
        <v>108</v>
      </c>
      <c r="G6" s="5" t="s">
        <v>109</v>
      </c>
      <c r="H6" s="5" t="s">
        <v>104</v>
      </c>
    </row>
    <row r="7" spans="1:8" x14ac:dyDescent="0.35">
      <c r="A7" s="8" t="s">
        <v>47</v>
      </c>
      <c r="B7" s="11">
        <v>9365</v>
      </c>
      <c r="C7" s="11">
        <v>5190</v>
      </c>
      <c r="D7" s="11">
        <v>3250</v>
      </c>
      <c r="E7" s="11">
        <v>925</v>
      </c>
      <c r="F7" s="10">
        <v>0.55000000000000004</v>
      </c>
      <c r="G7" s="10">
        <v>0.35</v>
      </c>
      <c r="H7" s="10">
        <v>0.1</v>
      </c>
    </row>
    <row r="8" spans="1:8" x14ac:dyDescent="0.35">
      <c r="A8" s="4" t="s">
        <v>123</v>
      </c>
      <c r="B8" s="12">
        <v>35</v>
      </c>
      <c r="C8" s="12">
        <v>30</v>
      </c>
      <c r="D8" s="12" t="s">
        <v>142</v>
      </c>
      <c r="E8" s="12" t="s">
        <v>142</v>
      </c>
      <c r="F8" s="7">
        <v>0.89</v>
      </c>
      <c r="G8" s="7">
        <v>0.06</v>
      </c>
      <c r="H8" s="7">
        <v>0.06</v>
      </c>
    </row>
    <row r="9" spans="1:8" x14ac:dyDescent="0.35">
      <c r="A9" s="4" t="s">
        <v>124</v>
      </c>
      <c r="B9" s="12">
        <v>125</v>
      </c>
      <c r="C9" s="12">
        <v>90</v>
      </c>
      <c r="D9" s="12">
        <v>15</v>
      </c>
      <c r="E9" s="12">
        <v>25</v>
      </c>
      <c r="F9" s="7">
        <v>0.72</v>
      </c>
      <c r="G9" s="7">
        <v>0.1</v>
      </c>
      <c r="H9" s="7">
        <v>0.18</v>
      </c>
    </row>
    <row r="10" spans="1:8" x14ac:dyDescent="0.35">
      <c r="A10" s="4" t="s">
        <v>125</v>
      </c>
      <c r="B10" s="12">
        <v>25</v>
      </c>
      <c r="C10" s="12">
        <v>20</v>
      </c>
      <c r="D10" s="12">
        <v>0</v>
      </c>
      <c r="E10" s="12">
        <v>5</v>
      </c>
      <c r="F10" s="7">
        <v>0.8</v>
      </c>
      <c r="G10" s="7">
        <v>0</v>
      </c>
      <c r="H10" s="7">
        <v>0.2</v>
      </c>
    </row>
    <row r="11" spans="1:8" x14ac:dyDescent="0.35">
      <c r="A11" s="4" t="s">
        <v>126</v>
      </c>
      <c r="B11" s="12">
        <v>100</v>
      </c>
      <c r="C11" s="12">
        <v>50</v>
      </c>
      <c r="D11" s="12">
        <v>20</v>
      </c>
      <c r="E11" s="12">
        <v>25</v>
      </c>
      <c r="F11" s="7">
        <v>0.52</v>
      </c>
      <c r="G11" s="7">
        <v>0.21</v>
      </c>
      <c r="H11" s="7">
        <v>0.27</v>
      </c>
    </row>
    <row r="12" spans="1:8" x14ac:dyDescent="0.35">
      <c r="A12" s="4" t="s">
        <v>127</v>
      </c>
      <c r="B12" s="12">
        <v>2990</v>
      </c>
      <c r="C12" s="12">
        <v>405</v>
      </c>
      <c r="D12" s="12">
        <v>2370</v>
      </c>
      <c r="E12" s="12">
        <v>220</v>
      </c>
      <c r="F12" s="7">
        <v>0.13</v>
      </c>
      <c r="G12" s="7">
        <v>0.79</v>
      </c>
      <c r="H12" s="7">
        <v>7.0000000000000007E-2</v>
      </c>
    </row>
    <row r="13" spans="1:8" x14ac:dyDescent="0.35">
      <c r="A13" s="4" t="s">
        <v>128</v>
      </c>
      <c r="B13" s="12">
        <v>1020</v>
      </c>
      <c r="C13" s="12">
        <v>730</v>
      </c>
      <c r="D13" s="12">
        <v>230</v>
      </c>
      <c r="E13" s="12">
        <v>60</v>
      </c>
      <c r="F13" s="7">
        <v>0.72</v>
      </c>
      <c r="G13" s="7">
        <v>0.22</v>
      </c>
      <c r="H13" s="7">
        <v>0.06</v>
      </c>
    </row>
    <row r="14" spans="1:8" x14ac:dyDescent="0.35">
      <c r="A14" s="4" t="s">
        <v>129</v>
      </c>
      <c r="B14" s="12">
        <v>235</v>
      </c>
      <c r="C14" s="12">
        <v>95</v>
      </c>
      <c r="D14" s="12">
        <v>135</v>
      </c>
      <c r="E14" s="12">
        <v>5</v>
      </c>
      <c r="F14" s="7">
        <v>0.4</v>
      </c>
      <c r="G14" s="7">
        <v>0.57999999999999996</v>
      </c>
      <c r="H14" s="7">
        <v>0.03</v>
      </c>
    </row>
    <row r="15" spans="1:8" x14ac:dyDescent="0.35">
      <c r="A15" s="4" t="s">
        <v>130</v>
      </c>
      <c r="B15" s="12">
        <v>135</v>
      </c>
      <c r="C15" s="12">
        <v>10</v>
      </c>
      <c r="D15" s="12">
        <v>100</v>
      </c>
      <c r="E15" s="12">
        <v>25</v>
      </c>
      <c r="F15" s="7">
        <v>7.0000000000000007E-2</v>
      </c>
      <c r="G15" s="7">
        <v>0.73</v>
      </c>
      <c r="H15" s="7">
        <v>0.19</v>
      </c>
    </row>
    <row r="16" spans="1:8" x14ac:dyDescent="0.35">
      <c r="A16" s="4" t="s">
        <v>131</v>
      </c>
      <c r="B16" s="12">
        <v>470</v>
      </c>
      <c r="C16" s="12">
        <v>365</v>
      </c>
      <c r="D16" s="12">
        <v>65</v>
      </c>
      <c r="E16" s="12">
        <v>45</v>
      </c>
      <c r="F16" s="7">
        <v>0.77</v>
      </c>
      <c r="G16" s="7">
        <v>0.14000000000000001</v>
      </c>
      <c r="H16" s="7">
        <v>0.09</v>
      </c>
    </row>
    <row r="17" spans="1:8" x14ac:dyDescent="0.35">
      <c r="A17" s="4" t="s">
        <v>132</v>
      </c>
      <c r="B17" s="12">
        <v>270</v>
      </c>
      <c r="C17" s="12">
        <v>225</v>
      </c>
      <c r="D17" s="12">
        <v>15</v>
      </c>
      <c r="E17" s="12">
        <v>30</v>
      </c>
      <c r="F17" s="7">
        <v>0.82</v>
      </c>
      <c r="G17" s="7">
        <v>0.06</v>
      </c>
      <c r="H17" s="7">
        <v>0.11</v>
      </c>
    </row>
    <row r="18" spans="1:8" x14ac:dyDescent="0.35">
      <c r="A18" s="4" t="s">
        <v>133</v>
      </c>
      <c r="B18" s="12">
        <v>70</v>
      </c>
      <c r="C18" s="12">
        <v>45</v>
      </c>
      <c r="D18" s="12">
        <v>10</v>
      </c>
      <c r="E18" s="12">
        <v>10</v>
      </c>
      <c r="F18" s="7">
        <v>0.69</v>
      </c>
      <c r="G18" s="7">
        <v>0.13</v>
      </c>
      <c r="H18" s="7">
        <v>0.18</v>
      </c>
    </row>
    <row r="19" spans="1:8" x14ac:dyDescent="0.35">
      <c r="A19" s="4" t="s">
        <v>134</v>
      </c>
      <c r="B19" s="12">
        <v>30</v>
      </c>
      <c r="C19" s="12">
        <v>20</v>
      </c>
      <c r="D19" s="12" t="s">
        <v>142</v>
      </c>
      <c r="E19" s="12">
        <v>10</v>
      </c>
      <c r="F19" s="7">
        <v>0.68</v>
      </c>
      <c r="G19" s="7">
        <v>0.03</v>
      </c>
      <c r="H19" s="7">
        <v>0.28999999999999998</v>
      </c>
    </row>
    <row r="20" spans="1:8" x14ac:dyDescent="0.35">
      <c r="A20" s="4" t="s">
        <v>135</v>
      </c>
      <c r="B20" s="12">
        <v>2870</v>
      </c>
      <c r="C20" s="12">
        <v>2415</v>
      </c>
      <c r="D20" s="12">
        <v>95</v>
      </c>
      <c r="E20" s="12">
        <v>355</v>
      </c>
      <c r="F20" s="7">
        <v>0.84</v>
      </c>
      <c r="G20" s="7">
        <v>0.03</v>
      </c>
      <c r="H20" s="7">
        <v>0.12</v>
      </c>
    </row>
    <row r="21" spans="1:8" x14ac:dyDescent="0.35">
      <c r="A21" s="4" t="s">
        <v>136</v>
      </c>
      <c r="B21" s="12">
        <v>25</v>
      </c>
      <c r="C21" s="12">
        <v>15</v>
      </c>
      <c r="D21" s="12" t="s">
        <v>142</v>
      </c>
      <c r="E21" s="12">
        <v>5</v>
      </c>
      <c r="F21" s="7">
        <v>0.67</v>
      </c>
      <c r="G21" s="7">
        <v>0.04</v>
      </c>
      <c r="H21" s="7">
        <v>0.28999999999999998</v>
      </c>
    </row>
    <row r="22" spans="1:8" x14ac:dyDescent="0.35">
      <c r="A22" s="4" t="s">
        <v>137</v>
      </c>
      <c r="B22" s="12">
        <v>235</v>
      </c>
      <c r="C22" s="12">
        <v>195</v>
      </c>
      <c r="D22" s="12">
        <v>25</v>
      </c>
      <c r="E22" s="12">
        <v>10</v>
      </c>
      <c r="F22" s="7">
        <v>0.84</v>
      </c>
      <c r="G22" s="7">
        <v>0.12</v>
      </c>
      <c r="H22" s="7">
        <v>0.05</v>
      </c>
    </row>
    <row r="23" spans="1:8" x14ac:dyDescent="0.35">
      <c r="A23" s="4" t="s">
        <v>138</v>
      </c>
      <c r="B23" s="12">
        <v>120</v>
      </c>
      <c r="C23" s="12">
        <v>60</v>
      </c>
      <c r="D23" s="12">
        <v>45</v>
      </c>
      <c r="E23" s="12">
        <v>20</v>
      </c>
      <c r="F23" s="7">
        <v>0.48</v>
      </c>
      <c r="G23" s="7">
        <v>0.37</v>
      </c>
      <c r="H23" s="7">
        <v>0.15</v>
      </c>
    </row>
    <row r="24" spans="1:8" x14ac:dyDescent="0.35">
      <c r="A24" s="4" t="s">
        <v>139</v>
      </c>
      <c r="B24" s="12">
        <v>200</v>
      </c>
      <c r="C24" s="12">
        <v>130</v>
      </c>
      <c r="D24" s="12">
        <v>35</v>
      </c>
      <c r="E24" s="12">
        <v>35</v>
      </c>
      <c r="F24" s="7">
        <v>0.65</v>
      </c>
      <c r="G24" s="7">
        <v>0.16</v>
      </c>
      <c r="H24" s="7">
        <v>0.18</v>
      </c>
    </row>
    <row r="25" spans="1:8" x14ac:dyDescent="0.35">
      <c r="A25" s="4" t="s">
        <v>140</v>
      </c>
      <c r="B25" s="12">
        <v>30</v>
      </c>
      <c r="C25" s="12">
        <v>25</v>
      </c>
      <c r="D25" s="12">
        <v>5</v>
      </c>
      <c r="E25" s="12">
        <v>5</v>
      </c>
      <c r="F25" s="7">
        <v>0.77</v>
      </c>
      <c r="G25" s="7">
        <v>0.1</v>
      </c>
      <c r="H25" s="7">
        <v>0.13</v>
      </c>
    </row>
    <row r="26" spans="1:8" x14ac:dyDescent="0.35">
      <c r="A26" s="4" t="s">
        <v>141</v>
      </c>
      <c r="B26" s="12">
        <v>375</v>
      </c>
      <c r="C26" s="12">
        <v>260</v>
      </c>
      <c r="D26" s="12">
        <v>85</v>
      </c>
      <c r="E26" s="12">
        <v>30</v>
      </c>
      <c r="F26" s="7">
        <v>0.69</v>
      </c>
      <c r="G26" s="7">
        <v>0.23</v>
      </c>
      <c r="H26" s="7">
        <v>7.0000000000000007E-2</v>
      </c>
    </row>
    <row r="27" spans="1:8" x14ac:dyDescent="0.35">
      <c r="A27" s="4" t="s">
        <v>23</v>
      </c>
      <c r="B27" t="s">
        <v>24</v>
      </c>
    </row>
    <row r="28" spans="1:8" x14ac:dyDescent="0.35">
      <c r="A28" s="4" t="s">
        <v>29</v>
      </c>
      <c r="B28" t="s">
        <v>30</v>
      </c>
    </row>
    <row r="29" spans="1:8" x14ac:dyDescent="0.35">
      <c r="A29" s="4" t="s">
        <v>31</v>
      </c>
      <c r="B29" t="s">
        <v>32</v>
      </c>
    </row>
    <row r="30" spans="1:8" x14ac:dyDescent="0.35">
      <c r="A30" s="4" t="s">
        <v>33</v>
      </c>
      <c r="B30" t="s">
        <v>34</v>
      </c>
    </row>
    <row r="31" spans="1:8" x14ac:dyDescent="0.35">
      <c r="A31" s="4"/>
    </row>
  </sheetData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C20"/>
  <sheetViews>
    <sheetView showGridLines="0" workbookViewId="0"/>
  </sheetViews>
  <sheetFormatPr defaultColWidth="11.53515625" defaultRowHeight="15.5" x14ac:dyDescent="0.35"/>
  <cols>
    <col min="1" max="1" width="22.69140625" customWidth="1"/>
    <col min="2" max="3" width="12.69140625" customWidth="1"/>
  </cols>
  <sheetData>
    <row r="1" spans="1:3" ht="19.5" x14ac:dyDescent="0.45">
      <c r="A1" s="1" t="s">
        <v>171</v>
      </c>
    </row>
    <row r="2" spans="1:3" x14ac:dyDescent="0.35">
      <c r="A2" t="s">
        <v>35</v>
      </c>
    </row>
    <row r="3" spans="1:3" x14ac:dyDescent="0.35">
      <c r="A3" t="s">
        <v>36</v>
      </c>
    </row>
    <row r="4" spans="1:3" x14ac:dyDescent="0.35">
      <c r="A4" t="s">
        <v>143</v>
      </c>
    </row>
    <row r="5" spans="1:3" x14ac:dyDescent="0.35">
      <c r="A5" t="s">
        <v>38</v>
      </c>
    </row>
    <row r="6" spans="1:3" ht="31" x14ac:dyDescent="0.35">
      <c r="A6" s="3" t="s">
        <v>144</v>
      </c>
      <c r="B6" s="5" t="s">
        <v>145</v>
      </c>
      <c r="C6" s="5" t="s">
        <v>146</v>
      </c>
    </row>
    <row r="7" spans="1:3" x14ac:dyDescent="0.35">
      <c r="A7" s="8" t="s">
        <v>47</v>
      </c>
      <c r="B7" s="11">
        <v>9365</v>
      </c>
      <c r="C7" s="10">
        <v>1</v>
      </c>
    </row>
    <row r="8" spans="1:3" x14ac:dyDescent="0.35">
      <c r="A8" s="4" t="s">
        <v>147</v>
      </c>
      <c r="B8" s="12">
        <v>170</v>
      </c>
      <c r="C8" s="7">
        <v>0.02</v>
      </c>
    </row>
    <row r="9" spans="1:3" x14ac:dyDescent="0.35">
      <c r="A9" s="4" t="s">
        <v>148</v>
      </c>
      <c r="B9" s="12">
        <v>1115</v>
      </c>
      <c r="C9" s="7">
        <v>0.12</v>
      </c>
    </row>
    <row r="10" spans="1:3" x14ac:dyDescent="0.35">
      <c r="A10" s="4" t="s">
        <v>149</v>
      </c>
      <c r="B10" s="12">
        <v>1070</v>
      </c>
      <c r="C10" s="7">
        <v>0.11</v>
      </c>
    </row>
    <row r="11" spans="1:3" x14ac:dyDescent="0.35">
      <c r="A11" s="4" t="s">
        <v>150</v>
      </c>
      <c r="B11" s="12">
        <v>1550</v>
      </c>
      <c r="C11" s="7">
        <v>0.17</v>
      </c>
    </row>
    <row r="12" spans="1:3" x14ac:dyDescent="0.35">
      <c r="A12" s="4" t="s">
        <v>151</v>
      </c>
      <c r="B12" s="12">
        <v>1775</v>
      </c>
      <c r="C12" s="7">
        <v>0.19</v>
      </c>
    </row>
    <row r="13" spans="1:3" x14ac:dyDescent="0.35">
      <c r="A13" s="4" t="s">
        <v>152</v>
      </c>
      <c r="B13" s="12">
        <v>1795</v>
      </c>
      <c r="C13" s="7">
        <v>0.19</v>
      </c>
    </row>
    <row r="14" spans="1:3" x14ac:dyDescent="0.35">
      <c r="A14" s="4" t="s">
        <v>153</v>
      </c>
      <c r="B14" s="12">
        <v>1650</v>
      </c>
      <c r="C14" s="7">
        <v>0.18</v>
      </c>
    </row>
    <row r="15" spans="1:3" x14ac:dyDescent="0.35">
      <c r="A15" s="4" t="s">
        <v>154</v>
      </c>
      <c r="B15" s="12">
        <v>240</v>
      </c>
      <c r="C15" s="7">
        <v>0.03</v>
      </c>
    </row>
    <row r="16" spans="1:3" x14ac:dyDescent="0.35">
      <c r="A16" s="4" t="s">
        <v>23</v>
      </c>
      <c r="B16" t="s">
        <v>24</v>
      </c>
    </row>
    <row r="17" spans="1:2" x14ac:dyDescent="0.35">
      <c r="A17" s="4" t="s">
        <v>29</v>
      </c>
      <c r="B17" t="s">
        <v>30</v>
      </c>
    </row>
    <row r="18" spans="1:2" x14ac:dyDescent="0.35">
      <c r="A18" s="4" t="s">
        <v>31</v>
      </c>
      <c r="B18" t="s">
        <v>32</v>
      </c>
    </row>
    <row r="19" spans="1:2" x14ac:dyDescent="0.35">
      <c r="A19" s="4" t="s">
        <v>33</v>
      </c>
      <c r="B19" t="s">
        <v>34</v>
      </c>
    </row>
    <row r="20" spans="1:2" x14ac:dyDescent="0.35">
      <c r="A20" s="4"/>
    </row>
  </sheetData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14"/>
  <sheetViews>
    <sheetView showGridLines="0" workbookViewId="0"/>
  </sheetViews>
  <sheetFormatPr defaultColWidth="11.53515625" defaultRowHeight="15.5" x14ac:dyDescent="0.35"/>
  <cols>
    <col min="1" max="1" width="34.61328125" customWidth="1"/>
    <col min="2" max="2" width="12.69140625" customWidth="1"/>
  </cols>
  <sheetData>
    <row r="1" spans="1:2" ht="19.5" x14ac:dyDescent="0.45">
      <c r="A1" s="1" t="s">
        <v>172</v>
      </c>
    </row>
    <row r="2" spans="1:2" x14ac:dyDescent="0.35">
      <c r="A2" t="s">
        <v>35</v>
      </c>
    </row>
    <row r="3" spans="1:2" x14ac:dyDescent="0.35">
      <c r="A3" t="s">
        <v>36</v>
      </c>
    </row>
    <row r="4" spans="1:2" x14ac:dyDescent="0.35">
      <c r="A4" t="s">
        <v>155</v>
      </c>
    </row>
    <row r="5" spans="1:2" x14ac:dyDescent="0.35">
      <c r="A5" t="s">
        <v>38</v>
      </c>
    </row>
    <row r="6" spans="1:2" x14ac:dyDescent="0.35">
      <c r="A6" s="3" t="s">
        <v>156</v>
      </c>
      <c r="B6" s="5" t="s">
        <v>145</v>
      </c>
    </row>
    <row r="7" spans="1:2" x14ac:dyDescent="0.35">
      <c r="A7" s="4" t="s">
        <v>157</v>
      </c>
      <c r="B7" s="12">
        <v>9345</v>
      </c>
    </row>
    <row r="8" spans="1:2" x14ac:dyDescent="0.35">
      <c r="A8" s="4" t="s">
        <v>158</v>
      </c>
      <c r="B8" s="12">
        <v>20</v>
      </c>
    </row>
    <row r="9" spans="1:2" x14ac:dyDescent="0.35">
      <c r="A9" s="8" t="s">
        <v>47</v>
      </c>
      <c r="B9" s="11">
        <v>9365</v>
      </c>
    </row>
    <row r="10" spans="1:2" x14ac:dyDescent="0.35">
      <c r="A10" s="4" t="s">
        <v>23</v>
      </c>
      <c r="B10" t="s">
        <v>24</v>
      </c>
    </row>
    <row r="11" spans="1:2" x14ac:dyDescent="0.35">
      <c r="A11" s="4" t="s">
        <v>29</v>
      </c>
      <c r="B11" t="s">
        <v>30</v>
      </c>
    </row>
    <row r="12" spans="1:2" x14ac:dyDescent="0.35">
      <c r="A12" s="4" t="s">
        <v>31</v>
      </c>
      <c r="B12" t="s">
        <v>32</v>
      </c>
    </row>
    <row r="13" spans="1:2" x14ac:dyDescent="0.35">
      <c r="A13" s="4" t="s">
        <v>33</v>
      </c>
      <c r="B13" t="s">
        <v>34</v>
      </c>
    </row>
    <row r="14" spans="1:2" x14ac:dyDescent="0.35">
      <c r="A14" s="4"/>
    </row>
  </sheetData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45"/>
  <sheetViews>
    <sheetView showGridLines="0" workbookViewId="0">
      <selection activeCell="G8" sqref="G8"/>
    </sheetView>
  </sheetViews>
  <sheetFormatPr defaultColWidth="11.53515625" defaultRowHeight="15.5" x14ac:dyDescent="0.35"/>
  <cols>
    <col min="1" max="1" width="22.69140625" customWidth="1"/>
    <col min="2" max="3" width="12.69140625" customWidth="1"/>
  </cols>
  <sheetData>
    <row r="1" spans="1:3" ht="19.5" x14ac:dyDescent="0.45">
      <c r="A1" s="1" t="s">
        <v>173</v>
      </c>
    </row>
    <row r="2" spans="1:3" x14ac:dyDescent="0.35">
      <c r="A2" t="s">
        <v>35</v>
      </c>
    </row>
    <row r="3" spans="1:3" x14ac:dyDescent="0.35">
      <c r="A3" t="s">
        <v>36</v>
      </c>
    </row>
    <row r="4" spans="1:3" x14ac:dyDescent="0.35">
      <c r="A4" t="s">
        <v>52</v>
      </c>
    </row>
    <row r="5" spans="1:3" x14ac:dyDescent="0.35">
      <c r="A5" t="s">
        <v>38</v>
      </c>
    </row>
    <row r="6" spans="1:3" ht="31" x14ac:dyDescent="0.35">
      <c r="A6" s="3" t="s">
        <v>53</v>
      </c>
      <c r="B6" s="5" t="s">
        <v>145</v>
      </c>
      <c r="C6" s="5" t="s">
        <v>146</v>
      </c>
    </row>
    <row r="7" spans="1:3" x14ac:dyDescent="0.35">
      <c r="A7" s="8" t="s">
        <v>47</v>
      </c>
      <c r="B7" s="11">
        <v>9365</v>
      </c>
      <c r="C7" s="10">
        <v>1</v>
      </c>
    </row>
    <row r="8" spans="1:3" x14ac:dyDescent="0.35">
      <c r="A8" s="4" t="s">
        <v>54</v>
      </c>
      <c r="B8" s="12">
        <v>430</v>
      </c>
      <c r="C8" s="7">
        <v>0.05</v>
      </c>
    </row>
    <row r="9" spans="1:3" x14ac:dyDescent="0.35">
      <c r="A9" s="4" t="s">
        <v>55</v>
      </c>
      <c r="B9" s="12">
        <v>550</v>
      </c>
      <c r="C9" s="7">
        <v>0.06</v>
      </c>
    </row>
    <row r="10" spans="1:3" x14ac:dyDescent="0.35">
      <c r="A10" s="4" t="s">
        <v>56</v>
      </c>
      <c r="B10" s="12">
        <v>140</v>
      </c>
      <c r="C10" s="7">
        <v>0.02</v>
      </c>
    </row>
    <row r="11" spans="1:3" x14ac:dyDescent="0.35">
      <c r="A11" s="4" t="s">
        <v>57</v>
      </c>
      <c r="B11" s="12">
        <v>145</v>
      </c>
      <c r="C11" s="7">
        <v>0.02</v>
      </c>
    </row>
    <row r="12" spans="1:3" x14ac:dyDescent="0.35">
      <c r="A12" s="4" t="s">
        <v>58</v>
      </c>
      <c r="B12" s="12">
        <v>100</v>
      </c>
      <c r="C12" s="7">
        <v>0.01</v>
      </c>
    </row>
    <row r="13" spans="1:3" x14ac:dyDescent="0.35">
      <c r="A13" s="4" t="s">
        <v>59</v>
      </c>
      <c r="B13" s="12">
        <v>245</v>
      </c>
      <c r="C13" s="7">
        <v>0.03</v>
      </c>
    </row>
    <row r="14" spans="1:3" x14ac:dyDescent="0.35">
      <c r="A14" s="4" t="s">
        <v>60</v>
      </c>
      <c r="B14" s="12">
        <v>215</v>
      </c>
      <c r="C14" s="7">
        <v>0.02</v>
      </c>
    </row>
    <row r="15" spans="1:3" x14ac:dyDescent="0.35">
      <c r="A15" s="4" t="s">
        <v>61</v>
      </c>
      <c r="B15" s="12">
        <v>295</v>
      </c>
      <c r="C15" s="7">
        <v>0.03</v>
      </c>
    </row>
    <row r="16" spans="1:3" x14ac:dyDescent="0.35">
      <c r="A16" s="4" t="s">
        <v>62</v>
      </c>
      <c r="B16" s="12">
        <v>170</v>
      </c>
      <c r="C16" s="7">
        <v>0.02</v>
      </c>
    </row>
    <row r="17" spans="1:3" x14ac:dyDescent="0.35">
      <c r="A17" s="4" t="s">
        <v>63</v>
      </c>
      <c r="B17" s="12">
        <v>115</v>
      </c>
      <c r="C17" s="7">
        <v>0.01</v>
      </c>
    </row>
    <row r="18" spans="1:3" x14ac:dyDescent="0.35">
      <c r="A18" s="4" t="s">
        <v>64</v>
      </c>
      <c r="B18" s="12">
        <v>145</v>
      </c>
      <c r="C18" s="7">
        <v>0.02</v>
      </c>
    </row>
    <row r="19" spans="1:3" x14ac:dyDescent="0.35">
      <c r="A19" s="4" t="s">
        <v>65</v>
      </c>
      <c r="B19" s="12">
        <v>405</v>
      </c>
      <c r="C19" s="7">
        <v>0.04</v>
      </c>
    </row>
    <row r="20" spans="1:3" x14ac:dyDescent="0.35">
      <c r="A20" s="4" t="s">
        <v>66</v>
      </c>
      <c r="B20" s="12">
        <v>285</v>
      </c>
      <c r="C20" s="7">
        <v>0.03</v>
      </c>
    </row>
    <row r="21" spans="1:3" x14ac:dyDescent="0.35">
      <c r="A21" s="4" t="s">
        <v>67</v>
      </c>
      <c r="B21" s="12">
        <v>645</v>
      </c>
      <c r="C21" s="7">
        <v>7.0000000000000007E-2</v>
      </c>
    </row>
    <row r="22" spans="1:3" x14ac:dyDescent="0.35">
      <c r="A22" s="4" t="s">
        <v>68</v>
      </c>
      <c r="B22" s="12">
        <v>1590</v>
      </c>
      <c r="C22" s="7">
        <v>0.17</v>
      </c>
    </row>
    <row r="23" spans="1:3" x14ac:dyDescent="0.35">
      <c r="A23" s="4" t="s">
        <v>69</v>
      </c>
      <c r="B23" s="12">
        <v>195</v>
      </c>
      <c r="C23" s="7">
        <v>0.02</v>
      </c>
    </row>
    <row r="24" spans="1:3" x14ac:dyDescent="0.35">
      <c r="A24" s="4" t="s">
        <v>70</v>
      </c>
      <c r="B24" s="12">
        <v>190</v>
      </c>
      <c r="C24" s="7">
        <v>0.02</v>
      </c>
    </row>
    <row r="25" spans="1:3" x14ac:dyDescent="0.35">
      <c r="A25" s="4" t="s">
        <v>71</v>
      </c>
      <c r="B25" s="12">
        <v>110</v>
      </c>
      <c r="C25" s="7">
        <v>0.01</v>
      </c>
    </row>
    <row r="26" spans="1:3" x14ac:dyDescent="0.35">
      <c r="A26" s="4" t="s">
        <v>72</v>
      </c>
      <c r="B26" s="12">
        <v>110</v>
      </c>
      <c r="C26" s="7">
        <v>0.01</v>
      </c>
    </row>
    <row r="27" spans="1:3" x14ac:dyDescent="0.35">
      <c r="A27" s="4" t="s">
        <v>73</v>
      </c>
      <c r="B27" s="12">
        <v>25</v>
      </c>
      <c r="C27" s="7">
        <v>0</v>
      </c>
    </row>
    <row r="28" spans="1:3" x14ac:dyDescent="0.35">
      <c r="A28" s="4" t="s">
        <v>74</v>
      </c>
      <c r="B28" s="12">
        <v>300</v>
      </c>
      <c r="C28" s="7">
        <v>0.03</v>
      </c>
    </row>
    <row r="29" spans="1:3" x14ac:dyDescent="0.35">
      <c r="A29" s="4" t="s">
        <v>75</v>
      </c>
      <c r="B29" s="12">
        <v>805</v>
      </c>
      <c r="C29" s="7">
        <v>0.09</v>
      </c>
    </row>
    <row r="30" spans="1:3" x14ac:dyDescent="0.35">
      <c r="A30" s="4" t="s">
        <v>76</v>
      </c>
      <c r="B30" s="12">
        <v>35</v>
      </c>
      <c r="C30" s="7">
        <v>0</v>
      </c>
    </row>
    <row r="31" spans="1:3" x14ac:dyDescent="0.35">
      <c r="A31" s="4" t="s">
        <v>78</v>
      </c>
      <c r="B31" s="12">
        <v>155</v>
      </c>
      <c r="C31" s="7">
        <v>0.02</v>
      </c>
    </row>
    <row r="32" spans="1:3" x14ac:dyDescent="0.35">
      <c r="A32" s="4" t="s">
        <v>79</v>
      </c>
      <c r="B32" s="12">
        <v>345</v>
      </c>
      <c r="C32" s="7">
        <v>0.04</v>
      </c>
    </row>
    <row r="33" spans="1:3" x14ac:dyDescent="0.35">
      <c r="A33" s="4" t="s">
        <v>80</v>
      </c>
      <c r="B33" s="12">
        <v>90</v>
      </c>
      <c r="C33" s="7">
        <v>0.01</v>
      </c>
    </row>
    <row r="34" spans="1:3" x14ac:dyDescent="0.35">
      <c r="A34" s="4" t="s">
        <v>81</v>
      </c>
      <c r="B34" s="12">
        <v>20</v>
      </c>
      <c r="C34" s="7">
        <v>0</v>
      </c>
    </row>
    <row r="35" spans="1:3" x14ac:dyDescent="0.35">
      <c r="A35" s="4" t="s">
        <v>82</v>
      </c>
      <c r="B35" s="12">
        <v>230</v>
      </c>
      <c r="C35" s="7">
        <v>0.02</v>
      </c>
    </row>
    <row r="36" spans="1:3" x14ac:dyDescent="0.35">
      <c r="A36" s="4" t="s">
        <v>83</v>
      </c>
      <c r="B36" s="12">
        <v>700</v>
      </c>
      <c r="C36" s="7">
        <v>7.0000000000000007E-2</v>
      </c>
    </row>
    <row r="37" spans="1:3" x14ac:dyDescent="0.35">
      <c r="A37" s="4" t="s">
        <v>84</v>
      </c>
      <c r="B37" s="12">
        <v>100</v>
      </c>
      <c r="C37" s="7">
        <v>0.01</v>
      </c>
    </row>
    <row r="38" spans="1:3" x14ac:dyDescent="0.35">
      <c r="A38" s="4" t="s">
        <v>85</v>
      </c>
      <c r="B38" s="12">
        <v>255</v>
      </c>
      <c r="C38" s="7">
        <v>0.03</v>
      </c>
    </row>
    <row r="39" spans="1:3" x14ac:dyDescent="0.35">
      <c r="A39" s="4" t="s">
        <v>86</v>
      </c>
      <c r="B39" s="12">
        <v>210</v>
      </c>
      <c r="C39" s="7">
        <v>0.02</v>
      </c>
    </row>
    <row r="40" spans="1:3" x14ac:dyDescent="0.35">
      <c r="A40" s="4" t="s">
        <v>77</v>
      </c>
      <c r="B40" s="12">
        <v>5</v>
      </c>
      <c r="C40" s="7">
        <v>0</v>
      </c>
    </row>
    <row r="41" spans="1:3" x14ac:dyDescent="0.35">
      <c r="A41" s="4" t="s">
        <v>23</v>
      </c>
      <c r="B41" t="s">
        <v>24</v>
      </c>
    </row>
    <row r="42" spans="1:3" x14ac:dyDescent="0.35">
      <c r="A42" s="4" t="s">
        <v>29</v>
      </c>
      <c r="B42" t="s">
        <v>30</v>
      </c>
    </row>
    <row r="43" spans="1:3" x14ac:dyDescent="0.35">
      <c r="A43" s="4" t="s">
        <v>31</v>
      </c>
      <c r="B43" t="s">
        <v>32</v>
      </c>
    </row>
    <row r="44" spans="1:3" x14ac:dyDescent="0.35">
      <c r="A44" s="4" t="s">
        <v>33</v>
      </c>
      <c r="B44" t="s">
        <v>34</v>
      </c>
    </row>
    <row r="45" spans="1:3" x14ac:dyDescent="0.35">
      <c r="A45" s="4"/>
    </row>
  </sheetData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0"/>
  <sheetViews>
    <sheetView workbookViewId="0"/>
  </sheetViews>
  <sheetFormatPr defaultColWidth="11.53515625" defaultRowHeight="15.5" x14ac:dyDescent="0.35"/>
  <cols>
    <col min="1" max="1" width="12.69140625" customWidth="1"/>
    <col min="2" max="2" width="100.69140625" customWidth="1"/>
  </cols>
  <sheetData>
    <row r="1" spans="1:2" ht="19.5" x14ac:dyDescent="0.45">
      <c r="A1" s="1" t="s">
        <v>18</v>
      </c>
    </row>
    <row r="2" spans="1:2" x14ac:dyDescent="0.35">
      <c r="A2" t="s">
        <v>19</v>
      </c>
    </row>
    <row r="3" spans="1:2" x14ac:dyDescent="0.35">
      <c r="A3" t="s">
        <v>20</v>
      </c>
    </row>
    <row r="4" spans="1:2" x14ac:dyDescent="0.35">
      <c r="A4" t="s">
        <v>21</v>
      </c>
      <c r="B4" t="s">
        <v>22</v>
      </c>
    </row>
    <row r="5" spans="1:2" x14ac:dyDescent="0.35">
      <c r="A5" t="s">
        <v>23</v>
      </c>
      <c r="B5" s="3" t="s">
        <v>24</v>
      </c>
    </row>
    <row r="6" spans="1:2" x14ac:dyDescent="0.35">
      <c r="A6" t="s">
        <v>25</v>
      </c>
      <c r="B6" s="3" t="s">
        <v>26</v>
      </c>
    </row>
    <row r="7" spans="1:2" ht="31" x14ac:dyDescent="0.35">
      <c r="A7" t="s">
        <v>27</v>
      </c>
      <c r="B7" s="3" t="s">
        <v>28</v>
      </c>
    </row>
    <row r="8" spans="1:2" x14ac:dyDescent="0.35">
      <c r="A8" t="s">
        <v>29</v>
      </c>
      <c r="B8" s="3" t="s">
        <v>30</v>
      </c>
    </row>
    <row r="9" spans="1:2" ht="31" x14ac:dyDescent="0.35">
      <c r="A9" t="s">
        <v>31</v>
      </c>
      <c r="B9" s="3" t="s">
        <v>32</v>
      </c>
    </row>
    <row r="10" spans="1:2" ht="31" x14ac:dyDescent="0.35">
      <c r="A10" t="s">
        <v>33</v>
      </c>
      <c r="B10" s="3" t="s">
        <v>34</v>
      </c>
    </row>
  </sheetData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6"/>
  <sheetViews>
    <sheetView showGridLines="0" workbookViewId="0">
      <selection activeCell="I6" sqref="I6"/>
    </sheetView>
  </sheetViews>
  <sheetFormatPr defaultColWidth="11.53515625" defaultRowHeight="15.5" x14ac:dyDescent="0.35"/>
  <cols>
    <col min="1" max="1" width="22.69140625" customWidth="1"/>
    <col min="2" max="8" width="12.69140625" customWidth="1"/>
  </cols>
  <sheetData>
    <row r="1" spans="1:8" ht="19.5" x14ac:dyDescent="0.45">
      <c r="A1" s="1" t="s">
        <v>160</v>
      </c>
    </row>
    <row r="2" spans="1:8" x14ac:dyDescent="0.35">
      <c r="A2" t="s">
        <v>35</v>
      </c>
    </row>
    <row r="3" spans="1:8" x14ac:dyDescent="0.35">
      <c r="A3" t="s">
        <v>36</v>
      </c>
    </row>
    <row r="4" spans="1:8" x14ac:dyDescent="0.35">
      <c r="A4" t="s">
        <v>37</v>
      </c>
    </row>
    <row r="5" spans="1:8" x14ac:dyDescent="0.35">
      <c r="A5" t="s">
        <v>38</v>
      </c>
    </row>
    <row r="6" spans="1:8" ht="124" x14ac:dyDescent="0.35">
      <c r="A6" s="3" t="s">
        <v>39</v>
      </c>
      <c r="B6" s="5" t="s">
        <v>40</v>
      </c>
      <c r="C6" s="5" t="s">
        <v>41</v>
      </c>
      <c r="D6" s="5" t="s">
        <v>42</v>
      </c>
      <c r="E6" s="5" t="s">
        <v>43</v>
      </c>
      <c r="F6" s="5" t="s">
        <v>44</v>
      </c>
      <c r="G6" s="5" t="s">
        <v>45</v>
      </c>
      <c r="H6" s="5" t="s">
        <v>46</v>
      </c>
    </row>
    <row r="7" spans="1:8" x14ac:dyDescent="0.35">
      <c r="A7" s="8" t="s">
        <v>47</v>
      </c>
      <c r="B7" s="11">
        <v>5740</v>
      </c>
      <c r="C7" s="9">
        <v>1214585</v>
      </c>
      <c r="D7" s="9">
        <v>716200</v>
      </c>
      <c r="E7" s="9">
        <v>498385</v>
      </c>
      <c r="F7" s="9">
        <v>136790</v>
      </c>
      <c r="G7" s="10">
        <v>0.59</v>
      </c>
      <c r="H7" s="10">
        <v>0.41</v>
      </c>
    </row>
    <row r="8" spans="1:8" x14ac:dyDescent="0.35">
      <c r="A8" s="4" t="s">
        <v>48</v>
      </c>
      <c r="B8" s="12">
        <v>115</v>
      </c>
      <c r="C8" s="6">
        <v>15765</v>
      </c>
      <c r="D8" s="6">
        <v>9380</v>
      </c>
      <c r="E8" s="6">
        <v>6385</v>
      </c>
      <c r="F8" s="6">
        <v>2300</v>
      </c>
      <c r="G8" s="7">
        <v>0.59</v>
      </c>
      <c r="H8" s="7">
        <v>0.41</v>
      </c>
    </row>
    <row r="9" spans="1:8" x14ac:dyDescent="0.35">
      <c r="A9" s="4" t="s">
        <v>49</v>
      </c>
      <c r="B9" s="12">
        <v>1005</v>
      </c>
      <c r="C9" s="6">
        <v>218535</v>
      </c>
      <c r="D9" s="6">
        <v>132370</v>
      </c>
      <c r="E9" s="6">
        <v>86165</v>
      </c>
      <c r="F9" s="6">
        <v>26530</v>
      </c>
      <c r="G9" s="7">
        <v>0.61</v>
      </c>
      <c r="H9" s="7">
        <v>0.39</v>
      </c>
    </row>
    <row r="10" spans="1:8" x14ac:dyDescent="0.35">
      <c r="A10" s="4" t="s">
        <v>50</v>
      </c>
      <c r="B10" s="12">
        <v>4620</v>
      </c>
      <c r="C10" s="6">
        <v>980285</v>
      </c>
      <c r="D10" s="6">
        <v>574450</v>
      </c>
      <c r="E10" s="6">
        <v>405835</v>
      </c>
      <c r="F10" s="6">
        <v>107960</v>
      </c>
      <c r="G10" s="7">
        <v>0.59</v>
      </c>
      <c r="H10" s="7">
        <v>0.41</v>
      </c>
    </row>
    <row r="11" spans="1:8" x14ac:dyDescent="0.35">
      <c r="A11" s="8" t="s">
        <v>51</v>
      </c>
      <c r="B11" s="11">
        <v>5740</v>
      </c>
      <c r="C11" s="9">
        <v>1214585</v>
      </c>
      <c r="D11" s="9">
        <v>716200</v>
      </c>
      <c r="E11" s="9">
        <v>498385</v>
      </c>
      <c r="F11" s="9">
        <v>136790</v>
      </c>
      <c r="G11" s="10">
        <v>0.59</v>
      </c>
      <c r="H11" s="10">
        <v>0.41</v>
      </c>
    </row>
    <row r="12" spans="1:8" x14ac:dyDescent="0.35">
      <c r="A12" s="4" t="s">
        <v>23</v>
      </c>
      <c r="B12" t="s">
        <v>24</v>
      </c>
    </row>
    <row r="13" spans="1:8" x14ac:dyDescent="0.35">
      <c r="A13" s="4" t="s">
        <v>25</v>
      </c>
      <c r="B13" t="s">
        <v>26</v>
      </c>
    </row>
    <row r="14" spans="1:8" x14ac:dyDescent="0.35">
      <c r="A14" s="4" t="s">
        <v>27</v>
      </c>
      <c r="B14" t="s">
        <v>28</v>
      </c>
    </row>
    <row r="15" spans="1:8" x14ac:dyDescent="0.35">
      <c r="A15" s="4"/>
    </row>
    <row r="16" spans="1:8" x14ac:dyDescent="0.35">
      <c r="A16" s="4"/>
    </row>
  </sheetData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45"/>
  <sheetViews>
    <sheetView showGridLines="0" workbookViewId="0">
      <selection activeCell="M6" sqref="M6"/>
    </sheetView>
  </sheetViews>
  <sheetFormatPr defaultColWidth="11.53515625" defaultRowHeight="15.5" x14ac:dyDescent="0.35"/>
  <cols>
    <col min="1" max="1" width="22.69140625" customWidth="1"/>
    <col min="2" max="8" width="12.69140625" customWidth="1"/>
  </cols>
  <sheetData>
    <row r="1" spans="1:8" ht="19.5" x14ac:dyDescent="0.45">
      <c r="A1" s="1" t="s">
        <v>161</v>
      </c>
    </row>
    <row r="2" spans="1:8" x14ac:dyDescent="0.35">
      <c r="A2" t="s">
        <v>35</v>
      </c>
    </row>
    <row r="3" spans="1:8" x14ac:dyDescent="0.35">
      <c r="A3" t="s">
        <v>36</v>
      </c>
    </row>
    <row r="4" spans="1:8" x14ac:dyDescent="0.35">
      <c r="A4" t="s">
        <v>52</v>
      </c>
    </row>
    <row r="5" spans="1:8" x14ac:dyDescent="0.35">
      <c r="A5" t="s">
        <v>38</v>
      </c>
    </row>
    <row r="6" spans="1:8" ht="124" x14ac:dyDescent="0.35">
      <c r="A6" s="3" t="s">
        <v>53</v>
      </c>
      <c r="B6" s="5" t="s">
        <v>40</v>
      </c>
      <c r="C6" s="5" t="s">
        <v>41</v>
      </c>
      <c r="D6" s="5" t="s">
        <v>42</v>
      </c>
      <c r="E6" s="5" t="s">
        <v>43</v>
      </c>
      <c r="F6" s="5" t="s">
        <v>44</v>
      </c>
      <c r="G6" s="5" t="s">
        <v>45</v>
      </c>
      <c r="H6" s="5" t="s">
        <v>46</v>
      </c>
    </row>
    <row r="7" spans="1:8" x14ac:dyDescent="0.35">
      <c r="A7" s="8" t="s">
        <v>47</v>
      </c>
      <c r="B7" s="11">
        <v>5740</v>
      </c>
      <c r="C7" s="9">
        <v>1214585</v>
      </c>
      <c r="D7" s="9">
        <v>716200</v>
      </c>
      <c r="E7" s="9">
        <v>498385</v>
      </c>
      <c r="F7" s="9">
        <v>136790</v>
      </c>
      <c r="G7" s="10">
        <v>0.59</v>
      </c>
      <c r="H7" s="10">
        <v>0.41</v>
      </c>
    </row>
    <row r="8" spans="1:8" x14ac:dyDescent="0.35">
      <c r="A8" s="4" t="s">
        <v>54</v>
      </c>
      <c r="B8" s="12">
        <v>280</v>
      </c>
      <c r="C8" s="6">
        <v>64650</v>
      </c>
      <c r="D8" s="6">
        <v>38970</v>
      </c>
      <c r="E8" s="6">
        <v>25680</v>
      </c>
      <c r="F8" s="6">
        <v>7975</v>
      </c>
      <c r="G8" s="7">
        <v>0.6</v>
      </c>
      <c r="H8" s="7">
        <v>0.4</v>
      </c>
    </row>
    <row r="9" spans="1:8" x14ac:dyDescent="0.35">
      <c r="A9" s="4" t="s">
        <v>55</v>
      </c>
      <c r="B9" s="12">
        <v>290</v>
      </c>
      <c r="C9" s="6">
        <v>75770</v>
      </c>
      <c r="D9" s="6">
        <v>44415</v>
      </c>
      <c r="E9" s="6">
        <v>31355</v>
      </c>
      <c r="F9" s="6">
        <v>10515</v>
      </c>
      <c r="G9" s="7">
        <v>0.59</v>
      </c>
      <c r="H9" s="7">
        <v>0.41</v>
      </c>
    </row>
    <row r="10" spans="1:8" x14ac:dyDescent="0.35">
      <c r="A10" s="4" t="s">
        <v>56</v>
      </c>
      <c r="B10" s="12">
        <v>95</v>
      </c>
      <c r="C10" s="6">
        <v>17480</v>
      </c>
      <c r="D10" s="6">
        <v>10140</v>
      </c>
      <c r="E10" s="6">
        <v>7340</v>
      </c>
      <c r="F10" s="6">
        <v>1770</v>
      </c>
      <c r="G10" s="7">
        <v>0.57999999999999996</v>
      </c>
      <c r="H10" s="7">
        <v>0.42</v>
      </c>
    </row>
    <row r="11" spans="1:8" x14ac:dyDescent="0.35">
      <c r="A11" s="4" t="s">
        <v>57</v>
      </c>
      <c r="B11" s="12">
        <v>90</v>
      </c>
      <c r="C11" s="6">
        <v>16210</v>
      </c>
      <c r="D11" s="6">
        <v>10070</v>
      </c>
      <c r="E11" s="6">
        <v>6140</v>
      </c>
      <c r="F11" s="6">
        <v>1465</v>
      </c>
      <c r="G11" s="7">
        <v>0.62</v>
      </c>
      <c r="H11" s="7">
        <v>0.38</v>
      </c>
    </row>
    <row r="12" spans="1:8" x14ac:dyDescent="0.35">
      <c r="A12" s="4" t="s">
        <v>58</v>
      </c>
      <c r="B12" s="12">
        <v>50</v>
      </c>
      <c r="C12" s="6">
        <v>11520</v>
      </c>
      <c r="D12" s="6">
        <v>5235</v>
      </c>
      <c r="E12" s="6">
        <v>6285</v>
      </c>
      <c r="F12" s="6">
        <v>925</v>
      </c>
      <c r="G12" s="7">
        <v>0.45</v>
      </c>
      <c r="H12" s="7">
        <v>0.55000000000000004</v>
      </c>
    </row>
    <row r="13" spans="1:8" x14ac:dyDescent="0.35">
      <c r="A13" s="4" t="s">
        <v>59</v>
      </c>
      <c r="B13" s="12">
        <v>155</v>
      </c>
      <c r="C13" s="6">
        <v>29670</v>
      </c>
      <c r="D13" s="6">
        <v>16455</v>
      </c>
      <c r="E13" s="6">
        <v>13215</v>
      </c>
      <c r="F13" s="6">
        <v>2310</v>
      </c>
      <c r="G13" s="7">
        <v>0.55000000000000004</v>
      </c>
      <c r="H13" s="7">
        <v>0.45</v>
      </c>
    </row>
    <row r="14" spans="1:8" x14ac:dyDescent="0.35">
      <c r="A14" s="4" t="s">
        <v>60</v>
      </c>
      <c r="B14" s="12">
        <v>100</v>
      </c>
      <c r="C14" s="6">
        <v>20250</v>
      </c>
      <c r="D14" s="6">
        <v>12620</v>
      </c>
      <c r="E14" s="6">
        <v>7630</v>
      </c>
      <c r="F14" s="6">
        <v>2465</v>
      </c>
      <c r="G14" s="7">
        <v>0.62</v>
      </c>
      <c r="H14" s="7">
        <v>0.38</v>
      </c>
    </row>
    <row r="15" spans="1:8" x14ac:dyDescent="0.35">
      <c r="A15" s="4" t="s">
        <v>61</v>
      </c>
      <c r="B15" s="12">
        <v>205</v>
      </c>
      <c r="C15" s="6">
        <v>43975</v>
      </c>
      <c r="D15" s="6">
        <v>27775</v>
      </c>
      <c r="E15" s="6">
        <v>16200</v>
      </c>
      <c r="F15" s="6">
        <v>2930</v>
      </c>
      <c r="G15" s="7">
        <v>0.63</v>
      </c>
      <c r="H15" s="7">
        <v>0.37</v>
      </c>
    </row>
    <row r="16" spans="1:8" x14ac:dyDescent="0.35">
      <c r="A16" s="4" t="s">
        <v>62</v>
      </c>
      <c r="B16" s="12">
        <v>105</v>
      </c>
      <c r="C16" s="6">
        <v>27180</v>
      </c>
      <c r="D16" s="6">
        <v>16145</v>
      </c>
      <c r="E16" s="6">
        <v>11035</v>
      </c>
      <c r="F16" s="6">
        <v>5240</v>
      </c>
      <c r="G16" s="7">
        <v>0.59</v>
      </c>
      <c r="H16" s="7">
        <v>0.41</v>
      </c>
    </row>
    <row r="17" spans="1:8" x14ac:dyDescent="0.35">
      <c r="A17" s="4" t="s">
        <v>63</v>
      </c>
      <c r="B17" s="12">
        <v>80</v>
      </c>
      <c r="C17" s="6">
        <v>13460</v>
      </c>
      <c r="D17" s="6">
        <v>8190</v>
      </c>
      <c r="E17" s="6">
        <v>5270</v>
      </c>
      <c r="F17" s="6">
        <v>385</v>
      </c>
      <c r="G17" s="7">
        <v>0.61</v>
      </c>
      <c r="H17" s="7">
        <v>0.39</v>
      </c>
    </row>
    <row r="18" spans="1:8" x14ac:dyDescent="0.35">
      <c r="A18" s="4" t="s">
        <v>64</v>
      </c>
      <c r="B18" s="12">
        <v>70</v>
      </c>
      <c r="C18" s="6">
        <v>14915</v>
      </c>
      <c r="D18" s="6">
        <v>8970</v>
      </c>
      <c r="E18" s="6">
        <v>5945</v>
      </c>
      <c r="F18" s="6">
        <v>1000</v>
      </c>
      <c r="G18" s="7">
        <v>0.6</v>
      </c>
      <c r="H18" s="7">
        <v>0.4</v>
      </c>
    </row>
    <row r="19" spans="1:8" x14ac:dyDescent="0.35">
      <c r="A19" s="4" t="s">
        <v>65</v>
      </c>
      <c r="B19" s="12">
        <v>275</v>
      </c>
      <c r="C19" s="6">
        <v>53710</v>
      </c>
      <c r="D19" s="6">
        <v>31075</v>
      </c>
      <c r="E19" s="6">
        <v>22635</v>
      </c>
      <c r="F19" s="6">
        <v>4970</v>
      </c>
      <c r="G19" s="7">
        <v>0.57999999999999996</v>
      </c>
      <c r="H19" s="7">
        <v>0.42</v>
      </c>
    </row>
    <row r="20" spans="1:8" x14ac:dyDescent="0.35">
      <c r="A20" s="4" t="s">
        <v>66</v>
      </c>
      <c r="B20" s="12">
        <v>190</v>
      </c>
      <c r="C20" s="6">
        <v>35155</v>
      </c>
      <c r="D20" s="6">
        <v>20550</v>
      </c>
      <c r="E20" s="6">
        <v>14605</v>
      </c>
      <c r="F20" s="6">
        <v>5550</v>
      </c>
      <c r="G20" s="7">
        <v>0.57999999999999996</v>
      </c>
      <c r="H20" s="7">
        <v>0.42</v>
      </c>
    </row>
    <row r="21" spans="1:8" x14ac:dyDescent="0.35">
      <c r="A21" s="4" t="s">
        <v>67</v>
      </c>
      <c r="B21" s="12">
        <v>420</v>
      </c>
      <c r="C21" s="6">
        <v>88715</v>
      </c>
      <c r="D21" s="6">
        <v>51490</v>
      </c>
      <c r="E21" s="6">
        <v>37225</v>
      </c>
      <c r="F21" s="6">
        <v>10300</v>
      </c>
      <c r="G21" s="7">
        <v>0.57999999999999996</v>
      </c>
      <c r="H21" s="7">
        <v>0.42</v>
      </c>
    </row>
    <row r="22" spans="1:8" x14ac:dyDescent="0.35">
      <c r="A22" s="4" t="s">
        <v>68</v>
      </c>
      <c r="B22" s="12">
        <v>1040</v>
      </c>
      <c r="C22" s="6">
        <v>214790</v>
      </c>
      <c r="D22" s="6">
        <v>129030</v>
      </c>
      <c r="E22" s="6">
        <v>85760</v>
      </c>
      <c r="F22" s="6">
        <v>20390</v>
      </c>
      <c r="G22" s="7">
        <v>0.6</v>
      </c>
      <c r="H22" s="7">
        <v>0.4</v>
      </c>
    </row>
    <row r="23" spans="1:8" x14ac:dyDescent="0.35">
      <c r="A23" s="4" t="s">
        <v>69</v>
      </c>
      <c r="B23" s="12">
        <v>105</v>
      </c>
      <c r="C23" s="6">
        <v>20260</v>
      </c>
      <c r="D23" s="6">
        <v>9835</v>
      </c>
      <c r="E23" s="6">
        <v>10425</v>
      </c>
      <c r="F23" s="6">
        <v>2815</v>
      </c>
      <c r="G23" s="7">
        <v>0.49</v>
      </c>
      <c r="H23" s="7">
        <v>0.51</v>
      </c>
    </row>
    <row r="24" spans="1:8" x14ac:dyDescent="0.35">
      <c r="A24" s="4" t="s">
        <v>70</v>
      </c>
      <c r="B24" s="12">
        <v>120</v>
      </c>
      <c r="C24" s="6">
        <v>27050</v>
      </c>
      <c r="D24" s="6">
        <v>16525</v>
      </c>
      <c r="E24" s="6">
        <v>10525</v>
      </c>
      <c r="F24" s="6">
        <v>2080</v>
      </c>
      <c r="G24" s="7">
        <v>0.61</v>
      </c>
      <c r="H24" s="7">
        <v>0.39</v>
      </c>
    </row>
    <row r="25" spans="1:8" x14ac:dyDescent="0.35">
      <c r="A25" s="4" t="s">
        <v>71</v>
      </c>
      <c r="B25" s="12">
        <v>60</v>
      </c>
      <c r="C25" s="6">
        <v>9995</v>
      </c>
      <c r="D25" s="6">
        <v>6710</v>
      </c>
      <c r="E25" s="6">
        <v>3285</v>
      </c>
      <c r="F25" s="6">
        <v>695</v>
      </c>
      <c r="G25" s="7">
        <v>0.67</v>
      </c>
      <c r="H25" s="7">
        <v>0.33</v>
      </c>
    </row>
    <row r="26" spans="1:8" x14ac:dyDescent="0.35">
      <c r="A26" s="4" t="s">
        <v>72</v>
      </c>
      <c r="B26" s="12">
        <v>65</v>
      </c>
      <c r="C26" s="6">
        <v>10860</v>
      </c>
      <c r="D26" s="6">
        <v>5990</v>
      </c>
      <c r="E26" s="6">
        <v>4870</v>
      </c>
      <c r="F26" s="6">
        <v>925</v>
      </c>
      <c r="G26" s="7">
        <v>0.55000000000000004</v>
      </c>
      <c r="H26" s="7">
        <v>0.45</v>
      </c>
    </row>
    <row r="27" spans="1:8" x14ac:dyDescent="0.35">
      <c r="A27" s="4" t="s">
        <v>73</v>
      </c>
      <c r="B27" s="12">
        <v>20</v>
      </c>
      <c r="C27" s="6">
        <v>4830</v>
      </c>
      <c r="D27" s="6">
        <v>3275</v>
      </c>
      <c r="E27" s="6">
        <v>1555</v>
      </c>
      <c r="F27" s="6">
        <v>310</v>
      </c>
      <c r="G27" s="7">
        <v>0.68</v>
      </c>
      <c r="H27" s="7">
        <v>0.32</v>
      </c>
    </row>
    <row r="28" spans="1:8" x14ac:dyDescent="0.35">
      <c r="A28" s="4" t="s">
        <v>74</v>
      </c>
      <c r="B28" s="12">
        <v>150</v>
      </c>
      <c r="C28" s="6">
        <v>33295</v>
      </c>
      <c r="D28" s="6">
        <v>18380</v>
      </c>
      <c r="E28" s="6">
        <v>14915</v>
      </c>
      <c r="F28" s="6">
        <v>6855</v>
      </c>
      <c r="G28" s="7">
        <v>0.55000000000000004</v>
      </c>
      <c r="H28" s="7">
        <v>0.45</v>
      </c>
    </row>
    <row r="29" spans="1:8" x14ac:dyDescent="0.35">
      <c r="A29" s="4" t="s">
        <v>75</v>
      </c>
      <c r="B29" s="12">
        <v>510</v>
      </c>
      <c r="C29" s="6">
        <v>109655</v>
      </c>
      <c r="D29" s="6">
        <v>68025</v>
      </c>
      <c r="E29" s="6">
        <v>41630</v>
      </c>
      <c r="F29" s="6">
        <v>12335</v>
      </c>
      <c r="G29" s="7">
        <v>0.62</v>
      </c>
      <c r="H29" s="7">
        <v>0.38</v>
      </c>
    </row>
    <row r="30" spans="1:8" x14ac:dyDescent="0.35">
      <c r="A30" s="4" t="s">
        <v>76</v>
      </c>
      <c r="B30" s="12">
        <v>25</v>
      </c>
      <c r="C30" s="6">
        <v>5915</v>
      </c>
      <c r="D30" s="6">
        <v>3455</v>
      </c>
      <c r="E30" s="6">
        <v>2460</v>
      </c>
      <c r="F30" s="6">
        <v>310</v>
      </c>
      <c r="G30" s="7">
        <v>0.57999999999999996</v>
      </c>
      <c r="H30" s="7">
        <v>0.42</v>
      </c>
    </row>
    <row r="31" spans="1:8" x14ac:dyDescent="0.35">
      <c r="A31" s="4" t="s">
        <v>77</v>
      </c>
      <c r="B31" s="12">
        <v>10</v>
      </c>
      <c r="C31" s="6">
        <v>5025</v>
      </c>
      <c r="D31" s="6">
        <v>3490</v>
      </c>
      <c r="E31" s="6">
        <v>1535</v>
      </c>
      <c r="F31" s="6">
        <v>0</v>
      </c>
      <c r="G31" s="7">
        <v>0.69</v>
      </c>
      <c r="H31" s="7">
        <v>0.31</v>
      </c>
    </row>
    <row r="32" spans="1:8" x14ac:dyDescent="0.35">
      <c r="A32" s="4" t="s">
        <v>78</v>
      </c>
      <c r="B32" s="12">
        <v>75</v>
      </c>
      <c r="C32" s="6">
        <v>17935</v>
      </c>
      <c r="D32" s="6">
        <v>10890</v>
      </c>
      <c r="E32" s="6">
        <v>7045</v>
      </c>
      <c r="F32" s="6">
        <v>385</v>
      </c>
      <c r="G32" s="7">
        <v>0.61</v>
      </c>
      <c r="H32" s="7">
        <v>0.39</v>
      </c>
    </row>
    <row r="33" spans="1:8" x14ac:dyDescent="0.35">
      <c r="A33" s="4" t="s">
        <v>79</v>
      </c>
      <c r="B33" s="12">
        <v>225</v>
      </c>
      <c r="C33" s="6">
        <v>46590</v>
      </c>
      <c r="D33" s="6">
        <v>26890</v>
      </c>
      <c r="E33" s="6">
        <v>19700</v>
      </c>
      <c r="F33" s="6">
        <v>6010</v>
      </c>
      <c r="G33" s="7">
        <v>0.57999999999999996</v>
      </c>
      <c r="H33" s="7">
        <v>0.42</v>
      </c>
    </row>
    <row r="34" spans="1:8" x14ac:dyDescent="0.35">
      <c r="A34" s="4" t="s">
        <v>80</v>
      </c>
      <c r="B34" s="12">
        <v>55</v>
      </c>
      <c r="C34" s="6">
        <v>11795</v>
      </c>
      <c r="D34" s="6">
        <v>6950</v>
      </c>
      <c r="E34" s="6">
        <v>4845</v>
      </c>
      <c r="F34" s="6">
        <v>2235</v>
      </c>
      <c r="G34" s="7">
        <v>0.59</v>
      </c>
      <c r="H34" s="7">
        <v>0.41</v>
      </c>
    </row>
    <row r="35" spans="1:8" x14ac:dyDescent="0.35">
      <c r="A35" s="4" t="s">
        <v>81</v>
      </c>
      <c r="B35" s="12">
        <v>20</v>
      </c>
      <c r="C35" s="6">
        <v>2830</v>
      </c>
      <c r="D35" s="6">
        <v>1290</v>
      </c>
      <c r="E35" s="6">
        <v>1540</v>
      </c>
      <c r="F35" s="6">
        <v>615</v>
      </c>
      <c r="G35" s="7">
        <v>0.46</v>
      </c>
      <c r="H35" s="7">
        <v>0.54</v>
      </c>
    </row>
    <row r="36" spans="1:8" x14ac:dyDescent="0.35">
      <c r="A36" s="4" t="s">
        <v>82</v>
      </c>
      <c r="B36" s="12">
        <v>145</v>
      </c>
      <c r="C36" s="6">
        <v>26695</v>
      </c>
      <c r="D36" s="6">
        <v>15865</v>
      </c>
      <c r="E36" s="6">
        <v>10830</v>
      </c>
      <c r="F36" s="6">
        <v>4065</v>
      </c>
      <c r="G36" s="7">
        <v>0.59</v>
      </c>
      <c r="H36" s="7">
        <v>0.41</v>
      </c>
    </row>
    <row r="37" spans="1:8" x14ac:dyDescent="0.35">
      <c r="A37" s="4" t="s">
        <v>83</v>
      </c>
      <c r="B37" s="12">
        <v>340</v>
      </c>
      <c r="C37" s="6">
        <v>83765</v>
      </c>
      <c r="D37" s="6">
        <v>48035</v>
      </c>
      <c r="E37" s="6">
        <v>35730</v>
      </c>
      <c r="F37" s="6">
        <v>8955</v>
      </c>
      <c r="G37" s="7">
        <v>0.56999999999999995</v>
      </c>
      <c r="H37" s="7">
        <v>0.43</v>
      </c>
    </row>
    <row r="38" spans="1:8" x14ac:dyDescent="0.35">
      <c r="A38" s="4" t="s">
        <v>84</v>
      </c>
      <c r="B38" s="12">
        <v>70</v>
      </c>
      <c r="C38" s="6">
        <v>13385</v>
      </c>
      <c r="D38" s="6">
        <v>6355</v>
      </c>
      <c r="E38" s="6">
        <v>7030</v>
      </c>
      <c r="F38" s="6">
        <v>2775</v>
      </c>
      <c r="G38" s="7">
        <v>0.47</v>
      </c>
      <c r="H38" s="7">
        <v>0.53</v>
      </c>
    </row>
    <row r="39" spans="1:8" x14ac:dyDescent="0.35">
      <c r="A39" s="4" t="s">
        <v>85</v>
      </c>
      <c r="B39" s="12">
        <v>170</v>
      </c>
      <c r="C39" s="6">
        <v>37105</v>
      </c>
      <c r="D39" s="6">
        <v>21590</v>
      </c>
      <c r="E39" s="6">
        <v>15510</v>
      </c>
      <c r="F39" s="6">
        <v>5395</v>
      </c>
      <c r="G39" s="7">
        <v>0.57999999999999996</v>
      </c>
      <c r="H39" s="7">
        <v>0.42</v>
      </c>
    </row>
    <row r="40" spans="1:8" x14ac:dyDescent="0.35">
      <c r="A40" s="4" t="s">
        <v>86</v>
      </c>
      <c r="B40" s="12">
        <v>120</v>
      </c>
      <c r="C40" s="6">
        <v>20155</v>
      </c>
      <c r="D40" s="6">
        <v>11530</v>
      </c>
      <c r="E40" s="6">
        <v>8625</v>
      </c>
      <c r="F40" s="6">
        <v>1850</v>
      </c>
      <c r="G40" s="7">
        <v>0.56999999999999995</v>
      </c>
      <c r="H40" s="7">
        <v>0.43</v>
      </c>
    </row>
    <row r="41" spans="1:8" x14ac:dyDescent="0.35">
      <c r="A41" s="4" t="s">
        <v>23</v>
      </c>
      <c r="B41" t="s">
        <v>24</v>
      </c>
    </row>
    <row r="42" spans="1:8" x14ac:dyDescent="0.35">
      <c r="A42" s="4" t="s">
        <v>25</v>
      </c>
      <c r="B42" t="s">
        <v>26</v>
      </c>
    </row>
    <row r="43" spans="1:8" x14ac:dyDescent="0.35">
      <c r="A43" s="4" t="s">
        <v>27</v>
      </c>
      <c r="B43" t="s">
        <v>28</v>
      </c>
    </row>
    <row r="44" spans="1:8" x14ac:dyDescent="0.35">
      <c r="A44" s="4"/>
    </row>
    <row r="45" spans="1:8" x14ac:dyDescent="0.35">
      <c r="A45" s="4"/>
    </row>
  </sheetData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16"/>
  <sheetViews>
    <sheetView showGridLines="0" workbookViewId="0">
      <selection activeCell="E10" sqref="E10"/>
    </sheetView>
  </sheetViews>
  <sheetFormatPr defaultColWidth="11.53515625" defaultRowHeight="15.5" x14ac:dyDescent="0.35"/>
  <cols>
    <col min="1" max="1" width="22.69140625" customWidth="1"/>
    <col min="2" max="2" width="12.69140625" customWidth="1"/>
  </cols>
  <sheetData>
    <row r="1" spans="1:2" ht="19.5" x14ac:dyDescent="0.45">
      <c r="A1" s="1" t="s">
        <v>162</v>
      </c>
    </row>
    <row r="2" spans="1:2" x14ac:dyDescent="0.35">
      <c r="A2" t="s">
        <v>35</v>
      </c>
    </row>
    <row r="3" spans="1:2" x14ac:dyDescent="0.35">
      <c r="A3" t="s">
        <v>36</v>
      </c>
    </row>
    <row r="4" spans="1:2" x14ac:dyDescent="0.35">
      <c r="A4" t="s">
        <v>37</v>
      </c>
    </row>
    <row r="5" spans="1:2" x14ac:dyDescent="0.35">
      <c r="A5" t="s">
        <v>38</v>
      </c>
    </row>
    <row r="6" spans="1:2" ht="46.5" x14ac:dyDescent="0.35">
      <c r="A6" s="3" t="s">
        <v>39</v>
      </c>
      <c r="B6" s="5" t="s">
        <v>87</v>
      </c>
    </row>
    <row r="7" spans="1:2" x14ac:dyDescent="0.35">
      <c r="A7" s="8" t="s">
        <v>47</v>
      </c>
      <c r="B7" s="11">
        <v>2475</v>
      </c>
    </row>
    <row r="8" spans="1:2" x14ac:dyDescent="0.35">
      <c r="A8" s="4" t="s">
        <v>48</v>
      </c>
      <c r="B8" s="12">
        <v>85</v>
      </c>
    </row>
    <row r="9" spans="1:2" x14ac:dyDescent="0.35">
      <c r="A9" s="4" t="s">
        <v>49</v>
      </c>
      <c r="B9" s="12">
        <v>480</v>
      </c>
    </row>
    <row r="10" spans="1:2" x14ac:dyDescent="0.35">
      <c r="A10" s="4" t="s">
        <v>50</v>
      </c>
      <c r="B10" s="12">
        <v>2470</v>
      </c>
    </row>
    <row r="11" spans="1:2" x14ac:dyDescent="0.35">
      <c r="A11" s="8" t="s">
        <v>51</v>
      </c>
      <c r="B11" s="11">
        <v>2475</v>
      </c>
    </row>
    <row r="12" spans="1:2" x14ac:dyDescent="0.35">
      <c r="A12" s="4" t="s">
        <v>23</v>
      </c>
      <c r="B12" t="s">
        <v>24</v>
      </c>
    </row>
    <row r="13" spans="1:2" x14ac:dyDescent="0.35">
      <c r="A13" s="4" t="s">
        <v>25</v>
      </c>
      <c r="B13" t="s">
        <v>26</v>
      </c>
    </row>
    <row r="14" spans="1:2" x14ac:dyDescent="0.35">
      <c r="A14" s="4" t="s">
        <v>27</v>
      </c>
      <c r="B14" t="s">
        <v>28</v>
      </c>
    </row>
    <row r="15" spans="1:2" x14ac:dyDescent="0.35">
      <c r="A15" s="4"/>
    </row>
    <row r="16" spans="1:2" x14ac:dyDescent="0.35">
      <c r="A16" s="4"/>
    </row>
  </sheetData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45"/>
  <sheetViews>
    <sheetView showGridLines="0" workbookViewId="0"/>
  </sheetViews>
  <sheetFormatPr defaultColWidth="11.53515625" defaultRowHeight="15.5" x14ac:dyDescent="0.35"/>
  <cols>
    <col min="1" max="1" width="22.69140625" customWidth="1"/>
    <col min="2" max="2" width="12.69140625" customWidth="1"/>
  </cols>
  <sheetData>
    <row r="1" spans="1:2" ht="19.5" x14ac:dyDescent="0.45">
      <c r="A1" s="1" t="s">
        <v>163</v>
      </c>
    </row>
    <row r="2" spans="1:2" x14ac:dyDescent="0.35">
      <c r="A2" t="s">
        <v>35</v>
      </c>
    </row>
    <row r="3" spans="1:2" x14ac:dyDescent="0.35">
      <c r="A3" t="s">
        <v>36</v>
      </c>
    </row>
    <row r="4" spans="1:2" x14ac:dyDescent="0.35">
      <c r="A4" t="s">
        <v>52</v>
      </c>
    </row>
    <row r="5" spans="1:2" x14ac:dyDescent="0.35">
      <c r="A5" t="s">
        <v>38</v>
      </c>
    </row>
    <row r="6" spans="1:2" ht="46.5" x14ac:dyDescent="0.35">
      <c r="A6" s="3" t="s">
        <v>53</v>
      </c>
      <c r="B6" s="5" t="s">
        <v>87</v>
      </c>
    </row>
    <row r="7" spans="1:2" x14ac:dyDescent="0.35">
      <c r="A7" s="8" t="s">
        <v>47</v>
      </c>
      <c r="B7" s="11">
        <v>2475</v>
      </c>
    </row>
    <row r="8" spans="1:2" x14ac:dyDescent="0.35">
      <c r="A8" s="4" t="s">
        <v>54</v>
      </c>
      <c r="B8" s="12">
        <v>135</v>
      </c>
    </row>
    <row r="9" spans="1:2" x14ac:dyDescent="0.35">
      <c r="A9" s="4" t="s">
        <v>55</v>
      </c>
      <c r="B9" s="12">
        <v>150</v>
      </c>
    </row>
    <row r="10" spans="1:2" x14ac:dyDescent="0.35">
      <c r="A10" s="4" t="s">
        <v>56</v>
      </c>
      <c r="B10" s="12">
        <v>35</v>
      </c>
    </row>
    <row r="11" spans="1:2" x14ac:dyDescent="0.35">
      <c r="A11" s="4" t="s">
        <v>57</v>
      </c>
      <c r="B11" s="12">
        <v>35</v>
      </c>
    </row>
    <row r="12" spans="1:2" x14ac:dyDescent="0.35">
      <c r="A12" s="4" t="s">
        <v>58</v>
      </c>
      <c r="B12" s="12">
        <v>30</v>
      </c>
    </row>
    <row r="13" spans="1:2" x14ac:dyDescent="0.35">
      <c r="A13" s="4" t="s">
        <v>59</v>
      </c>
      <c r="B13" s="12">
        <v>65</v>
      </c>
    </row>
    <row r="14" spans="1:2" x14ac:dyDescent="0.35">
      <c r="A14" s="4" t="s">
        <v>60</v>
      </c>
      <c r="B14" s="12">
        <v>45</v>
      </c>
    </row>
    <row r="15" spans="1:2" x14ac:dyDescent="0.35">
      <c r="A15" s="4" t="s">
        <v>61</v>
      </c>
      <c r="B15" s="12">
        <v>85</v>
      </c>
    </row>
    <row r="16" spans="1:2" x14ac:dyDescent="0.35">
      <c r="A16" s="4" t="s">
        <v>62</v>
      </c>
      <c r="B16" s="12">
        <v>50</v>
      </c>
    </row>
    <row r="17" spans="1:2" x14ac:dyDescent="0.35">
      <c r="A17" s="4" t="s">
        <v>63</v>
      </c>
      <c r="B17" s="12">
        <v>35</v>
      </c>
    </row>
    <row r="18" spans="1:2" x14ac:dyDescent="0.35">
      <c r="A18" s="4" t="s">
        <v>64</v>
      </c>
      <c r="B18" s="12">
        <v>35</v>
      </c>
    </row>
    <row r="19" spans="1:2" x14ac:dyDescent="0.35">
      <c r="A19" s="4" t="s">
        <v>65</v>
      </c>
      <c r="B19" s="12">
        <v>115</v>
      </c>
    </row>
    <row r="20" spans="1:2" x14ac:dyDescent="0.35">
      <c r="A20" s="4" t="s">
        <v>66</v>
      </c>
      <c r="B20" s="12">
        <v>75</v>
      </c>
    </row>
    <row r="21" spans="1:2" x14ac:dyDescent="0.35">
      <c r="A21" s="4" t="s">
        <v>67</v>
      </c>
      <c r="B21" s="12">
        <v>180</v>
      </c>
    </row>
    <row r="22" spans="1:2" x14ac:dyDescent="0.35">
      <c r="A22" s="4" t="s">
        <v>68</v>
      </c>
      <c r="B22" s="12">
        <v>430</v>
      </c>
    </row>
    <row r="23" spans="1:2" x14ac:dyDescent="0.35">
      <c r="A23" s="4" t="s">
        <v>69</v>
      </c>
      <c r="B23" s="12">
        <v>50</v>
      </c>
    </row>
    <row r="24" spans="1:2" x14ac:dyDescent="0.35">
      <c r="A24" s="4" t="s">
        <v>70</v>
      </c>
      <c r="B24" s="12">
        <v>50</v>
      </c>
    </row>
    <row r="25" spans="1:2" x14ac:dyDescent="0.35">
      <c r="A25" s="4" t="s">
        <v>71</v>
      </c>
      <c r="B25" s="12">
        <v>25</v>
      </c>
    </row>
    <row r="26" spans="1:2" x14ac:dyDescent="0.35">
      <c r="A26" s="4" t="s">
        <v>72</v>
      </c>
      <c r="B26" s="12">
        <v>30</v>
      </c>
    </row>
    <row r="27" spans="1:2" x14ac:dyDescent="0.35">
      <c r="A27" s="4" t="s">
        <v>73</v>
      </c>
      <c r="B27" s="12">
        <v>5</v>
      </c>
    </row>
    <row r="28" spans="1:2" x14ac:dyDescent="0.35">
      <c r="A28" s="4" t="s">
        <v>74</v>
      </c>
      <c r="B28" s="12">
        <v>60</v>
      </c>
    </row>
    <row r="29" spans="1:2" x14ac:dyDescent="0.35">
      <c r="A29" s="4" t="s">
        <v>75</v>
      </c>
      <c r="B29" s="12">
        <v>210</v>
      </c>
    </row>
    <row r="30" spans="1:2" x14ac:dyDescent="0.35">
      <c r="A30" s="4" t="s">
        <v>76</v>
      </c>
      <c r="B30" s="12">
        <v>15</v>
      </c>
    </row>
    <row r="31" spans="1:2" x14ac:dyDescent="0.35">
      <c r="A31" s="4" t="s">
        <v>77</v>
      </c>
      <c r="B31" s="12">
        <v>10</v>
      </c>
    </row>
    <row r="32" spans="1:2" x14ac:dyDescent="0.35">
      <c r="A32" s="4" t="s">
        <v>78</v>
      </c>
      <c r="B32" s="12">
        <v>40</v>
      </c>
    </row>
    <row r="33" spans="1:2" x14ac:dyDescent="0.35">
      <c r="A33" s="4" t="s">
        <v>79</v>
      </c>
      <c r="B33" s="12">
        <v>90</v>
      </c>
    </row>
    <row r="34" spans="1:2" x14ac:dyDescent="0.35">
      <c r="A34" s="4" t="s">
        <v>80</v>
      </c>
      <c r="B34" s="12">
        <v>25</v>
      </c>
    </row>
    <row r="35" spans="1:2" x14ac:dyDescent="0.35">
      <c r="A35" s="4" t="s">
        <v>81</v>
      </c>
      <c r="B35" s="12">
        <v>5</v>
      </c>
    </row>
    <row r="36" spans="1:2" x14ac:dyDescent="0.35">
      <c r="A36" s="4" t="s">
        <v>82</v>
      </c>
      <c r="B36" s="12">
        <v>55</v>
      </c>
    </row>
    <row r="37" spans="1:2" x14ac:dyDescent="0.35">
      <c r="A37" s="4" t="s">
        <v>83</v>
      </c>
      <c r="B37" s="12">
        <v>165</v>
      </c>
    </row>
    <row r="38" spans="1:2" x14ac:dyDescent="0.35">
      <c r="A38" s="4" t="s">
        <v>84</v>
      </c>
      <c r="B38" s="12">
        <v>30</v>
      </c>
    </row>
    <row r="39" spans="1:2" x14ac:dyDescent="0.35">
      <c r="A39" s="4" t="s">
        <v>85</v>
      </c>
      <c r="B39" s="12">
        <v>70</v>
      </c>
    </row>
    <row r="40" spans="1:2" x14ac:dyDescent="0.35">
      <c r="A40" s="4" t="s">
        <v>86</v>
      </c>
      <c r="B40" s="12">
        <v>45</v>
      </c>
    </row>
    <row r="41" spans="1:2" x14ac:dyDescent="0.35">
      <c r="A41" s="4" t="s">
        <v>23</v>
      </c>
      <c r="B41" t="s">
        <v>24</v>
      </c>
    </row>
    <row r="42" spans="1:2" x14ac:dyDescent="0.35">
      <c r="A42" s="4" t="s">
        <v>25</v>
      </c>
      <c r="B42" t="s">
        <v>26</v>
      </c>
    </row>
    <row r="43" spans="1:2" x14ac:dyDescent="0.35">
      <c r="A43" s="4" t="s">
        <v>27</v>
      </c>
      <c r="B43" t="s">
        <v>28</v>
      </c>
    </row>
    <row r="44" spans="1:2" x14ac:dyDescent="0.35">
      <c r="A44" s="4"/>
    </row>
    <row r="45" spans="1:2" x14ac:dyDescent="0.35">
      <c r="A45" s="4"/>
    </row>
  </sheetData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15"/>
  <sheetViews>
    <sheetView showGridLines="0" workbookViewId="0"/>
  </sheetViews>
  <sheetFormatPr defaultColWidth="11.53515625" defaultRowHeight="15.5" x14ac:dyDescent="0.35"/>
  <cols>
    <col min="1" max="1" width="22.69140625" customWidth="1"/>
    <col min="2" max="8" width="12.69140625" customWidth="1"/>
  </cols>
  <sheetData>
    <row r="1" spans="1:8" ht="19.5" x14ac:dyDescent="0.45">
      <c r="A1" s="1" t="s">
        <v>164</v>
      </c>
    </row>
    <row r="2" spans="1:8" x14ac:dyDescent="0.35">
      <c r="A2" t="s">
        <v>35</v>
      </c>
    </row>
    <row r="3" spans="1:8" x14ac:dyDescent="0.35">
      <c r="A3" t="s">
        <v>36</v>
      </c>
    </row>
    <row r="4" spans="1:8" x14ac:dyDescent="0.35">
      <c r="A4" t="s">
        <v>88</v>
      </c>
    </row>
    <row r="5" spans="1:8" x14ac:dyDescent="0.35">
      <c r="A5" t="s">
        <v>38</v>
      </c>
    </row>
    <row r="6" spans="1:8" ht="46.5" x14ac:dyDescent="0.35">
      <c r="A6" s="3" t="s">
        <v>39</v>
      </c>
      <c r="B6" s="5" t="s">
        <v>89</v>
      </c>
      <c r="C6" s="5" t="s">
        <v>90</v>
      </c>
      <c r="D6" s="5" t="s">
        <v>91</v>
      </c>
      <c r="E6" s="5" t="s">
        <v>92</v>
      </c>
      <c r="F6" s="5" t="s">
        <v>93</v>
      </c>
      <c r="G6" s="5" t="s">
        <v>94</v>
      </c>
      <c r="H6" s="5" t="s">
        <v>95</v>
      </c>
    </row>
    <row r="7" spans="1:8" x14ac:dyDescent="0.35">
      <c r="A7" s="4" t="s">
        <v>96</v>
      </c>
      <c r="B7" s="12">
        <v>5</v>
      </c>
      <c r="C7" s="12">
        <v>5</v>
      </c>
      <c r="D7" s="12">
        <v>0</v>
      </c>
      <c r="E7" s="12">
        <v>0</v>
      </c>
      <c r="F7" s="7">
        <v>1</v>
      </c>
      <c r="G7" s="7">
        <v>0</v>
      </c>
      <c r="H7" s="7">
        <v>0</v>
      </c>
    </row>
    <row r="8" spans="1:8" x14ac:dyDescent="0.35">
      <c r="A8" s="4" t="s">
        <v>48</v>
      </c>
      <c r="B8" s="12">
        <v>335</v>
      </c>
      <c r="C8" s="12">
        <v>275</v>
      </c>
      <c r="D8" s="12">
        <v>30</v>
      </c>
      <c r="E8" s="12">
        <v>35</v>
      </c>
      <c r="F8" s="7">
        <v>0.82</v>
      </c>
      <c r="G8" s="7">
        <v>0.08</v>
      </c>
      <c r="H8" s="7">
        <v>0.1</v>
      </c>
    </row>
    <row r="9" spans="1:8" x14ac:dyDescent="0.35">
      <c r="A9" s="4" t="s">
        <v>49</v>
      </c>
      <c r="B9" s="12">
        <v>1515</v>
      </c>
      <c r="C9" s="12">
        <v>1245</v>
      </c>
      <c r="D9" s="12">
        <v>145</v>
      </c>
      <c r="E9" s="12">
        <v>125</v>
      </c>
      <c r="F9" s="7">
        <v>0.82</v>
      </c>
      <c r="G9" s="7">
        <v>0.1</v>
      </c>
      <c r="H9" s="7">
        <v>0.08</v>
      </c>
    </row>
    <row r="10" spans="1:8" x14ac:dyDescent="0.35">
      <c r="A10" s="4" t="s">
        <v>50</v>
      </c>
      <c r="B10" s="12">
        <v>9365</v>
      </c>
      <c r="C10" s="12">
        <v>7350</v>
      </c>
      <c r="D10" s="12">
        <v>925</v>
      </c>
      <c r="E10" s="12">
        <v>1090</v>
      </c>
      <c r="F10" s="7">
        <v>0.79</v>
      </c>
      <c r="G10" s="7">
        <v>0.1</v>
      </c>
      <c r="H10" s="7">
        <v>0.12</v>
      </c>
    </row>
    <row r="11" spans="1:8" x14ac:dyDescent="0.35">
      <c r="A11" s="4" t="s">
        <v>23</v>
      </c>
      <c r="B11" t="s">
        <v>24</v>
      </c>
    </row>
    <row r="12" spans="1:8" x14ac:dyDescent="0.35">
      <c r="A12" s="4" t="s">
        <v>29</v>
      </c>
      <c r="B12" t="s">
        <v>30</v>
      </c>
    </row>
    <row r="13" spans="1:8" x14ac:dyDescent="0.35">
      <c r="A13" s="4" t="s">
        <v>31</v>
      </c>
      <c r="B13" t="s">
        <v>32</v>
      </c>
    </row>
    <row r="14" spans="1:8" x14ac:dyDescent="0.35">
      <c r="A14" s="4" t="s">
        <v>33</v>
      </c>
      <c r="B14" t="s">
        <v>34</v>
      </c>
    </row>
    <row r="15" spans="1:8" x14ac:dyDescent="0.35">
      <c r="A15" s="4"/>
    </row>
  </sheetData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15"/>
  <sheetViews>
    <sheetView showGridLines="0" workbookViewId="0"/>
  </sheetViews>
  <sheetFormatPr defaultColWidth="11.53515625" defaultRowHeight="15.5" x14ac:dyDescent="0.35"/>
  <cols>
    <col min="1" max="1" width="22.69140625" customWidth="1"/>
    <col min="2" max="10" width="12.69140625" customWidth="1"/>
  </cols>
  <sheetData>
    <row r="1" spans="1:10" ht="19.5" x14ac:dyDescent="0.45">
      <c r="A1" s="1" t="s">
        <v>165</v>
      </c>
    </row>
    <row r="2" spans="1:10" x14ac:dyDescent="0.35">
      <c r="A2" t="s">
        <v>35</v>
      </c>
    </row>
    <row r="3" spans="1:10" x14ac:dyDescent="0.35">
      <c r="A3" t="s">
        <v>36</v>
      </c>
    </row>
    <row r="4" spans="1:10" x14ac:dyDescent="0.35">
      <c r="A4" t="s">
        <v>88</v>
      </c>
    </row>
    <row r="5" spans="1:10" x14ac:dyDescent="0.35">
      <c r="A5" t="s">
        <v>38</v>
      </c>
    </row>
    <row r="6" spans="1:10" ht="46.5" x14ac:dyDescent="0.35">
      <c r="A6" s="3" t="s">
        <v>39</v>
      </c>
      <c r="B6" s="5" t="s">
        <v>89</v>
      </c>
      <c r="C6" s="5" t="s">
        <v>97</v>
      </c>
      <c r="D6" s="5" t="s">
        <v>98</v>
      </c>
      <c r="E6" s="5" t="s">
        <v>99</v>
      </c>
      <c r="F6" s="5" t="s">
        <v>100</v>
      </c>
      <c r="G6" s="5" t="s">
        <v>101</v>
      </c>
      <c r="H6" s="5" t="s">
        <v>102</v>
      </c>
      <c r="I6" s="5" t="s">
        <v>103</v>
      </c>
      <c r="J6" s="5" t="s">
        <v>104</v>
      </c>
    </row>
    <row r="7" spans="1:10" x14ac:dyDescent="0.35">
      <c r="A7" s="4" t="s">
        <v>96</v>
      </c>
      <c r="B7" s="12">
        <v>5</v>
      </c>
      <c r="C7" s="12">
        <v>5</v>
      </c>
      <c r="D7" s="12">
        <v>0</v>
      </c>
      <c r="E7" s="12">
        <v>0</v>
      </c>
      <c r="F7" s="12">
        <v>0</v>
      </c>
      <c r="G7" s="7">
        <v>1</v>
      </c>
      <c r="H7" s="7">
        <v>0</v>
      </c>
      <c r="I7" s="7">
        <v>0</v>
      </c>
      <c r="J7" s="7">
        <v>0</v>
      </c>
    </row>
    <row r="8" spans="1:10" x14ac:dyDescent="0.35">
      <c r="A8" s="4" t="s">
        <v>48</v>
      </c>
      <c r="B8" s="12">
        <v>335</v>
      </c>
      <c r="C8" s="12">
        <v>150</v>
      </c>
      <c r="D8" s="12">
        <v>110</v>
      </c>
      <c r="E8" s="12">
        <v>45</v>
      </c>
      <c r="F8" s="12">
        <v>35</v>
      </c>
      <c r="G8" s="7">
        <v>0.44</v>
      </c>
      <c r="H8" s="7">
        <v>0.33</v>
      </c>
      <c r="I8" s="7">
        <v>0.13</v>
      </c>
      <c r="J8" s="7">
        <v>0.1</v>
      </c>
    </row>
    <row r="9" spans="1:10" x14ac:dyDescent="0.35">
      <c r="A9" s="4" t="s">
        <v>49</v>
      </c>
      <c r="B9" s="12">
        <v>1515</v>
      </c>
      <c r="C9" s="12">
        <v>505</v>
      </c>
      <c r="D9" s="12">
        <v>565</v>
      </c>
      <c r="E9" s="12">
        <v>320</v>
      </c>
      <c r="F9" s="12">
        <v>125</v>
      </c>
      <c r="G9" s="7">
        <v>0.33</v>
      </c>
      <c r="H9" s="7">
        <v>0.37</v>
      </c>
      <c r="I9" s="7">
        <v>0.21</v>
      </c>
      <c r="J9" s="7">
        <v>0.08</v>
      </c>
    </row>
    <row r="10" spans="1:10" x14ac:dyDescent="0.35">
      <c r="A10" s="4" t="s">
        <v>50</v>
      </c>
      <c r="B10" s="12">
        <v>9365</v>
      </c>
      <c r="C10" s="12">
        <v>2815</v>
      </c>
      <c r="D10" s="12">
        <v>3330</v>
      </c>
      <c r="E10" s="12">
        <v>2130</v>
      </c>
      <c r="F10" s="12">
        <v>1090</v>
      </c>
      <c r="G10" s="7">
        <v>0.3</v>
      </c>
      <c r="H10" s="7">
        <v>0.36</v>
      </c>
      <c r="I10" s="7">
        <v>0.23</v>
      </c>
      <c r="J10" s="7">
        <v>0.12</v>
      </c>
    </row>
    <row r="11" spans="1:10" x14ac:dyDescent="0.35">
      <c r="A11" s="4" t="s">
        <v>23</v>
      </c>
      <c r="B11" t="s">
        <v>24</v>
      </c>
    </row>
    <row r="12" spans="1:10" x14ac:dyDescent="0.35">
      <c r="A12" s="4" t="s">
        <v>29</v>
      </c>
      <c r="B12" t="s">
        <v>30</v>
      </c>
    </row>
    <row r="13" spans="1:10" x14ac:dyDescent="0.35">
      <c r="A13" s="4" t="s">
        <v>31</v>
      </c>
      <c r="B13" t="s">
        <v>32</v>
      </c>
    </row>
    <row r="14" spans="1:10" x14ac:dyDescent="0.35">
      <c r="A14" s="4" t="s">
        <v>33</v>
      </c>
      <c r="B14" t="s">
        <v>34</v>
      </c>
    </row>
    <row r="15" spans="1:10" x14ac:dyDescent="0.35">
      <c r="A15" s="4"/>
    </row>
  </sheetData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15"/>
  <sheetViews>
    <sheetView showGridLines="0" workbookViewId="0"/>
  </sheetViews>
  <sheetFormatPr defaultColWidth="11.53515625" defaultRowHeight="15.5" x14ac:dyDescent="0.35"/>
  <cols>
    <col min="1" max="1" width="22.69140625" customWidth="1"/>
    <col min="2" max="8" width="12.69140625" customWidth="1"/>
  </cols>
  <sheetData>
    <row r="1" spans="1:8" ht="19.5" x14ac:dyDescent="0.45">
      <c r="A1" s="1" t="s">
        <v>166</v>
      </c>
    </row>
    <row r="2" spans="1:8" x14ac:dyDescent="0.35">
      <c r="A2" t="s">
        <v>35</v>
      </c>
    </row>
    <row r="3" spans="1:8" x14ac:dyDescent="0.35">
      <c r="A3" t="s">
        <v>36</v>
      </c>
    </row>
    <row r="4" spans="1:8" x14ac:dyDescent="0.35">
      <c r="A4" t="s">
        <v>88</v>
      </c>
    </row>
    <row r="5" spans="1:8" x14ac:dyDescent="0.35">
      <c r="A5" t="s">
        <v>38</v>
      </c>
    </row>
    <row r="6" spans="1:8" ht="46.5" x14ac:dyDescent="0.35">
      <c r="A6" s="3" t="s">
        <v>39</v>
      </c>
      <c r="B6" s="5" t="s">
        <v>89</v>
      </c>
      <c r="C6" s="5" t="s">
        <v>105</v>
      </c>
      <c r="D6" s="5" t="s">
        <v>106</v>
      </c>
      <c r="E6" s="5" t="s">
        <v>107</v>
      </c>
      <c r="F6" s="5" t="s">
        <v>108</v>
      </c>
      <c r="G6" s="5" t="s">
        <v>109</v>
      </c>
      <c r="H6" s="5" t="s">
        <v>104</v>
      </c>
    </row>
    <row r="7" spans="1:8" x14ac:dyDescent="0.35">
      <c r="A7" s="4" t="s">
        <v>96</v>
      </c>
      <c r="B7" s="12">
        <v>5</v>
      </c>
      <c r="C7" s="12">
        <v>5</v>
      </c>
      <c r="D7" s="12">
        <v>0</v>
      </c>
      <c r="E7" s="12">
        <v>0</v>
      </c>
      <c r="F7" s="7">
        <v>1</v>
      </c>
      <c r="G7" s="7">
        <v>0</v>
      </c>
      <c r="H7" s="7">
        <v>0</v>
      </c>
    </row>
    <row r="8" spans="1:8" x14ac:dyDescent="0.35">
      <c r="A8" s="4" t="s">
        <v>48</v>
      </c>
      <c r="B8" s="12">
        <v>335</v>
      </c>
      <c r="C8" s="12">
        <v>190</v>
      </c>
      <c r="D8" s="12">
        <v>120</v>
      </c>
      <c r="E8" s="12">
        <v>30</v>
      </c>
      <c r="F8" s="7">
        <v>0.56000000000000005</v>
      </c>
      <c r="G8" s="7">
        <v>0.35</v>
      </c>
      <c r="H8" s="7">
        <v>0.08</v>
      </c>
    </row>
    <row r="9" spans="1:8" x14ac:dyDescent="0.35">
      <c r="A9" s="4" t="s">
        <v>49</v>
      </c>
      <c r="B9" s="12">
        <v>1515</v>
      </c>
      <c r="C9" s="12">
        <v>655</v>
      </c>
      <c r="D9" s="12">
        <v>715</v>
      </c>
      <c r="E9" s="12">
        <v>145</v>
      </c>
      <c r="F9" s="7">
        <v>0.43</v>
      </c>
      <c r="G9" s="7">
        <v>0.47</v>
      </c>
      <c r="H9" s="7">
        <v>0.1</v>
      </c>
    </row>
    <row r="10" spans="1:8" x14ac:dyDescent="0.35">
      <c r="A10" s="4" t="s">
        <v>50</v>
      </c>
      <c r="B10" s="12">
        <v>9365</v>
      </c>
      <c r="C10" s="12">
        <v>5190</v>
      </c>
      <c r="D10" s="12">
        <v>3250</v>
      </c>
      <c r="E10" s="12">
        <v>925</v>
      </c>
      <c r="F10" s="7">
        <v>0.55000000000000004</v>
      </c>
      <c r="G10" s="7">
        <v>0.35</v>
      </c>
      <c r="H10" s="7">
        <v>0.1</v>
      </c>
    </row>
    <row r="11" spans="1:8" x14ac:dyDescent="0.35">
      <c r="A11" s="4" t="s">
        <v>23</v>
      </c>
      <c r="B11" t="s">
        <v>24</v>
      </c>
    </row>
    <row r="12" spans="1:8" x14ac:dyDescent="0.35">
      <c r="A12" s="4" t="s">
        <v>29</v>
      </c>
      <c r="B12" t="s">
        <v>30</v>
      </c>
    </row>
    <row r="13" spans="1:8" x14ac:dyDescent="0.35">
      <c r="A13" s="4" t="s">
        <v>31</v>
      </c>
      <c r="B13" t="s">
        <v>32</v>
      </c>
    </row>
    <row r="14" spans="1:8" x14ac:dyDescent="0.35">
      <c r="A14" s="4" t="s">
        <v>33</v>
      </c>
      <c r="B14" t="s">
        <v>34</v>
      </c>
    </row>
    <row r="15" spans="1:8" x14ac:dyDescent="0.35">
      <c r="A15" s="4"/>
    </row>
  </sheetData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Contents</vt:lpstr>
      <vt:lpstr>Notes</vt:lpstr>
      <vt:lpstr>T1 Payments</vt:lpstr>
      <vt:lpstr>T2 Payments by LA</vt:lpstr>
      <vt:lpstr>T3 Individuals paid</vt:lpstr>
      <vt:lpstr>T4 Individuals paid by LA</vt:lpstr>
      <vt:lpstr>T5 Caseload by award type</vt:lpstr>
      <vt:lpstr>T6 Caseload by care level</vt:lpstr>
      <vt:lpstr>T7 Caseload by mob level</vt:lpstr>
      <vt:lpstr>T8 Caseload by award level</vt:lpstr>
      <vt:lpstr>T9 Caseload by cond and award</vt:lpstr>
      <vt:lpstr>T10 Caseload by cond and care</vt:lpstr>
      <vt:lpstr>T11 Caseload by cond and mob</vt:lpstr>
      <vt:lpstr>T12 Caseload by age band</vt:lpstr>
      <vt:lpstr>T13 Caseload by srti status</vt:lpstr>
      <vt:lpstr>T14 Caseload by LA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U456874</dc:creator>
  <cp:lastModifiedBy>Izaak Angel</cp:lastModifiedBy>
  <dcterms:created xsi:type="dcterms:W3CDTF">2025-08-04T10:10:42Z</dcterms:created>
  <dcterms:modified xsi:type="dcterms:W3CDTF">2025-08-06T15:18:59Z</dcterms:modified>
</cp:coreProperties>
</file>