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drawings/drawing1.xml" ContentType="application/vnd.openxmlformats-officedocument.drawing+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S:\SCP\Official stats publications\2023.05\Final documents\"/>
    </mc:Choice>
  </mc:AlternateContent>
  <xr:revisionPtr revIDLastSave="0" documentId="13_ncr:1_{A008366D-19F5-475D-8E60-A7B7E07A8E86}" xr6:coauthVersionLast="47" xr6:coauthVersionMax="47" xr10:uidLastSave="{00000000-0000-0000-0000-000000000000}"/>
  <bookViews>
    <workbookView xWindow="-120" yWindow="-120" windowWidth="29040" windowHeight="15840" tabRatio="833" xr2:uid="{00000000-000D-0000-FFFF-FFFF00000000}"/>
  </bookViews>
  <sheets>
    <sheet name="Contents" sheetId="1" r:id="rId1"/>
    <sheet name="Table 1 Applications by month" sheetId="2" r:id="rId2"/>
    <sheet name="Table 2 Applications by channel" sheetId="3" r:id="rId3"/>
    <sheet name="Table 3 Applications by age" sheetId="4" r:id="rId4"/>
    <sheet name="Table 4 Applications by LA" sheetId="5" r:id="rId5"/>
    <sheet name="Table 5 Processing times" sheetId="6" r:id="rId6"/>
    <sheet name="Table 6 Payments by month" sheetId="7" r:id="rId7"/>
    <sheet name="Table 7 Number of clients paid" sheetId="8" r:id="rId8"/>
    <sheet name="Table 8 Number of children" sheetId="9" r:id="rId9"/>
    <sheet name="Table 9 Payments by LA" sheetId="10" r:id="rId10"/>
    <sheet name="Table 10 Re-determinations" sheetId="11" r:id="rId11"/>
    <sheet name="Table 11 Appeals" sheetId="12" r:id="rId12"/>
    <sheet name="Chart 1 Applications by month" sheetId="13" r:id="rId13"/>
    <sheet name="Table 3 - Full data" sheetId="14" r:id="rId14"/>
    <sheet name="Table 4 - Full data" sheetId="15" r:id="rId15"/>
    <sheet name="Table 9 - Full data" sheetId="16" r:id="rId16"/>
    <sheet name="Financial year lookup"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 i="1" l="1"/>
  <c r="D44" i="10"/>
  <c r="C44" i="10"/>
  <c r="B44" i="10"/>
  <c r="D43" i="10"/>
  <c r="C43" i="10"/>
  <c r="B43" i="10"/>
  <c r="D42" i="10"/>
  <c r="C42" i="10"/>
  <c r="B42" i="10"/>
  <c r="D41" i="10"/>
  <c r="C41" i="10"/>
  <c r="B41" i="10"/>
  <c r="D40" i="10"/>
  <c r="C40" i="10"/>
  <c r="B40" i="10"/>
  <c r="D39" i="10"/>
  <c r="C39" i="10"/>
  <c r="B39" i="10"/>
  <c r="D38" i="10"/>
  <c r="C38" i="10"/>
  <c r="B38" i="10"/>
  <c r="D37" i="10"/>
  <c r="C37" i="10"/>
  <c r="B37" i="10"/>
  <c r="D36" i="10"/>
  <c r="C36" i="10"/>
  <c r="B36" i="10"/>
  <c r="D35" i="10"/>
  <c r="C35" i="10"/>
  <c r="B35" i="10"/>
  <c r="D34" i="10"/>
  <c r="C34" i="10"/>
  <c r="B34" i="10"/>
  <c r="D33" i="10"/>
  <c r="C33" i="10"/>
  <c r="B33" i="10"/>
  <c r="D32" i="10"/>
  <c r="C32" i="10"/>
  <c r="B32" i="10"/>
  <c r="D31" i="10"/>
  <c r="C31" i="10"/>
  <c r="B31" i="10"/>
  <c r="D30" i="10"/>
  <c r="C30" i="10"/>
  <c r="B30" i="10"/>
  <c r="D29" i="10"/>
  <c r="C29" i="10"/>
  <c r="B29" i="10"/>
  <c r="D28" i="10"/>
  <c r="C28" i="10"/>
  <c r="B28" i="10"/>
  <c r="D27" i="10"/>
  <c r="C27" i="10"/>
  <c r="B27" i="10"/>
  <c r="D26" i="10"/>
  <c r="C26" i="10"/>
  <c r="B26" i="10"/>
  <c r="D25" i="10"/>
  <c r="C25" i="10"/>
  <c r="B25" i="10"/>
  <c r="D24" i="10"/>
  <c r="C24" i="10"/>
  <c r="B24" i="10"/>
  <c r="D23" i="10"/>
  <c r="C23" i="10"/>
  <c r="B23" i="10"/>
  <c r="D22" i="10"/>
  <c r="C22" i="10"/>
  <c r="B22" i="10"/>
  <c r="D21" i="10"/>
  <c r="C21" i="10"/>
  <c r="B21" i="10"/>
  <c r="D20" i="10"/>
  <c r="C20" i="10"/>
  <c r="B20" i="10"/>
  <c r="D19" i="10"/>
  <c r="C19" i="10"/>
  <c r="B19" i="10"/>
  <c r="D18" i="10"/>
  <c r="C18" i="10"/>
  <c r="B18" i="10"/>
  <c r="D17" i="10"/>
  <c r="C17" i="10"/>
  <c r="B17" i="10"/>
  <c r="D16" i="10"/>
  <c r="C16" i="10"/>
  <c r="B16" i="10"/>
  <c r="D15" i="10"/>
  <c r="C15" i="10"/>
  <c r="B15" i="10"/>
  <c r="D14" i="10"/>
  <c r="C14" i="10"/>
  <c r="B14" i="10"/>
  <c r="D13" i="10"/>
  <c r="C13" i="10"/>
  <c r="B13" i="10"/>
  <c r="D12" i="10"/>
  <c r="C12" i="10"/>
  <c r="B12" i="10"/>
  <c r="D11" i="10"/>
  <c r="C11" i="10"/>
  <c r="B11" i="10"/>
  <c r="D10" i="10"/>
  <c r="C10" i="10"/>
  <c r="B10" i="10"/>
  <c r="D9" i="10"/>
  <c r="C9" i="10"/>
  <c r="B9" i="10"/>
  <c r="J44" i="5"/>
  <c r="I44" i="5"/>
  <c r="H44" i="5"/>
  <c r="G44" i="5"/>
  <c r="F44" i="5"/>
  <c r="E44" i="5"/>
  <c r="D44" i="5"/>
  <c r="C44" i="5"/>
  <c r="B44" i="5"/>
  <c r="J43" i="5"/>
  <c r="I43" i="5"/>
  <c r="H43" i="5"/>
  <c r="G43" i="5"/>
  <c r="F43" i="5"/>
  <c r="E43" i="5"/>
  <c r="D43" i="5"/>
  <c r="C43" i="5"/>
  <c r="B43" i="5"/>
  <c r="J42" i="5"/>
  <c r="I42" i="5"/>
  <c r="H42" i="5"/>
  <c r="G42" i="5"/>
  <c r="F42" i="5"/>
  <c r="E42" i="5"/>
  <c r="D42" i="5"/>
  <c r="C42" i="5"/>
  <c r="B42" i="5"/>
  <c r="J41" i="5"/>
  <c r="I41" i="5"/>
  <c r="H41" i="5"/>
  <c r="G41" i="5"/>
  <c r="F41" i="5"/>
  <c r="E41" i="5"/>
  <c r="D41" i="5"/>
  <c r="C41" i="5"/>
  <c r="B41" i="5"/>
  <c r="J40" i="5"/>
  <c r="I40" i="5"/>
  <c r="H40" i="5"/>
  <c r="G40" i="5"/>
  <c r="F40" i="5"/>
  <c r="E40" i="5"/>
  <c r="D40" i="5"/>
  <c r="C40" i="5"/>
  <c r="B40" i="5"/>
  <c r="J39" i="5"/>
  <c r="I39" i="5"/>
  <c r="H39" i="5"/>
  <c r="G39" i="5"/>
  <c r="F39" i="5"/>
  <c r="E39" i="5"/>
  <c r="D39" i="5"/>
  <c r="C39" i="5"/>
  <c r="B39" i="5"/>
  <c r="J38" i="5"/>
  <c r="I38" i="5"/>
  <c r="H38" i="5"/>
  <c r="G38" i="5"/>
  <c r="F38" i="5"/>
  <c r="E38" i="5"/>
  <c r="D38" i="5"/>
  <c r="C38" i="5"/>
  <c r="B38" i="5"/>
  <c r="J37" i="5"/>
  <c r="I37" i="5"/>
  <c r="H37" i="5"/>
  <c r="G37" i="5"/>
  <c r="F37" i="5"/>
  <c r="E37" i="5"/>
  <c r="D37" i="5"/>
  <c r="C37" i="5"/>
  <c r="B37" i="5"/>
  <c r="J36" i="5"/>
  <c r="I36" i="5"/>
  <c r="H36" i="5"/>
  <c r="G36" i="5"/>
  <c r="F36" i="5"/>
  <c r="E36" i="5"/>
  <c r="D36" i="5"/>
  <c r="C36" i="5"/>
  <c r="B36" i="5"/>
  <c r="J35" i="5"/>
  <c r="I35" i="5"/>
  <c r="H35" i="5"/>
  <c r="G35" i="5"/>
  <c r="F35" i="5"/>
  <c r="E35" i="5"/>
  <c r="D35" i="5"/>
  <c r="C35" i="5"/>
  <c r="B35" i="5"/>
  <c r="J34" i="5"/>
  <c r="I34" i="5"/>
  <c r="H34" i="5"/>
  <c r="G34" i="5"/>
  <c r="F34" i="5"/>
  <c r="E34" i="5"/>
  <c r="D34" i="5"/>
  <c r="C34" i="5"/>
  <c r="B34" i="5"/>
  <c r="J33" i="5"/>
  <c r="I33" i="5"/>
  <c r="H33" i="5"/>
  <c r="G33" i="5"/>
  <c r="F33" i="5"/>
  <c r="E33" i="5"/>
  <c r="D33" i="5"/>
  <c r="C33" i="5"/>
  <c r="B33" i="5"/>
  <c r="J32" i="5"/>
  <c r="I32" i="5"/>
  <c r="H32" i="5"/>
  <c r="G32" i="5"/>
  <c r="F32" i="5"/>
  <c r="E32" i="5"/>
  <c r="D32" i="5"/>
  <c r="C32" i="5"/>
  <c r="B32" i="5"/>
  <c r="J31" i="5"/>
  <c r="I31" i="5"/>
  <c r="H31" i="5"/>
  <c r="G31" i="5"/>
  <c r="F31" i="5"/>
  <c r="E31" i="5"/>
  <c r="D31" i="5"/>
  <c r="C31" i="5"/>
  <c r="B31" i="5"/>
  <c r="J30" i="5"/>
  <c r="I30" i="5"/>
  <c r="H30" i="5"/>
  <c r="G30" i="5"/>
  <c r="F30" i="5"/>
  <c r="E30" i="5"/>
  <c r="D30" i="5"/>
  <c r="C30" i="5"/>
  <c r="B30" i="5"/>
  <c r="J29" i="5"/>
  <c r="I29" i="5"/>
  <c r="H29" i="5"/>
  <c r="G29" i="5"/>
  <c r="F29" i="5"/>
  <c r="E29" i="5"/>
  <c r="D29" i="5"/>
  <c r="C29" i="5"/>
  <c r="B29" i="5"/>
  <c r="J28" i="5"/>
  <c r="I28" i="5"/>
  <c r="H28" i="5"/>
  <c r="G28" i="5"/>
  <c r="F28" i="5"/>
  <c r="E28" i="5"/>
  <c r="D28" i="5"/>
  <c r="C28" i="5"/>
  <c r="B28" i="5"/>
  <c r="J27" i="5"/>
  <c r="I27" i="5"/>
  <c r="H27" i="5"/>
  <c r="G27" i="5"/>
  <c r="F27" i="5"/>
  <c r="E27" i="5"/>
  <c r="D27" i="5"/>
  <c r="C27" i="5"/>
  <c r="B27" i="5"/>
  <c r="J26" i="5"/>
  <c r="I26" i="5"/>
  <c r="H26" i="5"/>
  <c r="G26" i="5"/>
  <c r="F26" i="5"/>
  <c r="E26" i="5"/>
  <c r="D26" i="5"/>
  <c r="C26" i="5"/>
  <c r="B26" i="5"/>
  <c r="J25" i="5"/>
  <c r="I25" i="5"/>
  <c r="H25" i="5"/>
  <c r="G25" i="5"/>
  <c r="F25" i="5"/>
  <c r="E25" i="5"/>
  <c r="D25" i="5"/>
  <c r="C25" i="5"/>
  <c r="B25" i="5"/>
  <c r="J24" i="5"/>
  <c r="I24" i="5"/>
  <c r="H24" i="5"/>
  <c r="G24" i="5"/>
  <c r="F24" i="5"/>
  <c r="E24" i="5"/>
  <c r="D24" i="5"/>
  <c r="C24" i="5"/>
  <c r="B24" i="5"/>
  <c r="J23" i="5"/>
  <c r="I23" i="5"/>
  <c r="H23" i="5"/>
  <c r="G23" i="5"/>
  <c r="F23" i="5"/>
  <c r="E23" i="5"/>
  <c r="D23" i="5"/>
  <c r="C23" i="5"/>
  <c r="B23" i="5"/>
  <c r="J22" i="5"/>
  <c r="I22" i="5"/>
  <c r="H22" i="5"/>
  <c r="G22" i="5"/>
  <c r="F22" i="5"/>
  <c r="E22" i="5"/>
  <c r="D22" i="5"/>
  <c r="C22" i="5"/>
  <c r="B22" i="5"/>
  <c r="J21" i="5"/>
  <c r="I21" i="5"/>
  <c r="H21" i="5"/>
  <c r="G21" i="5"/>
  <c r="F21" i="5"/>
  <c r="E21" i="5"/>
  <c r="D21" i="5"/>
  <c r="C21" i="5"/>
  <c r="B21" i="5"/>
  <c r="J20" i="5"/>
  <c r="I20" i="5"/>
  <c r="H20" i="5"/>
  <c r="G20" i="5"/>
  <c r="F20" i="5"/>
  <c r="E20" i="5"/>
  <c r="D20" i="5"/>
  <c r="C20" i="5"/>
  <c r="B20" i="5"/>
  <c r="J19" i="5"/>
  <c r="I19" i="5"/>
  <c r="H19" i="5"/>
  <c r="G19" i="5"/>
  <c r="F19" i="5"/>
  <c r="E19" i="5"/>
  <c r="D19" i="5"/>
  <c r="C19" i="5"/>
  <c r="B19" i="5"/>
  <c r="J18" i="5"/>
  <c r="I18" i="5"/>
  <c r="H18" i="5"/>
  <c r="G18" i="5"/>
  <c r="F18" i="5"/>
  <c r="E18" i="5"/>
  <c r="D18" i="5"/>
  <c r="C18" i="5"/>
  <c r="B18" i="5"/>
  <c r="J17" i="5"/>
  <c r="I17" i="5"/>
  <c r="H17" i="5"/>
  <c r="G17" i="5"/>
  <c r="F17" i="5"/>
  <c r="E17" i="5"/>
  <c r="D17" i="5"/>
  <c r="C17" i="5"/>
  <c r="B17" i="5"/>
  <c r="J16" i="5"/>
  <c r="I16" i="5"/>
  <c r="H16" i="5"/>
  <c r="G16" i="5"/>
  <c r="F16" i="5"/>
  <c r="E16" i="5"/>
  <c r="D16" i="5"/>
  <c r="C16" i="5"/>
  <c r="B16" i="5"/>
  <c r="J15" i="5"/>
  <c r="I15" i="5"/>
  <c r="H15" i="5"/>
  <c r="G15" i="5"/>
  <c r="F15" i="5"/>
  <c r="E15" i="5"/>
  <c r="D15" i="5"/>
  <c r="C15" i="5"/>
  <c r="B15" i="5"/>
  <c r="J14" i="5"/>
  <c r="I14" i="5"/>
  <c r="H14" i="5"/>
  <c r="G14" i="5"/>
  <c r="F14" i="5"/>
  <c r="E14" i="5"/>
  <c r="D14" i="5"/>
  <c r="C14" i="5"/>
  <c r="B14" i="5"/>
  <c r="J13" i="5"/>
  <c r="I13" i="5"/>
  <c r="H13" i="5"/>
  <c r="G13" i="5"/>
  <c r="F13" i="5"/>
  <c r="E13" i="5"/>
  <c r="D13" i="5"/>
  <c r="C13" i="5"/>
  <c r="B13" i="5"/>
  <c r="J12" i="5"/>
  <c r="I12" i="5"/>
  <c r="H12" i="5"/>
  <c r="G12" i="5"/>
  <c r="F12" i="5"/>
  <c r="E12" i="5"/>
  <c r="D12" i="5"/>
  <c r="C12" i="5"/>
  <c r="B12" i="5"/>
  <c r="J11" i="5"/>
  <c r="I11" i="5"/>
  <c r="H11" i="5"/>
  <c r="G11" i="5"/>
  <c r="F11" i="5"/>
  <c r="E11" i="5"/>
  <c r="D11" i="5"/>
  <c r="C11" i="5"/>
  <c r="B11" i="5"/>
  <c r="J10" i="5"/>
  <c r="I10" i="5"/>
  <c r="H10" i="5"/>
  <c r="G10" i="5"/>
  <c r="F10" i="5"/>
  <c r="E10" i="5"/>
  <c r="D10" i="5"/>
  <c r="C10" i="5"/>
  <c r="B10" i="5"/>
  <c r="J9" i="5"/>
  <c r="I9" i="5"/>
  <c r="H9" i="5"/>
  <c r="G9" i="5"/>
  <c r="F9" i="5"/>
  <c r="E9" i="5"/>
  <c r="D9" i="5"/>
  <c r="C9" i="5"/>
  <c r="B9" i="5"/>
  <c r="J21" i="4"/>
  <c r="I21" i="4"/>
  <c r="H21" i="4"/>
  <c r="G21" i="4"/>
  <c r="F21" i="4"/>
  <c r="E21" i="4"/>
  <c r="D21" i="4"/>
  <c r="C21" i="4"/>
  <c r="B21" i="4"/>
  <c r="J20" i="4"/>
  <c r="I20" i="4"/>
  <c r="H20" i="4"/>
  <c r="G20" i="4"/>
  <c r="F20" i="4"/>
  <c r="E20" i="4"/>
  <c r="D20" i="4"/>
  <c r="C20" i="4"/>
  <c r="B20" i="4"/>
  <c r="J19" i="4"/>
  <c r="I19" i="4"/>
  <c r="H19" i="4"/>
  <c r="G19" i="4"/>
  <c r="F19" i="4"/>
  <c r="E19" i="4"/>
  <c r="D19" i="4"/>
  <c r="C19" i="4"/>
  <c r="B19" i="4"/>
  <c r="J18" i="4"/>
  <c r="I18" i="4"/>
  <c r="H18" i="4"/>
  <c r="G18" i="4"/>
  <c r="F18" i="4"/>
  <c r="E18" i="4"/>
  <c r="D18" i="4"/>
  <c r="C18" i="4"/>
  <c r="B18" i="4"/>
  <c r="J17" i="4"/>
  <c r="I17" i="4"/>
  <c r="H17" i="4"/>
  <c r="G17" i="4"/>
  <c r="F17" i="4"/>
  <c r="E17" i="4"/>
  <c r="D17" i="4"/>
  <c r="C17" i="4"/>
  <c r="B17" i="4"/>
  <c r="J16" i="4"/>
  <c r="I16" i="4"/>
  <c r="H16" i="4"/>
  <c r="G16" i="4"/>
  <c r="F16" i="4"/>
  <c r="E16" i="4"/>
  <c r="D16" i="4"/>
  <c r="C16" i="4"/>
  <c r="B16" i="4"/>
  <c r="J15" i="4"/>
  <c r="I15" i="4"/>
  <c r="H15" i="4"/>
  <c r="G15" i="4"/>
  <c r="F15" i="4"/>
  <c r="E15" i="4"/>
  <c r="D15" i="4"/>
  <c r="C15" i="4"/>
  <c r="B15" i="4"/>
  <c r="J14" i="4"/>
  <c r="I14" i="4"/>
  <c r="H14" i="4"/>
  <c r="G14" i="4"/>
  <c r="F14" i="4"/>
  <c r="E14" i="4"/>
  <c r="D14" i="4"/>
  <c r="C14" i="4"/>
  <c r="B14" i="4"/>
  <c r="J13" i="4"/>
  <c r="I13" i="4"/>
  <c r="H13" i="4"/>
  <c r="G13" i="4"/>
  <c r="F13" i="4"/>
  <c r="E13" i="4"/>
  <c r="D13" i="4"/>
  <c r="C13" i="4"/>
  <c r="B13" i="4"/>
  <c r="J12" i="4"/>
  <c r="I12" i="4"/>
  <c r="H12" i="4"/>
  <c r="G12" i="4"/>
  <c r="F12" i="4"/>
  <c r="E12" i="4"/>
  <c r="D12" i="4"/>
  <c r="C12" i="4"/>
  <c r="B12" i="4"/>
  <c r="J11" i="4"/>
  <c r="I11" i="4"/>
  <c r="H11" i="4"/>
  <c r="G11" i="4"/>
  <c r="F11" i="4"/>
  <c r="E11" i="4"/>
  <c r="D11" i="4"/>
  <c r="C11" i="4"/>
  <c r="B11" i="4"/>
  <c r="J10" i="4"/>
  <c r="I10" i="4"/>
  <c r="H10" i="4"/>
  <c r="G10" i="4"/>
  <c r="F10" i="4"/>
  <c r="E10" i="4"/>
  <c r="D10" i="4"/>
  <c r="C10" i="4"/>
  <c r="B10" i="4"/>
  <c r="J9" i="4"/>
  <c r="I9" i="4"/>
  <c r="H9" i="4"/>
  <c r="G9" i="4"/>
  <c r="F9" i="4"/>
  <c r="E9" i="4"/>
  <c r="D9" i="4"/>
  <c r="C9" i="4"/>
  <c r="B9" i="4"/>
  <c r="A19" i="1"/>
  <c r="A18" i="1"/>
  <c r="A17" i="1"/>
  <c r="A16" i="1"/>
  <c r="A15" i="1"/>
  <c r="A14" i="1"/>
  <c r="A13" i="1"/>
  <c r="A12" i="1"/>
  <c r="A10" i="1"/>
  <c r="A9" i="1"/>
  <c r="A8" i="1"/>
  <c r="A7" i="1"/>
  <c r="A6" i="1"/>
  <c r="A5" i="1"/>
  <c r="A4" i="1"/>
</calcChain>
</file>

<file path=xl/sharedStrings.xml><?xml version="1.0" encoding="utf-8"?>
<sst xmlns="http://schemas.openxmlformats.org/spreadsheetml/2006/main" count="997" uniqueCount="478">
  <si>
    <t>Scottish Child Payment to 31 March 2023</t>
  </si>
  <si>
    <t>Table 1: Applications for Scottish Child Payment by month</t>
  </si>
  <si>
    <t>Table 2: Applications for Scottish Child Payment by channel</t>
  </si>
  <si>
    <t>Table 3: Applications for Scottish Child Payment by age group</t>
  </si>
  <si>
    <t>Table 4: Applications for Scottish Child Payment by local authority area</t>
  </si>
  <si>
    <t>Table 5: Processing times for Scottish Child Payment by month</t>
  </si>
  <si>
    <t>Table 6: Number and value of Scottish Child Payments by month</t>
  </si>
  <si>
    <t>Table 7: Number of individual Scottish Child Payment clients paid by financial year</t>
  </si>
  <si>
    <t>Table 9: Payments for Scottish Child Payment by local authority area</t>
  </si>
  <si>
    <t>Table 10: Re-determinations for Scottish Child Payment (management information)</t>
  </si>
  <si>
    <t>Table 11: Appeals for Scottish Child Payment (management information)</t>
  </si>
  <si>
    <t>Chart 1: Applications for Scottish Child Payment by month</t>
  </si>
  <si>
    <t>List of financial years covered in this publication</t>
  </si>
  <si>
    <t>Table of Contents</t>
  </si>
  <si>
    <t>This worksheet contains one table. Applications are summarised by month and financial year totals are located at the bottom of the table.</t>
  </si>
  <si>
    <t>Banded rows are used in this table. To remove these, highlight the table, go to the Design tab and uncheck the banded rows box.</t>
  </si>
  <si>
    <t>Data bars are used in this table. To remove these, select the table, go to the Home tab, click on Conditional Formatting and select Clear Rules from This Table.</t>
  </si>
  <si>
    <t>Notes are located below this table and begin in cell A40.</t>
  </si>
  <si>
    <t>This worksheet contains one table. Applications are summarised by month and application channel.</t>
  </si>
  <si>
    <t>Notes are located below this table and begin in cell A37.</t>
  </si>
  <si>
    <t>This worksheet contains one table which summarises applications and decisions by applicant age. It features a drop down menu to present the statistics by financial year. To select the financial year, navigate to cell B7 and either click the down arrow on screen or use the keyboard shortcut alt + the down arrow.</t>
  </si>
  <si>
    <t>To view the full data behind this table please see the worksheet titled Table 3 - Full data.</t>
  </si>
  <si>
    <t>Notes are located below this table and begin in cell A22.</t>
  </si>
  <si>
    <t xml:space="preserve">Financial Year selection
</t>
  </si>
  <si>
    <t>This worksheet contains one table which summarises applications and decisions by local authority area. It features a drop down menu to present the statistics by financial year. To select the financial year, navigate to cell B7 and either click the down arrow on screen or use the keyboard shortcut alt + the down arrow.</t>
  </si>
  <si>
    <t>To view the full data behind this table please see the worksheet titled Table 4 - Full data.</t>
  </si>
  <si>
    <t>Notes are located below this table and begin in cell A45.</t>
  </si>
  <si>
    <t>This worksheet contains one table on processing times. Applications are summarised by month. Percentages of total processed applications are located at the bottom of the table.</t>
  </si>
  <si>
    <t>Notes are located below this table and begin in cell A41.</t>
  </si>
  <si>
    <t>This worksheet contains one table. Payments are summarised by month and financial year totals are located at the bottom of the table.</t>
  </si>
  <si>
    <t>Notes are located below this table and begin in cell A36.</t>
  </si>
  <si>
    <t>This worksheet contains one table which summarises number of individual clients helped by financial year. All time figure is located at the top of the table.</t>
  </si>
  <si>
    <t>Notes are located below this table and begin in cell A10.</t>
  </si>
  <si>
    <t>This worksheet contains one table consisting of two calculated figures.</t>
  </si>
  <si>
    <t>Notes are located below this table and begin in cell A14.</t>
  </si>
  <si>
    <t>This worksheet contains one table which summarises payments by local authority area. It features a drop down menu to present the statistics by financial year. To select the financial year, navigate to cell B7 and either click the down arrow on screen or use the keyboard shortcut alt + the down arrow.</t>
  </si>
  <si>
    <t>To view the full data behind this table please see the worksheet titled Table 9 - Full data.</t>
  </si>
  <si>
    <t>This worksheet contains one table. Re-determinations are summarised by month.</t>
  </si>
  <si>
    <t>This worksheet contains one table. Appeals are summarised by month.</t>
  </si>
  <si>
    <t>This worksheet contains one chart. Alternative text for this chart is located in cell A3.</t>
  </si>
  <si>
    <t>Alternative Text: This chart summarises the number of applications received since the benefit opened for applications on 9th November 2020. Vertical bars are used to show the number of applications received for each month. The figures used in this chart are located in Table 1 of this document.</t>
  </si>
  <si>
    <t>Figures are rounded for disclosure control and may not sum due to rounding.</t>
  </si>
  <si>
    <t>[note 1] Scottish Child Payment opened for applications on 9 November 2020 in advance of its official launch on 15 February 2021.</t>
  </si>
  <si>
    <t>[note 2] Figures for November 2020 include applications received or processed from 9 November to 30 November only.</t>
  </si>
  <si>
    <t>[note 3] Financial Year 2020 - 2021 includes the months from November 2020 to March 2021; Financial Year 2021 - 2022 includes the months from April 2021 to March 2022; Financial Year 2022 - 2023 includes the months from April 2022 to March 2023.</t>
  </si>
  <si>
    <t>[note 4] Scottish Child Payment was extended to eligible low-income families with children aged under 16 from under six on 14 November 2022.</t>
  </si>
  <si>
    <t>[note 5] This publication reported on full applications only. This excludes any applications from existing clients requesting to add children over six to the existing Scottish Child Payment awards. See the About the data section of the publication for more detailed information on the types of applications.</t>
  </si>
  <si>
    <t>[note 6] Applications are processed once a decision has been made to authorise or deny, or once an application is withdrawn by the applicant. Data is presented by the month of decision rather than month the application was received.</t>
  </si>
  <si>
    <t>[note 7] Client advisors began processing applications for Scottish Child Payment during the pre-launch application window from 9 November 2020 to 15 February 2021.</t>
  </si>
  <si>
    <t>[note 8] The outcome of any application processed during the pre-launch application window was temporary and subject to change until the benefit officially launched and a final eligibility check was carried out to establish the entitlement for each case.</t>
  </si>
  <si>
    <t>[note 9] For authorised applications processed during the application window, the month of decision reflects the month the client advisor originally processed the application.</t>
  </si>
  <si>
    <t>[note 10] Due to the design of Social Security Scotland’s case management system, denials were not processed during the application window and were instead flagged and set aside.</t>
  </si>
  <si>
    <t>[note 11] Client advisors began formally denying the set aside applications after the official launch of the benefit and had completed this undertaking by the end of March 2021.</t>
  </si>
  <si>
    <t>See the Application authorisation and payment section of the publication for more detailed information on how applications were handled before the official launch of Scottish Child Payment on 15 February 2021.</t>
  </si>
  <si>
    <t>[note 1] Scottish Child Payment opened for applications on 9 November 2020 in advance of its official launch on 15 February 2021. Figures for November 2020 include applications received from 9 November to 30 November only.</t>
  </si>
  <si>
    <t>[note 2] Where application channel is neither online, paper nor phone, application channel has been classed as ‘other channels’. These figures are not subject to suppression as they do not reveal information on any individuals.</t>
  </si>
  <si>
    <t>[c] Figures suppressed for disclosure control</t>
  </si>
  <si>
    <t>[note 1] The under 18 age group includes some possible errors in date of birth.</t>
  </si>
  <si>
    <t>[note 2] Age is unknown where date of birth is missing or incorrect (e.g. child date of birth has been input instead of applicant date of birth).</t>
  </si>
  <si>
    <t>[note 3] Applications are processed once a decision has been made to authorise or deny, or once an application is withdrawn by the applicant.</t>
  </si>
  <si>
    <t>[note 1] Some applications cannot be matched to a Scottish local authority by postcode, because the postcode on the application is not on the lookup file used to match postcode to local authority. These may be applications from people living in properties that are too new to be on the lookup file. Applications have been assigned to Scotland based on postcode area.</t>
  </si>
  <si>
    <t>[note 2] Applications have been assigned as being non-Scottish if the postcode on the application cannot be matched to a Scottish local authority using a postcode lookup file, and where the application is also from a non-Scottish postcode area.</t>
  </si>
  <si>
    <t>[note 3] Some applications did not have a postcode and therefore cannot be matched to local authority or country.</t>
  </si>
  <si>
    <t>[note 4] Applications are processed once a decision has been made to authorise or deny the application, or once an application is withdrawn by the applicant.</t>
  </si>
  <si>
    <t>See the data quality section of the publication for further information about how postcodes are matched to local authorities and country.</t>
  </si>
  <si>
    <t>[note 1] Processing time is calculated in working days, and public holidays are excluded, even if applications were processed by staff working overtime on these days. Processing time is only calculated for applications that were decided by 31 March 2023, and does not include any applications that are flagged as having had re-determination request. The number of applications processed in this table is therefore lower than the number of decisions shown in other tables.</t>
  </si>
  <si>
    <t>[note 2] Client advisors began processing applications for Scottish Child Payment during the pre-launch application window from 9 November 2020 to 15 February 2021. The outcome of any application processed during this time was temporary and subject to change until the benefit officially launched - a final eligibility check was carried out to establish the entitlement for each case. Processing time for these applications is calculated between the application date and the date the client advisor originally processed the application - meaning the final eligibility check on 15 February is not included.</t>
  </si>
  <si>
    <t>[note 3] Data is presented by the month of decision rather than month the application was received.</t>
  </si>
  <si>
    <t>[note 4] Scottish Child Payment opened for applications on 9 November 2020 ahead of its official launch on the 15 February 2021 so figures are for the period 9 November to 30 November, leaving 15 working days in the month of November during which decisions could be made.</t>
  </si>
  <si>
    <t>[note 5] On 14 November 2022, 'Straight-through Processing' was introduced. This allows certain applications which meet a specific set of criteria to be automatically passed to the payment approval stage. See the Data Quality section of the publication for more detailed information on this new processing feature.</t>
  </si>
  <si>
    <t>[note 6] Median average has been used. The median is the middle value of an ordered dataset, or the point at which half of the values are higher and half of the values are lower.</t>
  </si>
  <si>
    <t>[note 1] Payments are issued once applications are processed and a decision is made to authorise the application. Data is presented by the month of a payment being issued rather than month the application was received or the month of decision.</t>
  </si>
  <si>
    <t>[note 2] Scottish Child Payment was officially launched on the 15 February 2021, so figures for February 2021 include payments issued from 15 to 28 February 2021 only.</t>
  </si>
  <si>
    <t>[note 4] Includes payments that are a result of re-determinations and appeals.</t>
  </si>
  <si>
    <t>[note 5] A number of payments issued in March 2022 were adjusted using a separate data source collated by Social Security Scotland Finance colleagues because it was discovered the value of those payments was incorrectly recorded in the primary data source used to populate this table. There is ongoing work to retrospectively update the case management system to reflect these changes which may result in revisions in subsequent statistical releases. Any subsequent revisions will be explained in the main publication document and highlighted in the footnotes of this table.</t>
  </si>
  <si>
    <t>Figures are rounded for disclosure control.</t>
  </si>
  <si>
    <t>[note 1] Payments are issued once applications are processed and a decision is made to authorise the application. Data is presented by the date a payment is issued rather than date the application was received or the date of decision.</t>
  </si>
  <si>
    <t>[note 2] Financial Year 2020 - 2021 includes the months from November 2020 to March 2021; Financial Year 2021 - 2022 includes the months from April 2021 to March 2022; Financial Year 2022 - 2023 includes the months from April 2022 to March 2023.</t>
  </si>
  <si>
    <t>[note 3] Includes payments that are a result of re-determinations and appeals.</t>
  </si>
  <si>
    <t>[note 4] A client refers to a person who has applied for the benefit. A client may be included in multiple financial years as long as any of their children remains eligible for the benefit.</t>
  </si>
  <si>
    <t>[note 1] Scottish Child Payment was officially launched on the 15 February 2021. Figures reported in this table are for the period 15th February 2021 to 31 March 2023 only.</t>
  </si>
  <si>
    <t>[note 2] The number of children in receipt of Scottish Child Payment is a derived statistic and is rounded to the nearest thousand.</t>
  </si>
  <si>
    <t>[note 3] The number of children in receipt of Scottish Child Payment is typically estimated by dividing the total value of payments issued in the 28 days to the end of the financial quarter by the value paid to cover a four week period for one child. For the estimate as at 30 June 2022, an exception was made and the 28 day period was extended to 31 days to include a number of clients who received payment early due to the two consecutive bank holidays in early June 2022.</t>
  </si>
  <si>
    <t>[note 4] Since 14 November 2022 eligible families have received £25 per child, per week. In between April 2022 and 13 November 2022, the rate was £20 per child, per week. Prior to April 2022 the rate was £10 per child, per week. As a result, the value paid to clients to cover a four week period for one child used when calculating the number of children in receipt of Scottish Child Payment was £40 until 31 March 2022. The estimate as of 30 June 2022 and 30 September 2022 was derived by dividing the total value of payments issued by £80.</t>
  </si>
  <si>
    <t>[note 5] Due to the extension of the Scottish Child Payment eligibility, a notable number of new clients were being paid for the first time in the 28 day period used to estimate caseload as of 31 December 2022, and 31 March 2023. This results in a significant number of payments for £25 (one week), £50 (two weeks) and £75 (three weeks). To account for this, the estimate as of 31 December 2022, and 31 March 2023 was derived by dividing the value of payments issued to each client by £25 multiplied by the length of the cover period for that payment.</t>
  </si>
  <si>
    <t>See the Methodology and definitions section of publication background notes for more information.</t>
  </si>
  <si>
    <t>[note 4] Includes payments that are a result of re-determinations and appeals</t>
  </si>
  <si>
    <t>[note 1] Until March 2022, appeals were reported based on management information manually collected by the Client Experience team at Social Security Scotland. From April 2022 onwards, the figures reported in this table are based on data extracted from the case management system. More information can be found within the About the Data section within the publication document.</t>
  </si>
  <si>
    <t>[note 2] Figures presented exclude any invalid requests.</t>
  </si>
  <si>
    <t>[note 3] Scottish Child Payment was officially launched on the 15 February 2021, so figures are for the period 15 February to 31 March 2023 only.</t>
  </si>
  <si>
    <t>[note 4] Financial Year 2020 - 2021 includes the months from February 2021 to March 2021; Financial Year 2021 - 2022 includes the months from April 2021 to March 2022; Financial Year 2022 - 2023 includes the months from April 2022 to March 2023.</t>
  </si>
  <si>
    <t>[note 5] Data is presented by the month of decision rather than month the request was received.</t>
  </si>
  <si>
    <t>[note 6] Median has been used to calculate the average number of days to respond. The median is the middle value of an ordered dataset, or the point at which half of the values are higher and half of the values are lower.</t>
  </si>
  <si>
    <t>[note 7] Average days to respond and percentage closed within 16 working days are only calculated for re-determinations that were disallowed, allowed, or partially allowed - this figure excludes re-determinations that were withdrawn. Where a re-determination was not closed within 16 working days, a further 5 day extension was agreed with the client or it was subject to a Coronavirus related extension permitted under the Coronavirus (Scotland) Act 2020 legislation that came into force on 7 April 2020.</t>
  </si>
  <si>
    <t>[note 1] Financial Year 2020 - 2021 includes the months from February 2021 to March 2021; Financial Year 2021 - 2022 includes the months from April 2021 to March 2022; Financial Year 2022 - 2023 includes the months from April 2022 to March 2023.</t>
  </si>
  <si>
    <t>[note 2] Appeals are reported based on management information manually collected by the Client Experience team at Social Security Scotland. More information can be found within the About the Data section within the publication document.</t>
  </si>
  <si>
    <t>[note 3] Figures exclude withdrawn and invalid appeals</t>
  </si>
  <si>
    <t>[note 4] The number of completed appeals is based on the date that the client receives the decision.</t>
  </si>
  <si>
    <t>[note 5] Upheld means upheld in the client's favour.</t>
  </si>
  <si>
    <t>Table Number</t>
  </si>
  <si>
    <t>Table or Chart Description</t>
  </si>
  <si>
    <t>Applications for Scottish Child Payment by month</t>
  </si>
  <si>
    <t>Applications for Scottish Child Payment by channel</t>
  </si>
  <si>
    <t>Applications for Scottish Child Payment by age group</t>
  </si>
  <si>
    <t>Applications for Scottish Child Payment by local authority area</t>
  </si>
  <si>
    <t>Processing times for Scottish Child Payment by month</t>
  </si>
  <si>
    <t>Number and value of Scottish Child Payments by month</t>
  </si>
  <si>
    <t>Number of individual Scottish Child Payment clients paid by financial year</t>
  </si>
  <si>
    <t>Number and value of Scottish Child Payments issued by local authority area</t>
  </si>
  <si>
    <t>Re-determinations for Scottish Child Payment (management information)</t>
  </si>
  <si>
    <t>Appeals for Scottish Child Payment (management information)</t>
  </si>
  <si>
    <t>Applications for Scottish Child Payment by age group - Full data</t>
  </si>
  <si>
    <t>Applications for Scottish Child Payment by local authority area - Full data</t>
  </si>
  <si>
    <t>Number and value of Scottish Child Payments issued by local authority area - Full data</t>
  </si>
  <si>
    <t>Total applications received</t>
  </si>
  <si>
    <t>Percentage of total applications received</t>
  </si>
  <si>
    <t>Withdrawn applications</t>
  </si>
  <si>
    <t>Percentage of processed applications authorised</t>
  </si>
  <si>
    <t>Percentage of processed applications denied</t>
  </si>
  <si>
    <t>Percentage of processed applications withdrawn</t>
  </si>
  <si>
    <t>Total</t>
  </si>
  <si>
    <t>November 2020</t>
  </si>
  <si>
    <t>December 2020</t>
  </si>
  <si>
    <t>January 2021</t>
  </si>
  <si>
    <t>February 2021</t>
  </si>
  <si>
    <t>March 2021</t>
  </si>
  <si>
    <t>April 2021</t>
  </si>
  <si>
    <t>May 2021</t>
  </si>
  <si>
    <t>June 2021</t>
  </si>
  <si>
    <t>July 2021</t>
  </si>
  <si>
    <t>August 2021</t>
  </si>
  <si>
    <t>September 2021</t>
  </si>
  <si>
    <t>October 2021</t>
  </si>
  <si>
    <t>November 2021</t>
  </si>
  <si>
    <t>December 2021</t>
  </si>
  <si>
    <t>January 2022</t>
  </si>
  <si>
    <t>February 2022</t>
  </si>
  <si>
    <t>March 2022</t>
  </si>
  <si>
    <t>April 2022</t>
  </si>
  <si>
    <t>May 2022</t>
  </si>
  <si>
    <t>June 2022</t>
  </si>
  <si>
    <t>July 2022</t>
  </si>
  <si>
    <t>August 2022</t>
  </si>
  <si>
    <t>September 2022</t>
  </si>
  <si>
    <t>October 2022</t>
  </si>
  <si>
    <t>November 2022</t>
  </si>
  <si>
    <t>December 2022</t>
  </si>
  <si>
    <t>January 2023</t>
  </si>
  <si>
    <t>February 2023</t>
  </si>
  <si>
    <t>March 2023</t>
  </si>
  <si>
    <t>Financial Year 2020-2021</t>
  </si>
  <si>
    <t>Financial Year 2021-2022</t>
  </si>
  <si>
    <t>Financial Year 2022-2023</t>
  </si>
  <si>
    <t>Online
applications</t>
  </si>
  <si>
    <t>Paper
applications</t>
  </si>
  <si>
    <t>Phone
applications</t>
  </si>
  <si>
    <t>Percentage of online applications</t>
  </si>
  <si>
    <t>Percentage of paper applications</t>
  </si>
  <si>
    <t>Percentage of phone applications</t>
  </si>
  <si>
    <t>Authorised applications</t>
  </si>
  <si>
    <t>Denied applications</t>
  </si>
  <si>
    <t>Under 18</t>
  </si>
  <si>
    <t>18-24</t>
  </si>
  <si>
    <t>25-29</t>
  </si>
  <si>
    <t>30-34</t>
  </si>
  <si>
    <t>35-39</t>
  </si>
  <si>
    <t>40-44</t>
  </si>
  <si>
    <t>45-49</t>
  </si>
  <si>
    <t>50-54</t>
  </si>
  <si>
    <t>55-59</t>
  </si>
  <si>
    <t>60-64</t>
  </si>
  <si>
    <t>65 and over</t>
  </si>
  <si>
    <t>Unknown</t>
  </si>
  <si>
    <t>Aberdeen City</t>
  </si>
  <si>
    <t>Aberdeenshire</t>
  </si>
  <si>
    <t>Angus</t>
  </si>
  <si>
    <t>Argyll and Bute</t>
  </si>
  <si>
    <t>Clackmannanshire</t>
  </si>
  <si>
    <t>Dumfries and Galloway</t>
  </si>
  <si>
    <t>Dundee City</t>
  </si>
  <si>
    <t>East Ayrshire</t>
  </si>
  <si>
    <t>East Dunbartonshire</t>
  </si>
  <si>
    <t>East Lothian</t>
  </si>
  <si>
    <t>East Renfrewshire</t>
  </si>
  <si>
    <t>Edinburgh, City of</t>
  </si>
  <si>
    <t>Falkirk</t>
  </si>
  <si>
    <t>Fife</t>
  </si>
  <si>
    <t>Glasgow City</t>
  </si>
  <si>
    <t>Highland</t>
  </si>
  <si>
    <t>Inverclyde</t>
  </si>
  <si>
    <t>Midlothian</t>
  </si>
  <si>
    <t>Moray</t>
  </si>
  <si>
    <t>Na h-Eileanan Siar</t>
  </si>
  <si>
    <t>North Ayrshire</t>
  </si>
  <si>
    <t>North Lanarkshire</t>
  </si>
  <si>
    <t>Orkney Islands</t>
  </si>
  <si>
    <t>Perth and Kinross</t>
  </si>
  <si>
    <t>Renfrewshire</t>
  </si>
  <si>
    <t>Scottish Borders</t>
  </si>
  <si>
    <t>Shetland Islands</t>
  </si>
  <si>
    <t>South Ayrshire</t>
  </si>
  <si>
    <t>South Lanarkshire</t>
  </si>
  <si>
    <t>Stirling</t>
  </si>
  <si>
    <t>West Dunbartonshire</t>
  </si>
  <si>
    <t>West Lothian</t>
  </si>
  <si>
    <t>Unknown - Scottish address</t>
  </si>
  <si>
    <t>Non-Scottish postcode</t>
  </si>
  <si>
    <t>No address</t>
  </si>
  <si>
    <t>Total applications processed excluding re-determinations</t>
  </si>
  <si>
    <t>Applications processed in
the same day</t>
  </si>
  <si>
    <t>Applications processed in
1-5 days</t>
  </si>
  <si>
    <t>Applications processed in
6-10 days</t>
  </si>
  <si>
    <t>Applications processed in
11-15 days</t>
  </si>
  <si>
    <t>Applications processed in
16-20 days</t>
  </si>
  <si>
    <t>Applications processed in
21-25 days</t>
  </si>
  <si>
    <t>Applications processed in
26-30 days</t>
  </si>
  <si>
    <t>Applications processed in
31-35 days</t>
  </si>
  <si>
    <t>Applications processed in
36-40 days</t>
  </si>
  <si>
    <t>Applications processed in
41 days or more</t>
  </si>
  <si>
    <t>Percentage of total applications processed</t>
  </si>
  <si>
    <t>All time</t>
  </si>
  <si>
    <t>Financial year 2020-2021</t>
  </si>
  <si>
    <t>Financial year 2021-2022</t>
  </si>
  <si>
    <t>Financial year 2022-2023</t>
  </si>
  <si>
    <t>30 June 2021</t>
  </si>
  <si>
    <t>30 September 2021</t>
  </si>
  <si>
    <t>31 December 2021</t>
  </si>
  <si>
    <t>31 March 2022</t>
  </si>
  <si>
    <t>30 June 2022</t>
  </si>
  <si>
    <t>30 September 2022</t>
  </si>
  <si>
    <t>31 December 2022</t>
  </si>
  <si>
    <t>31 March 2023</t>
  </si>
  <si>
    <t>Percentage of
total payment value</t>
  </si>
  <si>
    <t>Number of re-determinations received</t>
  </si>
  <si>
    <t>Re-determinations as a percentage of decisions processed</t>
  </si>
  <si>
    <t>Percentage of completed re-determinations which are disallowed</t>
  </si>
  <si>
    <t>Percentage of completed re-determinations which are allowed or partially allowed</t>
  </si>
  <si>
    <t>Percentage of completed re-determinations which are withdrawn</t>
  </si>
  <si>
    <t>Number of appeals received</t>
  </si>
  <si>
    <t>Applicant age group</t>
  </si>
  <si>
    <t>Total applications processed</t>
  </si>
  <si>
    <t>18-24 2020-2021</t>
  </si>
  <si>
    <t>18-24 2021-2022</t>
  </si>
  <si>
    <t>18-24 2022-2023</t>
  </si>
  <si>
    <t>18-24 All time</t>
  </si>
  <si>
    <t>25-29 2020-2021</t>
  </si>
  <si>
    <t>25-29 2021-2022</t>
  </si>
  <si>
    <t>25-29 2022-2023</t>
  </si>
  <si>
    <t>25-29 All time</t>
  </si>
  <si>
    <t>30-34 2020-2021</t>
  </si>
  <si>
    <t>30-34 2021-2022</t>
  </si>
  <si>
    <t>30-34 2022-2023</t>
  </si>
  <si>
    <t>30-34 All time</t>
  </si>
  <si>
    <t>35-39 2020-2021</t>
  </si>
  <si>
    <t>35-39 2021-2022</t>
  </si>
  <si>
    <t>35-39 2022-2023</t>
  </si>
  <si>
    <t>35-39 All time</t>
  </si>
  <si>
    <t>40-44 2020-2021</t>
  </si>
  <si>
    <t>40-44 2021-2022</t>
  </si>
  <si>
    <t>40-44 2022-2023</t>
  </si>
  <si>
    <t>40-44 All time</t>
  </si>
  <si>
    <t>45-49 2020-2021</t>
  </si>
  <si>
    <t>45-49 2021-2022</t>
  </si>
  <si>
    <t>45-49 2022-2023</t>
  </si>
  <si>
    <t>45-49 All time</t>
  </si>
  <si>
    <t>50-54 2020-2021</t>
  </si>
  <si>
    <t>50-54 2021-2022</t>
  </si>
  <si>
    <t>50-54 2022-2023</t>
  </si>
  <si>
    <t>50-54 All time</t>
  </si>
  <si>
    <t>55-59 2020-2021</t>
  </si>
  <si>
    <t>55-59 2021-2022</t>
  </si>
  <si>
    <t>55-59 2022-2023</t>
  </si>
  <si>
    <t>55-59 All time</t>
  </si>
  <si>
    <t>60-64 2020-2021</t>
  </si>
  <si>
    <t>60-64 2021-2022</t>
  </si>
  <si>
    <t>60-64 2022-2023</t>
  </si>
  <si>
    <t>60-64 All time</t>
  </si>
  <si>
    <t>65 and over 2020-2021</t>
  </si>
  <si>
    <t>65 and over 2021-2022</t>
  </si>
  <si>
    <t>65 and over 2022-2023</t>
  </si>
  <si>
    <t>65 and over All time</t>
  </si>
  <si>
    <t>Total 2020-2021</t>
  </si>
  <si>
    <t>Total 2021-2022</t>
  </si>
  <si>
    <t>Total 2022-2023</t>
  </si>
  <si>
    <t>Total All time</t>
  </si>
  <si>
    <t>Under 18 2020-2021</t>
  </si>
  <si>
    <t>Under 18 2021-2022</t>
  </si>
  <si>
    <t>Under 18 2022-2023</t>
  </si>
  <si>
    <t>Under 18 All time</t>
  </si>
  <si>
    <t>Unknown 2020-2021</t>
  </si>
  <si>
    <t>Unknown 2021-2022</t>
  </si>
  <si>
    <t>Unknown 2022-2023</t>
  </si>
  <si>
    <t>Unknown All time</t>
  </si>
  <si>
    <t>Local Authority area</t>
  </si>
  <si>
    <t>Aberdeen City 2020-2021</t>
  </si>
  <si>
    <t>Aberdeen City 2021-2022</t>
  </si>
  <si>
    <t>Aberdeen City 2022-2023</t>
  </si>
  <si>
    <t>Aberdeen City All time</t>
  </si>
  <si>
    <t>Aberdeenshire 2020-2021</t>
  </si>
  <si>
    <t>Aberdeenshire 2021-2022</t>
  </si>
  <si>
    <t>Aberdeenshire 2022-2023</t>
  </si>
  <si>
    <t>Aberdeenshire All time</t>
  </si>
  <si>
    <t>Angus 2020-2021</t>
  </si>
  <si>
    <t>Angus 2021-2022</t>
  </si>
  <si>
    <t>Angus 2022-2023</t>
  </si>
  <si>
    <t>Angus All time</t>
  </si>
  <si>
    <t>Argyll and Bute 2020-2021</t>
  </si>
  <si>
    <t>Argyll and Bute 2021-2022</t>
  </si>
  <si>
    <t>Argyll and Bute 2022-2023</t>
  </si>
  <si>
    <t>Argyll and Bute All time</t>
  </si>
  <si>
    <t>Clackmannanshire 2020-2021</t>
  </si>
  <si>
    <t>Clackmannanshire 2021-2022</t>
  </si>
  <si>
    <t>Clackmannanshire 2022-2023</t>
  </si>
  <si>
    <t>Clackmannanshire All time</t>
  </si>
  <si>
    <t>Dumfries and Galloway 2020-2021</t>
  </si>
  <si>
    <t>Dumfries and Galloway 2021-2022</t>
  </si>
  <si>
    <t>Dumfries and Galloway 2022-2023</t>
  </si>
  <si>
    <t>Dumfries and Galloway All time</t>
  </si>
  <si>
    <t>Dundee City 2020-2021</t>
  </si>
  <si>
    <t>Dundee City 2021-2022</t>
  </si>
  <si>
    <t>Dundee City 2022-2023</t>
  </si>
  <si>
    <t>Dundee City All time</t>
  </si>
  <si>
    <t>East Ayrshire 2020-2021</t>
  </si>
  <si>
    <t>East Ayrshire 2021-2022</t>
  </si>
  <si>
    <t>East Ayrshire 2022-2023</t>
  </si>
  <si>
    <t>East Ayrshire All time</t>
  </si>
  <si>
    <t>East Dunbartonshire 2020-2021</t>
  </si>
  <si>
    <t>East Dunbartonshire 2021-2022</t>
  </si>
  <si>
    <t>East Dunbartonshire 2022-2023</t>
  </si>
  <si>
    <t>East Dunbartonshire All time</t>
  </si>
  <si>
    <t>East Lothian 2020-2021</t>
  </si>
  <si>
    <t>East Lothian 2021-2022</t>
  </si>
  <si>
    <t>East Lothian 2022-2023</t>
  </si>
  <si>
    <t>East Lothian All time</t>
  </si>
  <si>
    <t>East Renfrewshire 2020-2021</t>
  </si>
  <si>
    <t>East Renfrewshire 2021-2022</t>
  </si>
  <si>
    <t>East Renfrewshire 2022-2023</t>
  </si>
  <si>
    <t>East Renfrewshire All time</t>
  </si>
  <si>
    <t>Edinburgh, City of 2020-2021</t>
  </si>
  <si>
    <t>Edinburgh, City of 2021-2022</t>
  </si>
  <si>
    <t>Edinburgh, City of 2022-2023</t>
  </si>
  <si>
    <t>Edinburgh, City of All time</t>
  </si>
  <si>
    <t>Falkirk 2020-2021</t>
  </si>
  <si>
    <t>Falkirk 2021-2022</t>
  </si>
  <si>
    <t>Falkirk 2022-2023</t>
  </si>
  <si>
    <t>Falkirk All time</t>
  </si>
  <si>
    <t>Fife 2020-2021</t>
  </si>
  <si>
    <t>Fife 2021-2022</t>
  </si>
  <si>
    <t>Fife 2022-2023</t>
  </si>
  <si>
    <t>Fife All time</t>
  </si>
  <si>
    <t>Glasgow City 2020-2021</t>
  </si>
  <si>
    <t>Glasgow City 2021-2022</t>
  </si>
  <si>
    <t>Glasgow City 2022-2023</t>
  </si>
  <si>
    <t>Glasgow City All time</t>
  </si>
  <si>
    <t>Highland 2020-2021</t>
  </si>
  <si>
    <t>Highland 2021-2022</t>
  </si>
  <si>
    <t>Highland 2022-2023</t>
  </si>
  <si>
    <t>Highland All time</t>
  </si>
  <si>
    <t>Inverclyde 2020-2021</t>
  </si>
  <si>
    <t>Inverclyde 2021-2022</t>
  </si>
  <si>
    <t>Inverclyde 2022-2023</t>
  </si>
  <si>
    <t>Inverclyde All time</t>
  </si>
  <si>
    <t>Midlothian 2020-2021</t>
  </si>
  <si>
    <t>Midlothian 2021-2022</t>
  </si>
  <si>
    <t>Midlothian 2022-2023</t>
  </si>
  <si>
    <t>Midlothian All time</t>
  </si>
  <si>
    <t>Moray 2020-2021</t>
  </si>
  <si>
    <t>Moray 2021-2022</t>
  </si>
  <si>
    <t>Moray 2022-2023</t>
  </si>
  <si>
    <t>Moray All time</t>
  </si>
  <si>
    <t>Na h-Eileanan Siar 2020-2021</t>
  </si>
  <si>
    <t>Na h-Eileanan Siar 2021-2022</t>
  </si>
  <si>
    <t>Na h-Eileanan Siar 2022-2023</t>
  </si>
  <si>
    <t>Na h-Eileanan Siar All time</t>
  </si>
  <si>
    <t>No address 2020-2021</t>
  </si>
  <si>
    <t>No address 2021-2022</t>
  </si>
  <si>
    <t>No address 2022-2023</t>
  </si>
  <si>
    <t>No address All time</t>
  </si>
  <si>
    <t>Non-Scottish postcode 2020-2021</t>
  </si>
  <si>
    <t>Non-Scottish postcode 2021-2022</t>
  </si>
  <si>
    <t>Non-Scottish postcode 2022-2023</t>
  </si>
  <si>
    <t>Non-Scottish postcode All time</t>
  </si>
  <si>
    <t>North Ayrshire 2020-2021</t>
  </si>
  <si>
    <t>North Ayrshire 2021-2022</t>
  </si>
  <si>
    <t>North Ayrshire 2022-2023</t>
  </si>
  <si>
    <t>North Ayrshire All time</t>
  </si>
  <si>
    <t>North Lanarkshire 2020-2021</t>
  </si>
  <si>
    <t>North Lanarkshire 2021-2022</t>
  </si>
  <si>
    <t>North Lanarkshire 2022-2023</t>
  </si>
  <si>
    <t>North Lanarkshire All time</t>
  </si>
  <si>
    <t>Orkney Islands 2020-2021</t>
  </si>
  <si>
    <t>Orkney Islands 2021-2022</t>
  </si>
  <si>
    <t>Orkney Islands 2022-2023</t>
  </si>
  <si>
    <t>Orkney Islands All time</t>
  </si>
  <si>
    <t>Perth and Kinross 2020-2021</t>
  </si>
  <si>
    <t>Perth and Kinross 2021-2022</t>
  </si>
  <si>
    <t>Perth and Kinross 2022-2023</t>
  </si>
  <si>
    <t>Perth and Kinross All time</t>
  </si>
  <si>
    <t>Renfrewshire 2020-2021</t>
  </si>
  <si>
    <t>Renfrewshire 2021-2022</t>
  </si>
  <si>
    <t>Renfrewshire 2022-2023</t>
  </si>
  <si>
    <t>Renfrewshire All time</t>
  </si>
  <si>
    <t>Scottish Borders 2020-2021</t>
  </si>
  <si>
    <t>Scottish Borders 2021-2022</t>
  </si>
  <si>
    <t>Scottish Borders 2022-2023</t>
  </si>
  <si>
    <t>Scottish Borders All time</t>
  </si>
  <si>
    <t>Shetland Islands 2020-2021</t>
  </si>
  <si>
    <t>Shetland Islands 2021-2022</t>
  </si>
  <si>
    <t>Shetland Islands 2022-2023</t>
  </si>
  <si>
    <t>Shetland Islands All time</t>
  </si>
  <si>
    <t>South Ayrshire 2020-2021</t>
  </si>
  <si>
    <t>South Ayrshire 2021-2022</t>
  </si>
  <si>
    <t>South Ayrshire 2022-2023</t>
  </si>
  <si>
    <t>South Ayrshire All time</t>
  </si>
  <si>
    <t>South Lanarkshire 2020-2021</t>
  </si>
  <si>
    <t>South Lanarkshire 2021-2022</t>
  </si>
  <si>
    <t>South Lanarkshire 2022-2023</t>
  </si>
  <si>
    <t>South Lanarkshire All time</t>
  </si>
  <si>
    <t>Stirling 2020-2021</t>
  </si>
  <si>
    <t>Stirling 2021-2022</t>
  </si>
  <si>
    <t>Stirling 2022-2023</t>
  </si>
  <si>
    <t>Stirling All time</t>
  </si>
  <si>
    <t>Unknown - Scottish address 2020-2021</t>
  </si>
  <si>
    <t>Unknown - Scottish address 2021-2022</t>
  </si>
  <si>
    <t>Unknown - Scottish address 2022-2023</t>
  </si>
  <si>
    <t>Unknown - Scottish address All time</t>
  </si>
  <si>
    <t>West Dunbartonshire 2020-2021</t>
  </si>
  <si>
    <t>West Dunbartonshire 2021-2022</t>
  </si>
  <si>
    <t>West Dunbartonshire 2022-2023</t>
  </si>
  <si>
    <t>West Dunbartonshire All time</t>
  </si>
  <si>
    <t>West Lothian 2020-2021</t>
  </si>
  <si>
    <t>West Lothian 2021-2022</t>
  </si>
  <si>
    <t>West Lothian 2022-2023</t>
  </si>
  <si>
    <t>West Lothian All time</t>
  </si>
  <si>
    <t>Number of payments</t>
  </si>
  <si>
    <t>Value of Payments</t>
  </si>
  <si>
    <t>Percentage of total payment value</t>
  </si>
  <si>
    <t>Financial year</t>
  </si>
  <si>
    <t>2020-2021</t>
  </si>
  <si>
    <t>2021-2022</t>
  </si>
  <si>
    <t>2022-2023</t>
  </si>
  <si>
    <r>
      <t xml:space="preserve">Month
</t>
    </r>
    <r>
      <rPr>
        <sz val="12"/>
        <rFont val="Calibri"/>
        <family val="2"/>
      </rPr>
      <t>[note 1][note 2]
[note 3][note 4][note 5]</t>
    </r>
  </si>
  <si>
    <r>
      <t xml:space="preserve">Total applications processed
</t>
    </r>
    <r>
      <rPr>
        <sz val="12"/>
        <rFont val="Calibri"/>
        <family val="2"/>
      </rPr>
      <t>[note 6][note 7]
[note 8]</t>
    </r>
  </si>
  <si>
    <r>
      <t xml:space="preserve">Authorised applications
</t>
    </r>
    <r>
      <rPr>
        <sz val="12"/>
        <rFont val="Calibri"/>
        <family val="2"/>
      </rPr>
      <t>[note 9]</t>
    </r>
  </si>
  <si>
    <r>
      <t xml:space="preserve">Denied applications
</t>
    </r>
    <r>
      <rPr>
        <sz val="12"/>
        <rFont val="Calibri"/>
        <family val="2"/>
      </rPr>
      <t>[note 10][note 11]</t>
    </r>
  </si>
  <si>
    <r>
      <t xml:space="preserve">Applications received by month
</t>
    </r>
    <r>
      <rPr>
        <sz val="12"/>
        <rFont val="Calibri"/>
        <family val="2"/>
      </rPr>
      <t>[note 1]</t>
    </r>
  </si>
  <si>
    <r>
      <t xml:space="preserve">Other channels
</t>
    </r>
    <r>
      <rPr>
        <sz val="12"/>
        <rFont val="Calibri"/>
        <family val="2"/>
      </rPr>
      <t>[note 2]</t>
    </r>
  </si>
  <si>
    <r>
      <t xml:space="preserve">Percentage of other channels
</t>
    </r>
    <r>
      <rPr>
        <sz val="12"/>
        <rFont val="Calibri"/>
        <family val="2"/>
      </rPr>
      <t>[note 2]</t>
    </r>
  </si>
  <si>
    <r>
      <t xml:space="preserve">Applicant age group
</t>
    </r>
    <r>
      <rPr>
        <sz val="12"/>
        <rFont val="Calibri"/>
        <family val="2"/>
      </rPr>
      <t>[note 1][note 2]</t>
    </r>
  </si>
  <si>
    <r>
      <t xml:space="preserve">Total applications processed
</t>
    </r>
    <r>
      <rPr>
        <sz val="12"/>
        <rFont val="Calibri"/>
        <family val="2"/>
      </rPr>
      <t>[note 3]</t>
    </r>
  </si>
  <si>
    <r>
      <t xml:space="preserve">Local Authority area
</t>
    </r>
    <r>
      <rPr>
        <sz val="12"/>
        <rFont val="Calibri"/>
        <family val="2"/>
      </rPr>
      <t>[note 1][note 2][note 3]</t>
    </r>
  </si>
  <si>
    <r>
      <t xml:space="preserve">Total applications processed
</t>
    </r>
    <r>
      <rPr>
        <sz val="12"/>
        <rFont val="Calibri"/>
        <family val="2"/>
      </rPr>
      <t>[note 4]</t>
    </r>
  </si>
  <si>
    <t>not applicable</t>
  </si>
  <si>
    <r>
      <t xml:space="preserve">Processing time by month
</t>
    </r>
    <r>
      <rPr>
        <sz val="12"/>
        <rFont val="Calibri"/>
        <family val="2"/>
      </rPr>
      <t>[note 1][note 2][note 3][note 4][note 5]</t>
    </r>
  </si>
  <si>
    <r>
      <t xml:space="preserve">Median average processing time in working days
</t>
    </r>
    <r>
      <rPr>
        <sz val="12"/>
        <rFont val="Calibri"/>
        <family val="2"/>
      </rPr>
      <t>[note 6]</t>
    </r>
  </si>
  <si>
    <r>
      <t xml:space="preserve">Payment month
</t>
    </r>
    <r>
      <rPr>
        <sz val="12"/>
        <rFont val="Calibri"/>
        <family val="2"/>
      </rPr>
      <t>[note 1][note 2][note 3]</t>
    </r>
  </si>
  <si>
    <r>
      <t xml:space="preserve">Total number of payments
</t>
    </r>
    <r>
      <rPr>
        <sz val="12"/>
        <rFont val="Calibri"/>
        <family val="2"/>
      </rPr>
      <t>[note 4]</t>
    </r>
  </si>
  <si>
    <r>
      <t xml:space="preserve">Total value of payments
</t>
    </r>
    <r>
      <rPr>
        <sz val="12"/>
        <rFont val="Calibri"/>
        <family val="2"/>
      </rPr>
      <t>[note 4][note 5]</t>
    </r>
  </si>
  <si>
    <r>
      <t xml:space="preserve">Year of Payment
</t>
    </r>
    <r>
      <rPr>
        <sz val="12"/>
        <rFont val="Calibri"/>
        <family val="2"/>
      </rPr>
      <t>[note 1][note 2]</t>
    </r>
  </si>
  <si>
    <r>
      <t xml:space="preserve">Number of individual clients paid
</t>
    </r>
    <r>
      <rPr>
        <sz val="12"/>
        <rFont val="Calibri"/>
        <family val="2"/>
      </rPr>
      <t>[note 3][note 4]</t>
    </r>
  </si>
  <si>
    <r>
      <t xml:space="preserve">As at which financial quarter
</t>
    </r>
    <r>
      <rPr>
        <sz val="12"/>
        <rFont val="Calibri"/>
        <family val="2"/>
      </rPr>
      <t>[note 1]</t>
    </r>
  </si>
  <si>
    <r>
      <t xml:space="preserve">Estimated number of children in receipt of Scottish Child Payment
</t>
    </r>
    <r>
      <rPr>
        <sz val="12"/>
        <rFont val="Calibri"/>
        <family val="2"/>
      </rPr>
      <t>[note 2][note 3][note 4][note 5]</t>
    </r>
  </si>
  <si>
    <r>
      <t xml:space="preserve">Number of
payments
</t>
    </r>
    <r>
      <rPr>
        <sz val="12"/>
        <rFont val="Calibri"/>
        <family val="2"/>
      </rPr>
      <t>[note 4]</t>
    </r>
  </si>
  <si>
    <r>
      <t xml:space="preserve">Value of
Payments
</t>
    </r>
    <r>
      <rPr>
        <sz val="12"/>
        <rFont val="Calibri"/>
        <family val="2"/>
      </rPr>
      <t>[note 4][note 5]</t>
    </r>
  </si>
  <si>
    <t>[c]</t>
  </si>
  <si>
    <r>
      <t xml:space="preserve">Month
</t>
    </r>
    <r>
      <rPr>
        <sz val="12"/>
        <rFont val="Calibri"/>
        <family val="2"/>
      </rPr>
      <t>[note 1][note 2][note 3][note 4]</t>
    </r>
  </si>
  <si>
    <r>
      <t xml:space="preserve">Re-determinations completed
</t>
    </r>
    <r>
      <rPr>
        <sz val="12"/>
        <rFont val="Calibri"/>
        <family val="2"/>
      </rPr>
      <t>[note 5]</t>
    </r>
  </si>
  <si>
    <r>
      <t xml:space="preserve">Completed re-determinations which are disallowed
</t>
    </r>
    <r>
      <rPr>
        <sz val="12"/>
        <rFont val="Calibri"/>
        <family val="2"/>
      </rPr>
      <t>[note 5]</t>
    </r>
  </si>
  <si>
    <r>
      <t xml:space="preserve">Completed re-determinations which are allowed or partially allowed
</t>
    </r>
    <r>
      <rPr>
        <sz val="12"/>
        <rFont val="Calibri"/>
        <family val="2"/>
      </rPr>
      <t>[note 5]</t>
    </r>
  </si>
  <si>
    <r>
      <t xml:space="preserve">Completed re-determinations which are withdrawn
</t>
    </r>
    <r>
      <rPr>
        <sz val="12"/>
        <rFont val="Calibri"/>
        <family val="2"/>
      </rPr>
      <t>[note 5]</t>
    </r>
  </si>
  <si>
    <r>
      <t xml:space="preserve">Average number of days to respond
</t>
    </r>
    <r>
      <rPr>
        <sz val="12"/>
        <rFont val="Calibri"/>
        <family val="2"/>
      </rPr>
      <t>[note 6][note 7]</t>
    </r>
  </si>
  <si>
    <r>
      <t xml:space="preserve">Percentage of re-determinations closed within 16 days
</t>
    </r>
    <r>
      <rPr>
        <sz val="12"/>
        <rFont val="Calibri"/>
        <family val="2"/>
      </rPr>
      <t>[note 7]</t>
    </r>
  </si>
  <si>
    <r>
      <t xml:space="preserve">Month
</t>
    </r>
    <r>
      <rPr>
        <sz val="12"/>
        <rFont val="Calibri"/>
        <family val="2"/>
      </rPr>
      <t>[note 1][note 2][note 3]</t>
    </r>
  </si>
  <si>
    <r>
      <t xml:space="preserve">Number of appeals taking place
</t>
    </r>
    <r>
      <rPr>
        <sz val="12"/>
        <rFont val="Calibri"/>
        <family val="2"/>
      </rPr>
      <t>[note 4]</t>
    </r>
  </si>
  <si>
    <r>
      <t xml:space="preserve">Completed appeals upheld
</t>
    </r>
    <r>
      <rPr>
        <sz val="12"/>
        <rFont val="Calibri"/>
        <family val="2"/>
      </rPr>
      <t>[note 5]</t>
    </r>
  </si>
  <si>
    <r>
      <t xml:space="preserve">Completed appeals not upheld
</t>
    </r>
    <r>
      <rPr>
        <sz val="12"/>
        <rFont val="Calibri"/>
        <family val="2"/>
      </rPr>
      <t>[note 5]</t>
    </r>
  </si>
  <si>
    <t>Number of children to have benefited from Scottish Child Payment</t>
  </si>
  <si>
    <t>Table 8: Number of children to have benefited from Scottish Child Payment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</si>
</sst>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numFmt numFmtId="165" formatCode="#0.0%"/>
    <numFmt numFmtId="166" formatCode="0.0%"/>
  </numFmts>
  <fonts count="8" x14ac:knownFonts="1">
    <font>
      <sz val="12"/>
      <color rgb="FF000000"/>
      <name val="Calibri"/>
    </font>
    <font>
      <b/>
      <sz val="16"/>
      <name val="Calibri"/>
      <family val="2"/>
      <scheme val="minor"/>
    </font>
    <font>
      <b/>
      <sz val="16"/>
      <name val="Calibri"/>
      <family val="2"/>
    </font>
    <font>
      <sz val="12"/>
      <name val="Calibri"/>
      <family val="2"/>
    </font>
    <font>
      <b/>
      <sz val="14"/>
      <name val="Calibri"/>
      <family val="2"/>
    </font>
    <font>
      <b/>
      <sz val="12"/>
      <name val="Calibri"/>
      <family val="2"/>
    </font>
    <font>
      <u/>
      <sz val="12"/>
      <name val="Calibri"/>
      <family val="2"/>
    </font>
    <font>
      <u/>
      <sz val="12"/>
      <color theme="10"/>
      <name val="Calibri"/>
    </font>
  </fonts>
  <fills count="2">
    <fill>
      <patternFill patternType="none"/>
    </fill>
    <fill>
      <patternFill patternType="gray125"/>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s>
  <cellStyleXfs count="3">
    <xf numFmtId="0" fontId="0" fillId="0" borderId="0"/>
    <xf numFmtId="49" fontId="1" fillId="0" borderId="0" applyNumberFormat="0" applyFill="0" applyAlignment="0" applyProtection="0"/>
    <xf numFmtId="0" fontId="7" fillId="0" borderId="0" applyNumberFormat="0" applyFill="0" applyBorder="0" applyAlignment="0" applyProtection="0"/>
  </cellStyleXfs>
  <cellXfs count="31">
    <xf numFmtId="0" fontId="0" fillId="0" borderId="0" xfId="0"/>
    <xf numFmtId="0" fontId="2" fillId="0" borderId="0" xfId="0" applyFont="1"/>
    <xf numFmtId="0" fontId="3" fillId="0" borderId="0" xfId="0" applyFont="1"/>
    <xf numFmtId="0" fontId="4" fillId="0" borderId="0" xfId="0" applyFont="1"/>
    <xf numFmtId="0" fontId="5" fillId="0" borderId="1" xfId="0" applyFont="1" applyBorder="1" applyAlignment="1">
      <alignment horizontal="center" vertical="center" wrapText="1"/>
    </xf>
    <xf numFmtId="0" fontId="6" fillId="0" borderId="2" xfId="0" applyFont="1" applyBorder="1"/>
    <xf numFmtId="0" fontId="3" fillId="0" borderId="2" xfId="0" applyFont="1" applyBorder="1"/>
    <xf numFmtId="0" fontId="1" fillId="0" borderId="0" xfId="1" applyNumberFormat="1"/>
    <xf numFmtId="0" fontId="5" fillId="0" borderId="1" xfId="0" applyFont="1" applyBorder="1" applyAlignment="1">
      <alignment horizontal="left"/>
    </xf>
    <xf numFmtId="3" fontId="5" fillId="0" borderId="1" xfId="0" applyNumberFormat="1" applyFont="1" applyBorder="1" applyAlignment="1">
      <alignment horizontal="right"/>
    </xf>
    <xf numFmtId="9" fontId="5" fillId="0" borderId="1" xfId="0" applyNumberFormat="1" applyFont="1" applyBorder="1" applyAlignment="1">
      <alignment horizontal="right"/>
    </xf>
    <xf numFmtId="3" fontId="3" fillId="0" borderId="2" xfId="0" applyNumberFormat="1" applyFont="1" applyBorder="1" applyAlignment="1">
      <alignment horizontal="right"/>
    </xf>
    <xf numFmtId="9" fontId="3" fillId="0" borderId="2" xfId="0" applyNumberFormat="1" applyFont="1" applyBorder="1" applyAlignment="1">
      <alignment horizontal="right"/>
    </xf>
    <xf numFmtId="0" fontId="5" fillId="0" borderId="3" xfId="0" applyFont="1" applyBorder="1" applyAlignment="1">
      <alignment horizontal="left"/>
    </xf>
    <xf numFmtId="3" fontId="5" fillId="0" borderId="3" xfId="0" applyNumberFormat="1" applyFont="1" applyBorder="1" applyAlignment="1">
      <alignment horizontal="right"/>
    </xf>
    <xf numFmtId="9" fontId="5" fillId="0" borderId="3" xfId="0" applyNumberFormat="1" applyFont="1" applyBorder="1" applyAlignment="1">
      <alignment horizontal="right"/>
    </xf>
    <xf numFmtId="0" fontId="5" fillId="0" borderId="2" xfId="0" applyFont="1" applyBorder="1"/>
    <xf numFmtId="3" fontId="5" fillId="0" borderId="2" xfId="0" applyNumberFormat="1" applyFont="1" applyBorder="1" applyAlignment="1">
      <alignment horizontal="right"/>
    </xf>
    <xf numFmtId="9" fontId="5" fillId="0" borderId="2" xfId="0" applyNumberFormat="1" applyFont="1" applyBorder="1" applyAlignment="1">
      <alignment horizontal="right"/>
    </xf>
    <xf numFmtId="0" fontId="3" fillId="0" borderId="0" xfId="0" applyFont="1" applyAlignment="1">
      <alignment wrapText="1"/>
    </xf>
    <xf numFmtId="0" fontId="5" fillId="0" borderId="1" xfId="0" applyFont="1" applyBorder="1" applyAlignment="1">
      <alignment horizontal="center" vertical="center"/>
    </xf>
    <xf numFmtId="164" fontId="5" fillId="0" borderId="1" xfId="0" applyNumberFormat="1" applyFont="1" applyBorder="1" applyAlignment="1">
      <alignment horizontal="right"/>
    </xf>
    <xf numFmtId="164" fontId="3" fillId="0" borderId="2" xfId="0" applyNumberFormat="1" applyFont="1" applyBorder="1" applyAlignment="1">
      <alignment horizontal="right"/>
    </xf>
    <xf numFmtId="164" fontId="5" fillId="0" borderId="3" xfId="0" applyNumberFormat="1" applyFont="1" applyBorder="1" applyAlignment="1">
      <alignment horizontal="right"/>
    </xf>
    <xf numFmtId="164" fontId="5" fillId="0" borderId="2" xfId="0" applyNumberFormat="1" applyFont="1" applyBorder="1" applyAlignment="1">
      <alignment horizontal="right"/>
    </xf>
    <xf numFmtId="0" fontId="3" fillId="0" borderId="4" xfId="0" applyFont="1" applyBorder="1" applyAlignment="1">
      <alignment horizontal="left"/>
    </xf>
    <xf numFmtId="165" fontId="5" fillId="0" borderId="1" xfId="0" applyNumberFormat="1" applyFont="1" applyBorder="1" applyAlignment="1">
      <alignment horizontal="right"/>
    </xf>
    <xf numFmtId="165" fontId="3" fillId="0" borderId="2" xfId="0" applyNumberFormat="1" applyFont="1" applyBorder="1" applyAlignment="1">
      <alignment horizontal="right"/>
    </xf>
    <xf numFmtId="166" fontId="5" fillId="0" borderId="3" xfId="0" applyNumberFormat="1" applyFont="1" applyBorder="1" applyAlignment="1">
      <alignment horizontal="right"/>
    </xf>
    <xf numFmtId="166" fontId="5" fillId="0" borderId="2" xfId="0" applyNumberFormat="1" applyFont="1" applyBorder="1" applyAlignment="1">
      <alignment horizontal="right"/>
    </xf>
    <xf numFmtId="0" fontId="6" fillId="0" borderId="2" xfId="2" applyFont="1" applyBorder="1"/>
  </cellXfs>
  <cellStyles count="3">
    <cellStyle name="Heading 1" xfId="1" builtinId="16" customBuiltin="1"/>
    <cellStyle name="Hyperlink" xfId="2" builtinId="8"/>
    <cellStyle name="Normal" xfId="0" builtinId="0"/>
  </cellStyles>
  <dxfs count="140">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3</xdr:row>
      <xdr:rowOff>0</xdr:rowOff>
    </xdr:from>
    <xdr:ext cx="11880000" cy="7200000"/>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ntent" displayName="tablecontent" ref="A3:B19" totalsRowShown="0" headerRowDxfId="139" dataDxfId="138">
  <tableColumns count="2">
    <tableColumn id="1" xr3:uid="{00000000-0010-0000-0000-000001000000}" name="Table Number" dataDxfId="137"/>
    <tableColumn id="2" xr3:uid="{00000000-0010-0000-0000-000002000000}" name="Table or Chart Description" dataDxfId="136"/>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9" displayName="table9" ref="A8:D44" totalsRowShown="0" headerRowDxfId="59" dataDxfId="58">
  <tableColumns count="4">
    <tableColumn id="1" xr3:uid="{00000000-0010-0000-0900-000001000000}" name="Local Authority area_x000a_[note 1][note 2][note 3]" dataDxfId="57"/>
    <tableColumn id="2" xr3:uid="{00000000-0010-0000-0900-000002000000}" name="Number of_x000a_payments_x000a_[note 4]" dataDxfId="56"/>
    <tableColumn id="3" xr3:uid="{00000000-0010-0000-0900-000003000000}" name="Value of_x000a_Payments_x000a_[note 4][note 5]" dataDxfId="55"/>
    <tableColumn id="4" xr3:uid="{00000000-0010-0000-0900-000004000000}" name="Percentage of_x000a_total payment value" dataDxfId="54"/>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10" displayName="table10" ref="A6:L36" totalsRowShown="0" headerRowDxfId="53" dataDxfId="52">
  <tableColumns count="12">
    <tableColumn id="1" xr3:uid="{00000000-0010-0000-0A00-000001000000}" name="Month_x000a_[note 1][note 2][note 3][note 4]" dataDxfId="51"/>
    <tableColumn id="2" xr3:uid="{00000000-0010-0000-0A00-000002000000}" name="Number of re-determinations received" dataDxfId="50"/>
    <tableColumn id="3" xr3:uid="{00000000-0010-0000-0A00-000003000000}" name="Re-determinations as a percentage of decisions processed" dataDxfId="49"/>
    <tableColumn id="4" xr3:uid="{00000000-0010-0000-0A00-000004000000}" name="Re-determinations completed_x000a_[note 5]" dataDxfId="48"/>
    <tableColumn id="5" xr3:uid="{00000000-0010-0000-0A00-000005000000}" name="Completed re-determinations which are disallowed_x000a_[note 5]" dataDxfId="47"/>
    <tableColumn id="6" xr3:uid="{00000000-0010-0000-0A00-000006000000}" name="Completed re-determinations which are allowed or partially allowed_x000a_[note 5]" dataDxfId="46"/>
    <tableColumn id="7" xr3:uid="{00000000-0010-0000-0A00-000007000000}" name="Completed re-determinations which are withdrawn_x000a_[note 5]" dataDxfId="45"/>
    <tableColumn id="8" xr3:uid="{00000000-0010-0000-0A00-000008000000}" name="Percentage of completed re-determinations which are disallowed" dataDxfId="44"/>
    <tableColumn id="9" xr3:uid="{00000000-0010-0000-0A00-000009000000}" name="Percentage of completed re-determinations which are allowed or partially allowed" dataDxfId="43"/>
    <tableColumn id="10" xr3:uid="{00000000-0010-0000-0A00-00000A000000}" name="Percentage of completed re-determinations which are withdrawn" dataDxfId="42"/>
    <tableColumn id="11" xr3:uid="{00000000-0010-0000-0A00-00000B000000}" name="Average number of days to respond_x000a_[note 6][note 7]" dataDxfId="41"/>
    <tableColumn id="12" xr3:uid="{00000000-0010-0000-0A00-00000C000000}" name="Percentage of re-determinations closed within 16 days_x000a_[note 7]" dataDxfId="40"/>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11" displayName="table11" ref="A5:E35" totalsRowShown="0" headerRowDxfId="39" dataDxfId="38">
  <tableColumns count="5">
    <tableColumn id="1" xr3:uid="{00000000-0010-0000-0B00-000001000000}" name="Month_x000a_[note 1][note 2][note 3]" dataDxfId="37"/>
    <tableColumn id="2" xr3:uid="{00000000-0010-0000-0B00-000002000000}" name="Number of appeals received" dataDxfId="36"/>
    <tableColumn id="3" xr3:uid="{00000000-0010-0000-0B00-000003000000}" name="Number of appeals taking place_x000a_[note 4]" dataDxfId="35"/>
    <tableColumn id="4" xr3:uid="{00000000-0010-0000-0B00-000004000000}" name="Completed appeals upheld_x000a_[note 5]" dataDxfId="34"/>
    <tableColumn id="5" xr3:uid="{00000000-0010-0000-0B00-000005000000}" name="Completed appeals not upheld_x000a_[note 5]" dataDxfId="33"/>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3full" displayName="table3full" ref="A1:J53" totalsRowShown="0" headerRowDxfId="32" dataDxfId="31">
  <tableColumns count="10">
    <tableColumn id="1" xr3:uid="{00000000-0010-0000-0C00-000001000000}" name="Applicant age group" dataDxfId="30"/>
    <tableColumn id="2" xr3:uid="{00000000-0010-0000-0C00-000002000000}" name="Total applications received" dataDxfId="29"/>
    <tableColumn id="3" xr3:uid="{00000000-0010-0000-0C00-000003000000}" name="Percentage of total applications received" dataDxfId="28"/>
    <tableColumn id="4" xr3:uid="{00000000-0010-0000-0C00-000004000000}" name="Total applications processed" dataDxfId="27"/>
    <tableColumn id="5" xr3:uid="{00000000-0010-0000-0C00-000005000000}" name="Authorised applications" dataDxfId="26"/>
    <tableColumn id="6" xr3:uid="{00000000-0010-0000-0C00-000006000000}" name="Denied applications" dataDxfId="25"/>
    <tableColumn id="7" xr3:uid="{00000000-0010-0000-0C00-000007000000}" name="Withdrawn applications" dataDxfId="24"/>
    <tableColumn id="8" xr3:uid="{00000000-0010-0000-0C00-000008000000}" name="Percentage of processed applications authorised" dataDxfId="23"/>
    <tableColumn id="9" xr3:uid="{00000000-0010-0000-0C00-000009000000}" name="Percentage of processed applications denied" dataDxfId="22"/>
    <tableColumn id="10" xr3:uid="{00000000-0010-0000-0C00-00000A000000}" name="Percentage of processed applications withdrawn" dataDxfId="21"/>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4full" displayName="table4full" ref="A1:J145" totalsRowShown="0" headerRowDxfId="20" dataDxfId="19">
  <tableColumns count="10">
    <tableColumn id="1" xr3:uid="{00000000-0010-0000-0D00-000001000000}" name="Local Authority area" dataDxfId="18"/>
    <tableColumn id="2" xr3:uid="{00000000-0010-0000-0D00-000002000000}" name="Total applications received" dataDxfId="17"/>
    <tableColumn id="3" xr3:uid="{00000000-0010-0000-0D00-000003000000}" name="Percentage of total applications received" dataDxfId="16"/>
    <tableColumn id="4" xr3:uid="{00000000-0010-0000-0D00-000004000000}" name="Total applications processed" dataDxfId="15"/>
    <tableColumn id="5" xr3:uid="{00000000-0010-0000-0D00-000005000000}" name="Authorised applications" dataDxfId="14"/>
    <tableColumn id="6" xr3:uid="{00000000-0010-0000-0D00-000006000000}" name="Denied applications" dataDxfId="13"/>
    <tableColumn id="7" xr3:uid="{00000000-0010-0000-0D00-000007000000}" name="Withdrawn applications" dataDxfId="12"/>
    <tableColumn id="8" xr3:uid="{00000000-0010-0000-0D00-000008000000}" name="Percentage of processed applications authorised" dataDxfId="11"/>
    <tableColumn id="9" xr3:uid="{00000000-0010-0000-0D00-000009000000}" name="Percentage of processed applications denied" dataDxfId="10"/>
    <tableColumn id="10" xr3:uid="{00000000-0010-0000-0D00-00000A000000}" name="Percentage of processed applications withdrawn" dataDxfId="9"/>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9full" displayName="table9full" ref="A1:D145" totalsRowShown="0" headerRowDxfId="8" dataDxfId="7">
  <tableColumns count="4">
    <tableColumn id="1" xr3:uid="{00000000-0010-0000-0E00-000001000000}" name="Local Authority area" dataDxfId="6"/>
    <tableColumn id="2" xr3:uid="{00000000-0010-0000-0E00-000002000000}" name="Number of payments" dataDxfId="5"/>
    <tableColumn id="3" xr3:uid="{00000000-0010-0000-0E00-000003000000}" name="Value of Payments" dataDxfId="4"/>
    <tableColumn id="4" xr3:uid="{00000000-0010-0000-0E00-000004000000}" name="Percentage of total payment value" dataDxfId="3"/>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finyearlookup" displayName="tablefinyearlookup" ref="A2:A6" totalsRowShown="0" headerRowDxfId="2" dataDxfId="1">
  <tableColumns count="1">
    <tableColumn id="1" xr3:uid="{00000000-0010-0000-0F00-000001000000}" name="Financial year" dataDxfId="0"/>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1" displayName="table1" ref="A6:J39" totalsRowShown="0" headerRowDxfId="135" dataDxfId="134">
  <tableColumns count="10">
    <tableColumn id="1" xr3:uid="{00000000-0010-0000-0100-000001000000}" name="Month_x000a_[note 1][note 2]_x000a_[note 3][note 4][note 5]" dataDxfId="133"/>
    <tableColumn id="2" xr3:uid="{00000000-0010-0000-0100-000002000000}" name="Total applications received" dataDxfId="132"/>
    <tableColumn id="3" xr3:uid="{00000000-0010-0000-0100-000003000000}" name="Percentage of total applications received" dataDxfId="131"/>
    <tableColumn id="4" xr3:uid="{00000000-0010-0000-0100-000004000000}" name="Total applications processed_x000a_[note 6][note 7]_x000a_[note 8]" dataDxfId="130"/>
    <tableColumn id="5" xr3:uid="{00000000-0010-0000-0100-000005000000}" name="Authorised applications_x000a_[note 9]" dataDxfId="129"/>
    <tableColumn id="6" xr3:uid="{00000000-0010-0000-0100-000006000000}" name="Denied applications_x000a_[note 10][note 11]" dataDxfId="128"/>
    <tableColumn id="7" xr3:uid="{00000000-0010-0000-0100-000007000000}" name="Withdrawn applications" dataDxfId="127"/>
    <tableColumn id="8" xr3:uid="{00000000-0010-0000-0100-000008000000}" name="Percentage of processed applications authorised" dataDxfId="126"/>
    <tableColumn id="9" xr3:uid="{00000000-0010-0000-0100-000009000000}" name="Percentage of processed applications denied" dataDxfId="125"/>
    <tableColumn id="10" xr3:uid="{00000000-0010-0000-0100-00000A000000}" name="Percentage of processed applications withdrawn" dataDxfId="124"/>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2" displayName="table2" ref="A6:J36" totalsRowShown="0" headerRowDxfId="123" dataDxfId="122">
  <tableColumns count="10">
    <tableColumn id="1" xr3:uid="{00000000-0010-0000-0200-000001000000}" name="Applications received by month_x000a_[note 1]" dataDxfId="121"/>
    <tableColumn id="2" xr3:uid="{00000000-0010-0000-0200-000002000000}" name="Total" dataDxfId="120"/>
    <tableColumn id="3" xr3:uid="{00000000-0010-0000-0200-000003000000}" name="Online_x000a_applications" dataDxfId="119"/>
    <tableColumn id="4" xr3:uid="{00000000-0010-0000-0200-000004000000}" name="Paper_x000a_applications" dataDxfId="118"/>
    <tableColumn id="5" xr3:uid="{00000000-0010-0000-0200-000005000000}" name="Phone_x000a_applications" dataDxfId="117"/>
    <tableColumn id="6" xr3:uid="{00000000-0010-0000-0200-000006000000}" name="Other channels_x000a_[note 2]" dataDxfId="116"/>
    <tableColumn id="7" xr3:uid="{00000000-0010-0000-0200-000007000000}" name="Percentage of online applications" dataDxfId="115"/>
    <tableColumn id="8" xr3:uid="{00000000-0010-0000-0200-000008000000}" name="Percentage of paper applications" dataDxfId="114"/>
    <tableColumn id="9" xr3:uid="{00000000-0010-0000-0200-000009000000}" name="Percentage of phone applications" dataDxfId="113"/>
    <tableColumn id="10" xr3:uid="{00000000-0010-0000-0200-00000A000000}" name="Percentage of other channels_x000a_[note 2]" dataDxfId="112"/>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3" displayName="table3" ref="A8:J21" totalsRowShown="0" headerRowDxfId="111" dataDxfId="110">
  <tableColumns count="10">
    <tableColumn id="1" xr3:uid="{00000000-0010-0000-0300-000001000000}" name="Applicant age group_x000a_[note 1][note 2]" dataDxfId="109"/>
    <tableColumn id="2" xr3:uid="{00000000-0010-0000-0300-000002000000}" name="Total applications received" dataDxfId="108"/>
    <tableColumn id="3" xr3:uid="{00000000-0010-0000-0300-000003000000}" name="Percentage of total applications received" dataDxfId="107"/>
    <tableColumn id="4" xr3:uid="{00000000-0010-0000-0300-000004000000}" name="Total applications processed_x000a_[note 3]" dataDxfId="106"/>
    <tableColumn id="5" xr3:uid="{00000000-0010-0000-0300-000005000000}" name="Authorised applications" dataDxfId="105"/>
    <tableColumn id="6" xr3:uid="{00000000-0010-0000-0300-000006000000}" name="Denied applications" dataDxfId="104"/>
    <tableColumn id="7" xr3:uid="{00000000-0010-0000-0300-000007000000}" name="Withdrawn applications" dataDxfId="103"/>
    <tableColumn id="8" xr3:uid="{00000000-0010-0000-0300-000008000000}" name="Percentage of processed applications authorised" dataDxfId="102"/>
    <tableColumn id="9" xr3:uid="{00000000-0010-0000-0300-000009000000}" name="Percentage of processed applications denied" dataDxfId="101"/>
    <tableColumn id="10" xr3:uid="{00000000-0010-0000-0300-00000A000000}" name="Percentage of processed applications withdrawn" dataDxfId="100"/>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4" displayName="table4" ref="A8:J44" totalsRowShown="0" headerRowDxfId="99" dataDxfId="98">
  <tableColumns count="10">
    <tableColumn id="1" xr3:uid="{00000000-0010-0000-0400-000001000000}" name="Local Authority area_x000a_[note 1][note 2][note 3]" dataDxfId="97"/>
    <tableColumn id="2" xr3:uid="{00000000-0010-0000-0400-000002000000}" name="Total applications received" dataDxfId="96"/>
    <tableColumn id="3" xr3:uid="{00000000-0010-0000-0400-000003000000}" name="Percentage of total applications received" dataDxfId="95"/>
    <tableColumn id="4" xr3:uid="{00000000-0010-0000-0400-000004000000}" name="Total applications processed_x000a_[note 4]" dataDxfId="94"/>
    <tableColumn id="5" xr3:uid="{00000000-0010-0000-0400-000005000000}" name="Authorised applications" dataDxfId="93"/>
    <tableColumn id="6" xr3:uid="{00000000-0010-0000-0400-000006000000}" name="Denied applications" dataDxfId="92"/>
    <tableColumn id="7" xr3:uid="{00000000-0010-0000-0400-000007000000}" name="Withdrawn applications" dataDxfId="91"/>
    <tableColumn id="8" xr3:uid="{00000000-0010-0000-0400-000008000000}" name="Percentage of processed applications authorised" dataDxfId="90"/>
    <tableColumn id="9" xr3:uid="{00000000-0010-0000-0400-000009000000}" name="Percentage of processed applications denied" dataDxfId="89"/>
    <tableColumn id="10" xr3:uid="{00000000-0010-0000-0400-00000A000000}" name="Percentage of processed applications withdrawn" dataDxfId="88"/>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5" displayName="table5" ref="A6:M40" totalsRowShown="0" headerRowDxfId="87" dataDxfId="86">
  <tableColumns count="13">
    <tableColumn id="1" xr3:uid="{00000000-0010-0000-0500-000001000000}" name="Processing time by month_x000a_[note 1][note 2][note 3][note 4][note 5]" dataDxfId="85"/>
    <tableColumn id="2" xr3:uid="{00000000-0010-0000-0500-000002000000}" name="Total applications processed excluding re-determinations" dataDxfId="84"/>
    <tableColumn id="3" xr3:uid="{00000000-0010-0000-0500-000003000000}" name="Applications processed in_x000a_the same day" dataDxfId="83"/>
    <tableColumn id="4" xr3:uid="{00000000-0010-0000-0500-000004000000}" name="Applications processed in_x000a_1-5 days" dataDxfId="82"/>
    <tableColumn id="5" xr3:uid="{00000000-0010-0000-0500-000005000000}" name="Applications processed in_x000a_6-10 days" dataDxfId="81"/>
    <tableColumn id="6" xr3:uid="{00000000-0010-0000-0500-000006000000}" name="Applications processed in_x000a_11-15 days" dataDxfId="80"/>
    <tableColumn id="7" xr3:uid="{00000000-0010-0000-0500-000007000000}" name="Applications processed in_x000a_16-20 days" dataDxfId="79"/>
    <tableColumn id="8" xr3:uid="{00000000-0010-0000-0500-000008000000}" name="Applications processed in_x000a_21-25 days" dataDxfId="78"/>
    <tableColumn id="9" xr3:uid="{00000000-0010-0000-0500-000009000000}" name="Applications processed in_x000a_26-30 days" dataDxfId="77"/>
    <tableColumn id="10" xr3:uid="{00000000-0010-0000-0500-00000A000000}" name="Applications processed in_x000a_31-35 days" dataDxfId="76"/>
    <tableColumn id="11" xr3:uid="{00000000-0010-0000-0500-00000B000000}" name="Applications processed in_x000a_36-40 days" dataDxfId="75"/>
    <tableColumn id="12" xr3:uid="{00000000-0010-0000-0500-00000C000000}" name="Applications processed in_x000a_41 days or more" dataDxfId="74"/>
    <tableColumn id="13" xr3:uid="{00000000-0010-0000-0500-00000D000000}" name="Median average processing time in working days_x000a_[note 6]" dataDxfId="73"/>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6" displayName="table6" ref="A5:C35" totalsRowShown="0" headerRowDxfId="72" dataDxfId="71">
  <tableColumns count="3">
    <tableColumn id="1" xr3:uid="{00000000-0010-0000-0600-000001000000}" name="Payment month_x000a_[note 1][note 2][note 3]" dataDxfId="70"/>
    <tableColumn id="2" xr3:uid="{00000000-0010-0000-0600-000002000000}" name="Total number of payments_x000a_[note 4]" dataDxfId="69"/>
    <tableColumn id="3" xr3:uid="{00000000-0010-0000-0600-000003000000}" name="Total value of payments_x000a_[note 4][note 5]" dataDxfId="68"/>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7" displayName="table7" ref="A5:B9" totalsRowShown="0" headerRowDxfId="67" dataDxfId="66">
  <tableColumns count="2">
    <tableColumn id="1" xr3:uid="{00000000-0010-0000-0700-000001000000}" name="Year of Payment_x000a_[note 1][note 2]" dataDxfId="65"/>
    <tableColumn id="2" xr3:uid="{00000000-0010-0000-0700-000002000000}" name="Number of individual clients paid_x000a_[note 3][note 4]" dataDxfId="64"/>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8" displayName="table8" ref="A5:B13" totalsRowShown="0" headerRowDxfId="63" dataDxfId="62">
  <tableColumns count="2">
    <tableColumn id="1" xr3:uid="{00000000-0010-0000-0800-000001000000}" name="As at which financial quarter_x000a_[note 1]" dataDxfId="61"/>
    <tableColumn id="3" xr3:uid="{00000000-0010-0000-0800-000003000000}" name="Estimated number of children in receipt of Scottish Child Payment_x000a_[note 2][note 3][note 4][note 5]" dataDxfId="6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2.bin"/></Relationships>
</file>

<file path=xl/worksheets/_rels/sheet12.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9"/>
  <sheetViews>
    <sheetView tabSelected="1" workbookViewId="0"/>
  </sheetViews>
  <sheetFormatPr defaultColWidth="11" defaultRowHeight="15.75" x14ac:dyDescent="0.25"/>
  <cols>
    <col min="1" max="1" width="20.75" customWidth="1"/>
    <col min="2" max="2" width="85.75" customWidth="1"/>
  </cols>
  <sheetData>
    <row r="1" spans="1:2" ht="21" x14ac:dyDescent="0.35">
      <c r="A1" s="7" t="s">
        <v>0</v>
      </c>
      <c r="B1" s="2"/>
    </row>
    <row r="2" spans="1:2" ht="18.75" x14ac:dyDescent="0.3">
      <c r="A2" s="3" t="s">
        <v>13</v>
      </c>
      <c r="B2" s="2"/>
    </row>
    <row r="3" spans="1:2" x14ac:dyDescent="0.25">
      <c r="A3" s="4" t="s">
        <v>99</v>
      </c>
      <c r="B3" s="4" t="s">
        <v>100</v>
      </c>
    </row>
    <row r="4" spans="1:2" x14ac:dyDescent="0.25">
      <c r="A4" s="5" t="str">
        <f>HYPERLINK("#'Table 1 Applications by month'!A1", "Table 1")</f>
        <v>Table 1</v>
      </c>
      <c r="B4" s="6" t="s">
        <v>101</v>
      </c>
    </row>
    <row r="5" spans="1:2" x14ac:dyDescent="0.25">
      <c r="A5" s="5" t="str">
        <f>HYPERLINK("#'Table 2 Applications by channel'!A1", "Table 2")</f>
        <v>Table 2</v>
      </c>
      <c r="B5" s="6" t="s">
        <v>102</v>
      </c>
    </row>
    <row r="6" spans="1:2" x14ac:dyDescent="0.25">
      <c r="A6" s="5" t="str">
        <f>HYPERLINK("#'Table 3 Applications by age'!A1", "Table 3")</f>
        <v>Table 3</v>
      </c>
      <c r="B6" s="6" t="s">
        <v>103</v>
      </c>
    </row>
    <row r="7" spans="1:2" x14ac:dyDescent="0.25">
      <c r="A7" s="5" t="str">
        <f>HYPERLINK("#'Table 4 Applications by LA'!A1", "Table 4")</f>
        <v>Table 4</v>
      </c>
      <c r="B7" s="6" t="s">
        <v>104</v>
      </c>
    </row>
    <row r="8" spans="1:2" x14ac:dyDescent="0.25">
      <c r="A8" s="5" t="str">
        <f>HYPERLINK("#'Table 5 Processing times'!A1", "Table 5")</f>
        <v>Table 5</v>
      </c>
      <c r="B8" s="6" t="s">
        <v>105</v>
      </c>
    </row>
    <row r="9" spans="1:2" x14ac:dyDescent="0.25">
      <c r="A9" s="5" t="str">
        <f>HYPERLINK("#'Table 6 Payments by month'!A1", "Table 6")</f>
        <v>Table 6</v>
      </c>
      <c r="B9" s="6" t="s">
        <v>106</v>
      </c>
    </row>
    <row r="10" spans="1:2" x14ac:dyDescent="0.25">
      <c r="A10" s="5" t="str">
        <f>HYPERLINK("#'Table 7 Number of clients paid'!A1", "Table 7")</f>
        <v>Table 7</v>
      </c>
      <c r="B10" s="6" t="s">
        <v>107</v>
      </c>
    </row>
    <row r="11" spans="1:2" x14ac:dyDescent="0.25">
      <c r="A11" s="30" t="str">
        <f>HYPERLINK("#'Table 8 Number of children'!A1", "Table 8")</f>
        <v>Table 8</v>
      </c>
      <c r="B11" s="6" t="s">
        <v>476</v>
      </c>
    </row>
    <row r="12" spans="1:2" x14ac:dyDescent="0.25">
      <c r="A12" s="5" t="str">
        <f>HYPERLINK("#'Table 9 Payments by LA'!A1", "Table 9")</f>
        <v>Table 9</v>
      </c>
      <c r="B12" s="6" t="s">
        <v>108</v>
      </c>
    </row>
    <row r="13" spans="1:2" x14ac:dyDescent="0.25">
      <c r="A13" s="5" t="str">
        <f>HYPERLINK("#'Table 10 Re-determinations'!A1", "Table 10")</f>
        <v>Table 10</v>
      </c>
      <c r="B13" s="6" t="s">
        <v>109</v>
      </c>
    </row>
    <row r="14" spans="1:2" x14ac:dyDescent="0.25">
      <c r="A14" s="5" t="str">
        <f>HYPERLINK("#'Table 11 Appeals'!A1", "Table 11")</f>
        <v>Table 11</v>
      </c>
      <c r="B14" s="6" t="s">
        <v>110</v>
      </c>
    </row>
    <row r="15" spans="1:2" x14ac:dyDescent="0.25">
      <c r="A15" s="5" t="str">
        <f>HYPERLINK("#'Chart 1 Applications by month'!A1", "Chart 1")</f>
        <v>Chart 1</v>
      </c>
      <c r="B15" s="6" t="s">
        <v>101</v>
      </c>
    </row>
    <row r="16" spans="1:2" x14ac:dyDescent="0.25">
      <c r="A16" s="5" t="str">
        <f>HYPERLINK("#'Table 3 - Full data'!A1", "Table 3 - Full Data")</f>
        <v>Table 3 - Full Data</v>
      </c>
      <c r="B16" s="6" t="s">
        <v>111</v>
      </c>
    </row>
    <row r="17" spans="1:2" x14ac:dyDescent="0.25">
      <c r="A17" s="5" t="str">
        <f>HYPERLINK("#'Table 4 - Full data'!A1", "Table 4 - Full Data")</f>
        <v>Table 4 - Full Data</v>
      </c>
      <c r="B17" s="6" t="s">
        <v>112</v>
      </c>
    </row>
    <row r="18" spans="1:2" x14ac:dyDescent="0.25">
      <c r="A18" s="5" t="str">
        <f>HYPERLINK("#'Table 9 - Full data'!A1", "Table 9 - Full Data")</f>
        <v>Table 9 - Full Data</v>
      </c>
      <c r="B18" s="6" t="s">
        <v>113</v>
      </c>
    </row>
    <row r="19" spans="1:2" x14ac:dyDescent="0.25">
      <c r="A19" s="5" t="str">
        <f>HYPERLINK("#'Financial year lookup'!A1", "Financial year lookup")</f>
        <v>Financial year lookup</v>
      </c>
      <c r="B19" s="6" t="s">
        <v>12</v>
      </c>
    </row>
  </sheetData>
  <conditionalFormatting sqref="A1">
    <cfRule type="dataBar" priority="1">
      <dataBar>
        <cfvo type="num" val="0"/>
        <cfvo type="num" val="1"/>
        <color rgb="FFB4A9D4"/>
      </dataBar>
      <extLst>
        <ext xmlns:x14="http://schemas.microsoft.com/office/spreadsheetml/2009/9/main" uri="{B025F937-C7B1-47D3-B67F-A62EFF666E3E}">
          <x14:id>{0E74DC6E-079C-41D6-9D8A-7578AE2B08C7}</x14:id>
        </ext>
      </extLst>
    </cfRule>
  </conditionalFormatting>
  <pageMargins left="0.7" right="0.7" top="0.75" bottom="0.75" header="0.3" footer="0.3"/>
  <pageSetup paperSize="9" orientation="portrait" horizontalDpi="300" verticalDpi="3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0E74DC6E-079C-41D6-9D8A-7578AE2B08C7}">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51"/>
  <sheetViews>
    <sheetView workbookViewId="0"/>
  </sheetViews>
  <sheetFormatPr defaultColWidth="11" defaultRowHeight="15.75" x14ac:dyDescent="0.25"/>
  <cols>
    <col min="1" max="1" width="50.75" customWidth="1"/>
    <col min="2" max="4" width="16.75" customWidth="1"/>
  </cols>
  <sheetData>
    <row r="1" spans="1:4" ht="21" x14ac:dyDescent="0.35">
      <c r="A1" s="7" t="s">
        <v>8</v>
      </c>
      <c r="B1" s="2"/>
      <c r="C1" s="2"/>
      <c r="D1" s="2"/>
    </row>
    <row r="2" spans="1:4" ht="94.5" x14ac:dyDescent="0.25">
      <c r="A2" s="19" t="s">
        <v>35</v>
      </c>
      <c r="B2" s="2"/>
      <c r="C2" s="2"/>
      <c r="D2" s="2"/>
    </row>
    <row r="3" spans="1:4" x14ac:dyDescent="0.25">
      <c r="A3" s="2" t="s">
        <v>36</v>
      </c>
      <c r="B3" s="2"/>
      <c r="C3" s="2"/>
      <c r="D3" s="2"/>
    </row>
    <row r="4" spans="1:4" x14ac:dyDescent="0.25">
      <c r="A4" s="2" t="s">
        <v>15</v>
      </c>
      <c r="B4" s="2"/>
      <c r="C4" s="2"/>
      <c r="D4" s="2"/>
    </row>
    <row r="5" spans="1:4" x14ac:dyDescent="0.25">
      <c r="A5" s="2" t="s">
        <v>16</v>
      </c>
      <c r="B5" s="2"/>
      <c r="C5" s="2"/>
      <c r="D5" s="2"/>
    </row>
    <row r="6" spans="1:4" x14ac:dyDescent="0.25">
      <c r="A6" s="2" t="s">
        <v>26</v>
      </c>
      <c r="B6" s="2"/>
      <c r="C6" s="2"/>
      <c r="D6" s="2"/>
    </row>
    <row r="7" spans="1:4" x14ac:dyDescent="0.25">
      <c r="A7" s="20" t="s">
        <v>23</v>
      </c>
      <c r="B7" s="20" t="s">
        <v>220</v>
      </c>
      <c r="C7" s="2"/>
      <c r="D7" s="2"/>
    </row>
    <row r="8" spans="1:4" ht="80.099999999999994" customHeight="1" x14ac:dyDescent="0.25">
      <c r="A8" s="4" t="s">
        <v>450</v>
      </c>
      <c r="B8" s="4" t="s">
        <v>462</v>
      </c>
      <c r="C8" s="4" t="s">
        <v>463</v>
      </c>
      <c r="D8" s="4" t="s">
        <v>232</v>
      </c>
    </row>
    <row r="9" spans="1:4" x14ac:dyDescent="0.25">
      <c r="A9" s="8" t="s">
        <v>120</v>
      </c>
      <c r="B9" s="9">
        <f>VLOOKUP(CONCATENATE($A9, " ", $B$7), 'Table 9 - Full data'!$A$2:$D$145, 2, FALSE)</f>
        <v>2538800</v>
      </c>
      <c r="C9" s="21">
        <f>VLOOKUP(CONCATENATE($A9, " ", $B$7), 'Table 9 - Full data'!$A$2:$D$145, 3, FALSE)</f>
        <v>248609835</v>
      </c>
      <c r="D9" s="10">
        <f>VLOOKUP(CONCATENATE($A9, " ", $B$7), 'Table 9 - Full data'!$A$2:$D$145, 4, FALSE)</f>
        <v>1</v>
      </c>
    </row>
    <row r="10" spans="1:4" x14ac:dyDescent="0.25">
      <c r="A10" s="2" t="s">
        <v>173</v>
      </c>
      <c r="B10" s="11">
        <f>VLOOKUP(CONCATENATE($A10, " ", $B$7), 'Table 9 - Full data'!$A$2:$D$145, 2, FALSE)</f>
        <v>82645</v>
      </c>
      <c r="C10" s="22">
        <f>VLOOKUP(CONCATENATE($A10, " ", $B$7), 'Table 9 - Full data'!$A$2:$D$145, 3, FALSE)</f>
        <v>8097780</v>
      </c>
      <c r="D10" s="12">
        <f>VLOOKUP(CONCATENATE($A10, " ", $B$7), 'Table 9 - Full data'!$A$2:$D$145, 4, FALSE)</f>
        <v>0.03</v>
      </c>
    </row>
    <row r="11" spans="1:4" x14ac:dyDescent="0.25">
      <c r="A11" s="2" t="s">
        <v>174</v>
      </c>
      <c r="B11" s="11">
        <f>VLOOKUP(CONCATENATE($A11, " ", $B$7), 'Table 9 - Full data'!$A$2:$D$145, 2, FALSE)</f>
        <v>72500</v>
      </c>
      <c r="C11" s="22">
        <f>VLOOKUP(CONCATENATE($A11, " ", $B$7), 'Table 9 - Full data'!$A$2:$D$145, 3, FALSE)</f>
        <v>7155215</v>
      </c>
      <c r="D11" s="12">
        <f>VLOOKUP(CONCATENATE($A11, " ", $B$7), 'Table 9 - Full data'!$A$2:$D$145, 4, FALSE)</f>
        <v>0.03</v>
      </c>
    </row>
    <row r="12" spans="1:4" x14ac:dyDescent="0.25">
      <c r="A12" s="2" t="s">
        <v>175</v>
      </c>
      <c r="B12" s="11">
        <f>VLOOKUP(CONCATENATE($A12, " ", $B$7), 'Table 9 - Full data'!$A$2:$D$145, 2, FALSE)</f>
        <v>52420</v>
      </c>
      <c r="C12" s="22">
        <f>VLOOKUP(CONCATENATE($A12, " ", $B$7), 'Table 9 - Full data'!$A$2:$D$145, 3, FALSE)</f>
        <v>5090685</v>
      </c>
      <c r="D12" s="12">
        <f>VLOOKUP(CONCATENATE($A12, " ", $B$7), 'Table 9 - Full data'!$A$2:$D$145, 4, FALSE)</f>
        <v>0.02</v>
      </c>
    </row>
    <row r="13" spans="1:4" x14ac:dyDescent="0.25">
      <c r="A13" s="2" t="s">
        <v>176</v>
      </c>
      <c r="B13" s="11">
        <f>VLOOKUP(CONCATENATE($A13, " ", $B$7), 'Table 9 - Full data'!$A$2:$D$145, 2, FALSE)</f>
        <v>30980</v>
      </c>
      <c r="C13" s="22">
        <f>VLOOKUP(CONCATENATE($A13, " ", $B$7), 'Table 9 - Full data'!$A$2:$D$145, 3, FALSE)</f>
        <v>3115505</v>
      </c>
      <c r="D13" s="12">
        <f>VLOOKUP(CONCATENATE($A13, " ", $B$7), 'Table 9 - Full data'!$A$2:$D$145, 4, FALSE)</f>
        <v>0.01</v>
      </c>
    </row>
    <row r="14" spans="1:4" x14ac:dyDescent="0.25">
      <c r="A14" s="2" t="s">
        <v>177</v>
      </c>
      <c r="B14" s="11">
        <f>VLOOKUP(CONCATENATE($A14, " ", $B$7), 'Table 9 - Full data'!$A$2:$D$145, 2, FALSE)</f>
        <v>28140</v>
      </c>
      <c r="C14" s="22">
        <f>VLOOKUP(CONCATENATE($A14, " ", $B$7), 'Table 9 - Full data'!$A$2:$D$145, 3, FALSE)</f>
        <v>2777185</v>
      </c>
      <c r="D14" s="12">
        <f>VLOOKUP(CONCATENATE($A14, " ", $B$7), 'Table 9 - Full data'!$A$2:$D$145, 4, FALSE)</f>
        <v>0.01</v>
      </c>
    </row>
    <row r="15" spans="1:4" x14ac:dyDescent="0.25">
      <c r="A15" s="2" t="s">
        <v>178</v>
      </c>
      <c r="B15" s="11">
        <f>VLOOKUP(CONCATENATE($A15, " ", $B$7), 'Table 9 - Full data'!$A$2:$D$145, 2, FALSE)</f>
        <v>68970</v>
      </c>
      <c r="C15" s="22">
        <f>VLOOKUP(CONCATENATE($A15, " ", $B$7), 'Table 9 - Full data'!$A$2:$D$145, 3, FALSE)</f>
        <v>6969065</v>
      </c>
      <c r="D15" s="12">
        <f>VLOOKUP(CONCATENATE($A15, " ", $B$7), 'Table 9 - Full data'!$A$2:$D$145, 4, FALSE)</f>
        <v>0.03</v>
      </c>
    </row>
    <row r="16" spans="1:4" x14ac:dyDescent="0.25">
      <c r="A16" s="2" t="s">
        <v>179</v>
      </c>
      <c r="B16" s="11">
        <f>VLOOKUP(CONCATENATE($A16, " ", $B$7), 'Table 9 - Full data'!$A$2:$D$145, 2, FALSE)</f>
        <v>86925</v>
      </c>
      <c r="C16" s="22">
        <f>VLOOKUP(CONCATENATE($A16, " ", $B$7), 'Table 9 - Full data'!$A$2:$D$145, 3, FALSE)</f>
        <v>8469125</v>
      </c>
      <c r="D16" s="12">
        <f>VLOOKUP(CONCATENATE($A16, " ", $B$7), 'Table 9 - Full data'!$A$2:$D$145, 4, FALSE)</f>
        <v>0.03</v>
      </c>
    </row>
    <row r="17" spans="1:4" x14ac:dyDescent="0.25">
      <c r="A17" s="2" t="s">
        <v>180</v>
      </c>
      <c r="B17" s="11">
        <f>VLOOKUP(CONCATENATE($A17, " ", $B$7), 'Table 9 - Full data'!$A$2:$D$145, 2, FALSE)</f>
        <v>74020</v>
      </c>
      <c r="C17" s="22">
        <f>VLOOKUP(CONCATENATE($A17, " ", $B$7), 'Table 9 - Full data'!$A$2:$D$145, 3, FALSE)</f>
        <v>7216705</v>
      </c>
      <c r="D17" s="12">
        <f>VLOOKUP(CONCATENATE($A17, " ", $B$7), 'Table 9 - Full data'!$A$2:$D$145, 4, FALSE)</f>
        <v>0.03</v>
      </c>
    </row>
    <row r="18" spans="1:4" x14ac:dyDescent="0.25">
      <c r="A18" s="2" t="s">
        <v>181</v>
      </c>
      <c r="B18" s="11">
        <f>VLOOKUP(CONCATENATE($A18, " ", $B$7), 'Table 9 - Full data'!$A$2:$D$145, 2, FALSE)</f>
        <v>28165</v>
      </c>
      <c r="C18" s="22">
        <f>VLOOKUP(CONCATENATE($A18, " ", $B$7), 'Table 9 - Full data'!$A$2:$D$145, 3, FALSE)</f>
        <v>2739920</v>
      </c>
      <c r="D18" s="12">
        <f>VLOOKUP(CONCATENATE($A18, " ", $B$7), 'Table 9 - Full data'!$A$2:$D$145, 4, FALSE)</f>
        <v>0.01</v>
      </c>
    </row>
    <row r="19" spans="1:4" x14ac:dyDescent="0.25">
      <c r="A19" s="2" t="s">
        <v>182</v>
      </c>
      <c r="B19" s="11">
        <f>VLOOKUP(CONCATENATE($A19, " ", $B$7), 'Table 9 - Full data'!$A$2:$D$145, 2, FALSE)</f>
        <v>44005</v>
      </c>
      <c r="C19" s="22">
        <f>VLOOKUP(CONCATENATE($A19, " ", $B$7), 'Table 9 - Full data'!$A$2:$D$145, 3, FALSE)</f>
        <v>4304565</v>
      </c>
      <c r="D19" s="12">
        <f>VLOOKUP(CONCATENATE($A19, " ", $B$7), 'Table 9 - Full data'!$A$2:$D$145, 4, FALSE)</f>
        <v>0.02</v>
      </c>
    </row>
    <row r="20" spans="1:4" x14ac:dyDescent="0.25">
      <c r="A20" s="2" t="s">
        <v>183</v>
      </c>
      <c r="B20" s="11">
        <f>VLOOKUP(CONCATENATE($A20, " ", $B$7), 'Table 9 - Full data'!$A$2:$D$145, 2, FALSE)</f>
        <v>26165</v>
      </c>
      <c r="C20" s="22">
        <f>VLOOKUP(CONCATENATE($A20, " ", $B$7), 'Table 9 - Full data'!$A$2:$D$145, 3, FALSE)</f>
        <v>2614695</v>
      </c>
      <c r="D20" s="12">
        <f>VLOOKUP(CONCATENATE($A20, " ", $B$7), 'Table 9 - Full data'!$A$2:$D$145, 4, FALSE)</f>
        <v>0.01</v>
      </c>
    </row>
    <row r="21" spans="1:4" x14ac:dyDescent="0.25">
      <c r="A21" s="2" t="s">
        <v>184</v>
      </c>
      <c r="B21" s="11">
        <f>VLOOKUP(CONCATENATE($A21, " ", $B$7), 'Table 9 - Full data'!$A$2:$D$145, 2, FALSE)</f>
        <v>165280</v>
      </c>
      <c r="C21" s="22">
        <f>VLOOKUP(CONCATENATE($A21, " ", $B$7), 'Table 9 - Full data'!$A$2:$D$145, 3, FALSE)</f>
        <v>15786915</v>
      </c>
      <c r="D21" s="12">
        <f>VLOOKUP(CONCATENATE($A21, " ", $B$7), 'Table 9 - Full data'!$A$2:$D$145, 4, FALSE)</f>
        <v>0.06</v>
      </c>
    </row>
    <row r="22" spans="1:4" x14ac:dyDescent="0.25">
      <c r="A22" s="2" t="s">
        <v>185</v>
      </c>
      <c r="B22" s="11">
        <f>VLOOKUP(CONCATENATE($A22, " ", $B$7), 'Table 9 - Full data'!$A$2:$D$145, 2, FALSE)</f>
        <v>78115</v>
      </c>
      <c r="C22" s="22">
        <f>VLOOKUP(CONCATENATE($A22, " ", $B$7), 'Table 9 - Full data'!$A$2:$D$145, 3, FALSE)</f>
        <v>7844485</v>
      </c>
      <c r="D22" s="12">
        <f>VLOOKUP(CONCATENATE($A22, " ", $B$7), 'Table 9 - Full data'!$A$2:$D$145, 4, FALSE)</f>
        <v>0.03</v>
      </c>
    </row>
    <row r="23" spans="1:4" x14ac:dyDescent="0.25">
      <c r="A23" s="2" t="s">
        <v>186</v>
      </c>
      <c r="B23" s="11">
        <f>VLOOKUP(CONCATENATE($A23, " ", $B$7), 'Table 9 - Full data'!$A$2:$D$145, 2, FALSE)</f>
        <v>192595</v>
      </c>
      <c r="C23" s="22">
        <f>VLOOKUP(CONCATENATE($A23, " ", $B$7), 'Table 9 - Full data'!$A$2:$D$145, 3, FALSE)</f>
        <v>19181625</v>
      </c>
      <c r="D23" s="12">
        <f>VLOOKUP(CONCATENATE($A23, " ", $B$7), 'Table 9 - Full data'!$A$2:$D$145, 4, FALSE)</f>
        <v>0.08</v>
      </c>
    </row>
    <row r="24" spans="1:4" x14ac:dyDescent="0.25">
      <c r="A24" s="2" t="s">
        <v>187</v>
      </c>
      <c r="B24" s="11">
        <f>VLOOKUP(CONCATENATE($A24, " ", $B$7), 'Table 9 - Full data'!$A$2:$D$145, 2, FALSE)</f>
        <v>408480</v>
      </c>
      <c r="C24" s="22">
        <f>VLOOKUP(CONCATENATE($A24, " ", $B$7), 'Table 9 - Full data'!$A$2:$D$145, 3, FALSE)</f>
        <v>39982955</v>
      </c>
      <c r="D24" s="12">
        <f>VLOOKUP(CONCATENATE($A24, " ", $B$7), 'Table 9 - Full data'!$A$2:$D$145, 4, FALSE)</f>
        <v>0.16</v>
      </c>
    </row>
    <row r="25" spans="1:4" x14ac:dyDescent="0.25">
      <c r="A25" s="2" t="s">
        <v>188</v>
      </c>
      <c r="B25" s="11">
        <f>VLOOKUP(CONCATENATE($A25, " ", $B$7), 'Table 9 - Full data'!$A$2:$D$145, 2, FALSE)</f>
        <v>88470</v>
      </c>
      <c r="C25" s="22">
        <f>VLOOKUP(CONCATENATE($A25, " ", $B$7), 'Table 9 - Full data'!$A$2:$D$145, 3, FALSE)</f>
        <v>8898230</v>
      </c>
      <c r="D25" s="12">
        <f>VLOOKUP(CONCATENATE($A25, " ", $B$7), 'Table 9 - Full data'!$A$2:$D$145, 4, FALSE)</f>
        <v>0.04</v>
      </c>
    </row>
    <row r="26" spans="1:4" x14ac:dyDescent="0.25">
      <c r="A26" s="2" t="s">
        <v>189</v>
      </c>
      <c r="B26" s="11">
        <f>VLOOKUP(CONCATENATE($A26, " ", $B$7), 'Table 9 - Full data'!$A$2:$D$145, 2, FALSE)</f>
        <v>42945</v>
      </c>
      <c r="C26" s="22">
        <f>VLOOKUP(CONCATENATE($A26, " ", $B$7), 'Table 9 - Full data'!$A$2:$D$145, 3, FALSE)</f>
        <v>4155980</v>
      </c>
      <c r="D26" s="12">
        <f>VLOOKUP(CONCATENATE($A26, " ", $B$7), 'Table 9 - Full data'!$A$2:$D$145, 4, FALSE)</f>
        <v>0.02</v>
      </c>
    </row>
    <row r="27" spans="1:4" x14ac:dyDescent="0.25">
      <c r="A27" s="2" t="s">
        <v>190</v>
      </c>
      <c r="B27" s="11">
        <f>VLOOKUP(CONCATENATE($A27, " ", $B$7), 'Table 9 - Full data'!$A$2:$D$145, 2, FALSE)</f>
        <v>47890</v>
      </c>
      <c r="C27" s="22">
        <f>VLOOKUP(CONCATENATE($A27, " ", $B$7), 'Table 9 - Full data'!$A$2:$D$145, 3, FALSE)</f>
        <v>4721880</v>
      </c>
      <c r="D27" s="12">
        <f>VLOOKUP(CONCATENATE($A27, " ", $B$7), 'Table 9 - Full data'!$A$2:$D$145, 4, FALSE)</f>
        <v>0.02</v>
      </c>
    </row>
    <row r="28" spans="1:4" x14ac:dyDescent="0.25">
      <c r="A28" s="2" t="s">
        <v>191</v>
      </c>
      <c r="B28" s="11">
        <f>VLOOKUP(CONCATENATE($A28, " ", $B$7), 'Table 9 - Full data'!$A$2:$D$145, 2, FALSE)</f>
        <v>35695</v>
      </c>
      <c r="C28" s="22">
        <f>VLOOKUP(CONCATENATE($A28, " ", $B$7), 'Table 9 - Full data'!$A$2:$D$145, 3, FALSE)</f>
        <v>3562145</v>
      </c>
      <c r="D28" s="12">
        <f>VLOOKUP(CONCATENATE($A28, " ", $B$7), 'Table 9 - Full data'!$A$2:$D$145, 4, FALSE)</f>
        <v>0.01</v>
      </c>
    </row>
    <row r="29" spans="1:4" x14ac:dyDescent="0.25">
      <c r="A29" s="2" t="s">
        <v>192</v>
      </c>
      <c r="B29" s="11">
        <f>VLOOKUP(CONCATENATE($A29, " ", $B$7), 'Table 9 - Full data'!$A$2:$D$145, 2, FALSE)</f>
        <v>7045</v>
      </c>
      <c r="C29" s="22">
        <f>VLOOKUP(CONCATENATE($A29, " ", $B$7), 'Table 9 - Full data'!$A$2:$D$145, 3, FALSE)</f>
        <v>726795</v>
      </c>
      <c r="D29" s="12">
        <f>VLOOKUP(CONCATENATE($A29, " ", $B$7), 'Table 9 - Full data'!$A$2:$D$145, 4, FALSE)</f>
        <v>0</v>
      </c>
    </row>
    <row r="30" spans="1:4" x14ac:dyDescent="0.25">
      <c r="A30" s="2" t="s">
        <v>193</v>
      </c>
      <c r="B30" s="11">
        <f>VLOOKUP(CONCATENATE($A30, " ", $B$7), 'Table 9 - Full data'!$A$2:$D$145, 2, FALSE)</f>
        <v>84985</v>
      </c>
      <c r="C30" s="22">
        <f>VLOOKUP(CONCATENATE($A30, " ", $B$7), 'Table 9 - Full data'!$A$2:$D$145, 3, FALSE)</f>
        <v>8302775</v>
      </c>
      <c r="D30" s="12">
        <f>VLOOKUP(CONCATENATE($A30, " ", $B$7), 'Table 9 - Full data'!$A$2:$D$145, 4, FALSE)</f>
        <v>0.03</v>
      </c>
    </row>
    <row r="31" spans="1:4" x14ac:dyDescent="0.25">
      <c r="A31" s="2" t="s">
        <v>194</v>
      </c>
      <c r="B31" s="11">
        <f>VLOOKUP(CONCATENATE($A31, " ", $B$7), 'Table 9 - Full data'!$A$2:$D$145, 2, FALSE)</f>
        <v>199075</v>
      </c>
      <c r="C31" s="22">
        <f>VLOOKUP(CONCATENATE($A31, " ", $B$7), 'Table 9 - Full data'!$A$2:$D$145, 3, FALSE)</f>
        <v>19043375</v>
      </c>
      <c r="D31" s="12">
        <f>VLOOKUP(CONCATENATE($A31, " ", $B$7), 'Table 9 - Full data'!$A$2:$D$145, 4, FALSE)</f>
        <v>0.08</v>
      </c>
    </row>
    <row r="32" spans="1:4" x14ac:dyDescent="0.25">
      <c r="A32" s="2" t="s">
        <v>195</v>
      </c>
      <c r="B32" s="11">
        <f>VLOOKUP(CONCATENATE($A32, " ", $B$7), 'Table 9 - Full data'!$A$2:$D$145, 2, FALSE)</f>
        <v>5140</v>
      </c>
      <c r="C32" s="22">
        <f>VLOOKUP(CONCATENATE($A32, " ", $B$7), 'Table 9 - Full data'!$A$2:$D$145, 3, FALSE)</f>
        <v>540200</v>
      </c>
      <c r="D32" s="12">
        <f>VLOOKUP(CONCATENATE($A32, " ", $B$7), 'Table 9 - Full data'!$A$2:$D$145, 4, FALSE)</f>
        <v>0</v>
      </c>
    </row>
    <row r="33" spans="1:4" x14ac:dyDescent="0.25">
      <c r="A33" s="2" t="s">
        <v>196</v>
      </c>
      <c r="B33" s="11">
        <f>VLOOKUP(CONCATENATE($A33, " ", $B$7), 'Table 9 - Full data'!$A$2:$D$145, 2, FALSE)</f>
        <v>54105</v>
      </c>
      <c r="C33" s="22">
        <f>VLOOKUP(CONCATENATE($A33, " ", $B$7), 'Table 9 - Full data'!$A$2:$D$145, 3, FALSE)</f>
        <v>5447810</v>
      </c>
      <c r="D33" s="12">
        <f>VLOOKUP(CONCATENATE($A33, " ", $B$7), 'Table 9 - Full data'!$A$2:$D$145, 4, FALSE)</f>
        <v>0.02</v>
      </c>
    </row>
    <row r="34" spans="1:4" x14ac:dyDescent="0.25">
      <c r="A34" s="2" t="s">
        <v>197</v>
      </c>
      <c r="B34" s="11">
        <f>VLOOKUP(CONCATENATE($A34, " ", $B$7), 'Table 9 - Full data'!$A$2:$D$145, 2, FALSE)</f>
        <v>84245</v>
      </c>
      <c r="C34" s="22">
        <f>VLOOKUP(CONCATENATE($A34, " ", $B$7), 'Table 9 - Full data'!$A$2:$D$145, 3, FALSE)</f>
        <v>8058605</v>
      </c>
      <c r="D34" s="12">
        <f>VLOOKUP(CONCATENATE($A34, " ", $B$7), 'Table 9 - Full data'!$A$2:$D$145, 4, FALSE)</f>
        <v>0.03</v>
      </c>
    </row>
    <row r="35" spans="1:4" x14ac:dyDescent="0.25">
      <c r="A35" s="2" t="s">
        <v>198</v>
      </c>
      <c r="B35" s="11">
        <f>VLOOKUP(CONCATENATE($A35, " ", $B$7), 'Table 9 - Full data'!$A$2:$D$145, 2, FALSE)</f>
        <v>44750</v>
      </c>
      <c r="C35" s="22">
        <f>VLOOKUP(CONCATENATE($A35, " ", $B$7), 'Table 9 - Full data'!$A$2:$D$145, 3, FALSE)</f>
        <v>4421440</v>
      </c>
      <c r="D35" s="12">
        <f>VLOOKUP(CONCATENATE($A35, " ", $B$7), 'Table 9 - Full data'!$A$2:$D$145, 4, FALSE)</f>
        <v>0.02</v>
      </c>
    </row>
    <row r="36" spans="1:4" x14ac:dyDescent="0.25">
      <c r="A36" s="2" t="s">
        <v>199</v>
      </c>
      <c r="B36" s="11">
        <f>VLOOKUP(CONCATENATE($A36, " ", $B$7), 'Table 9 - Full data'!$A$2:$D$145, 2, FALSE)</f>
        <v>5225</v>
      </c>
      <c r="C36" s="22">
        <f>VLOOKUP(CONCATENATE($A36, " ", $B$7), 'Table 9 - Full data'!$A$2:$D$145, 3, FALSE)</f>
        <v>529515</v>
      </c>
      <c r="D36" s="12">
        <f>VLOOKUP(CONCATENATE($A36, " ", $B$7), 'Table 9 - Full data'!$A$2:$D$145, 4, FALSE)</f>
        <v>0</v>
      </c>
    </row>
    <row r="37" spans="1:4" x14ac:dyDescent="0.25">
      <c r="A37" s="2" t="s">
        <v>200</v>
      </c>
      <c r="B37" s="11">
        <f>VLOOKUP(CONCATENATE($A37, " ", $B$7), 'Table 9 - Full data'!$A$2:$D$145, 2, FALSE)</f>
        <v>49975</v>
      </c>
      <c r="C37" s="22">
        <f>VLOOKUP(CONCATENATE($A37, " ", $B$7), 'Table 9 - Full data'!$A$2:$D$145, 3, FALSE)</f>
        <v>4835810</v>
      </c>
      <c r="D37" s="12">
        <f>VLOOKUP(CONCATENATE($A37, " ", $B$7), 'Table 9 - Full data'!$A$2:$D$145, 4, FALSE)</f>
        <v>0.02</v>
      </c>
    </row>
    <row r="38" spans="1:4" x14ac:dyDescent="0.25">
      <c r="A38" s="2" t="s">
        <v>201</v>
      </c>
      <c r="B38" s="11">
        <f>VLOOKUP(CONCATENATE($A38, " ", $B$7), 'Table 9 - Full data'!$A$2:$D$145, 2, FALSE)</f>
        <v>153770</v>
      </c>
      <c r="C38" s="22">
        <f>VLOOKUP(CONCATENATE($A38, " ", $B$7), 'Table 9 - Full data'!$A$2:$D$145, 3, FALSE)</f>
        <v>15092010</v>
      </c>
      <c r="D38" s="12">
        <f>VLOOKUP(CONCATENATE($A38, " ", $B$7), 'Table 9 - Full data'!$A$2:$D$145, 4, FALSE)</f>
        <v>0.06</v>
      </c>
    </row>
    <row r="39" spans="1:4" x14ac:dyDescent="0.25">
      <c r="A39" s="2" t="s">
        <v>202</v>
      </c>
      <c r="B39" s="11">
        <f>VLOOKUP(CONCATENATE($A39, " ", $B$7), 'Table 9 - Full data'!$A$2:$D$145, 2, FALSE)</f>
        <v>30025</v>
      </c>
      <c r="C39" s="22">
        <f>VLOOKUP(CONCATENATE($A39, " ", $B$7), 'Table 9 - Full data'!$A$2:$D$145, 3, FALSE)</f>
        <v>2949610</v>
      </c>
      <c r="D39" s="12">
        <f>VLOOKUP(CONCATENATE($A39, " ", $B$7), 'Table 9 - Full data'!$A$2:$D$145, 4, FALSE)</f>
        <v>0.01</v>
      </c>
    </row>
    <row r="40" spans="1:4" x14ac:dyDescent="0.25">
      <c r="A40" s="2" t="s">
        <v>203</v>
      </c>
      <c r="B40" s="11">
        <f>VLOOKUP(CONCATENATE($A40, " ", $B$7), 'Table 9 - Full data'!$A$2:$D$145, 2, FALSE)</f>
        <v>58805</v>
      </c>
      <c r="C40" s="22">
        <f>VLOOKUP(CONCATENATE($A40, " ", $B$7), 'Table 9 - Full data'!$A$2:$D$145, 3, FALSE)</f>
        <v>5586120</v>
      </c>
      <c r="D40" s="12">
        <f>VLOOKUP(CONCATENATE($A40, " ", $B$7), 'Table 9 - Full data'!$A$2:$D$145, 4, FALSE)</f>
        <v>0.02</v>
      </c>
    </row>
    <row r="41" spans="1:4" x14ac:dyDescent="0.25">
      <c r="A41" s="2" t="s">
        <v>204</v>
      </c>
      <c r="B41" s="11">
        <f>VLOOKUP(CONCATENATE($A41, " ", $B$7), 'Table 9 - Full data'!$A$2:$D$145, 2, FALSE)</f>
        <v>95470</v>
      </c>
      <c r="C41" s="22">
        <f>VLOOKUP(CONCATENATE($A41, " ", $B$7), 'Table 9 - Full data'!$A$2:$D$145, 3, FALSE)</f>
        <v>9422550</v>
      </c>
      <c r="D41" s="12">
        <f>VLOOKUP(CONCATENATE($A41, " ", $B$7), 'Table 9 - Full data'!$A$2:$D$145, 4, FALSE)</f>
        <v>0.04</v>
      </c>
    </row>
    <row r="42" spans="1:4" x14ac:dyDescent="0.25">
      <c r="A42" s="2" t="s">
        <v>205</v>
      </c>
      <c r="B42" s="11">
        <f>VLOOKUP(CONCATENATE($A42, " ", $B$7), 'Table 9 - Full data'!$A$2:$D$145, 2, FALSE)</f>
        <v>1785</v>
      </c>
      <c r="C42" s="22">
        <f>VLOOKUP(CONCATENATE($A42, " ", $B$7), 'Table 9 - Full data'!$A$2:$D$145, 3, FALSE)</f>
        <v>187725</v>
      </c>
      <c r="D42" s="12">
        <f>VLOOKUP(CONCATENATE($A42, " ", $B$7), 'Table 9 - Full data'!$A$2:$D$145, 4, FALSE)</f>
        <v>0</v>
      </c>
    </row>
    <row r="43" spans="1:4" x14ac:dyDescent="0.25">
      <c r="A43" s="2" t="s">
        <v>206</v>
      </c>
      <c r="B43" s="11">
        <f>VLOOKUP(CONCATENATE($A43, " ", $B$7), 'Table 9 - Full data'!$A$2:$D$145, 2, FALSE)</f>
        <v>9260</v>
      </c>
      <c r="C43" s="22">
        <f>VLOOKUP(CONCATENATE($A43, " ", $B$7), 'Table 9 - Full data'!$A$2:$D$145, 3, FALSE)</f>
        <v>725330</v>
      </c>
      <c r="D43" s="12">
        <f>VLOOKUP(CONCATENATE($A43, " ", $B$7), 'Table 9 - Full data'!$A$2:$D$145, 4, FALSE)</f>
        <v>0</v>
      </c>
    </row>
    <row r="44" spans="1:4" x14ac:dyDescent="0.25">
      <c r="A44" s="2" t="s">
        <v>207</v>
      </c>
      <c r="B44" s="11">
        <f>VLOOKUP(CONCATENATE($A44, " ", $B$7), 'Table 9 - Full data'!$A$2:$D$145, 2, FALSE)</f>
        <v>735</v>
      </c>
      <c r="C44" s="22">
        <f>VLOOKUP(CONCATENATE($A44, " ", $B$7), 'Table 9 - Full data'!$A$2:$D$145, 3, FALSE)</f>
        <v>55505</v>
      </c>
      <c r="D44" s="12">
        <f>VLOOKUP(CONCATENATE($A44, " ", $B$7), 'Table 9 - Full data'!$A$2:$D$145, 4, FALSE)</f>
        <v>0</v>
      </c>
    </row>
    <row r="45" spans="1:4" x14ac:dyDescent="0.25">
      <c r="A45" s="2" t="s">
        <v>41</v>
      </c>
      <c r="B45" s="2"/>
      <c r="C45" s="2"/>
      <c r="D45" s="2"/>
    </row>
    <row r="46" spans="1:4" ht="110.25" x14ac:dyDescent="0.25">
      <c r="A46" s="19" t="s">
        <v>60</v>
      </c>
      <c r="B46" s="2"/>
      <c r="C46" s="2"/>
      <c r="D46" s="2"/>
    </row>
    <row r="47" spans="1:4" ht="78.75" x14ac:dyDescent="0.25">
      <c r="A47" s="19" t="s">
        <v>61</v>
      </c>
      <c r="B47" s="2"/>
      <c r="C47" s="2"/>
      <c r="D47" s="2"/>
    </row>
    <row r="48" spans="1:4" x14ac:dyDescent="0.25">
      <c r="A48" s="2" t="s">
        <v>62</v>
      </c>
      <c r="B48" s="2"/>
      <c r="C48" s="2"/>
      <c r="D48" s="2"/>
    </row>
    <row r="49" spans="1:4" x14ac:dyDescent="0.25">
      <c r="A49" s="2" t="s">
        <v>86</v>
      </c>
      <c r="B49" s="2"/>
      <c r="C49" s="2"/>
      <c r="D49" s="2"/>
    </row>
    <row r="50" spans="1:4" ht="173.25" x14ac:dyDescent="0.25">
      <c r="A50" s="19" t="s">
        <v>74</v>
      </c>
      <c r="B50" s="2"/>
      <c r="C50" s="2"/>
      <c r="D50" s="2"/>
    </row>
    <row r="51" spans="1:4" x14ac:dyDescent="0.25">
      <c r="A51" s="2" t="s">
        <v>64</v>
      </c>
      <c r="B51" s="2"/>
      <c r="C51" s="2"/>
      <c r="D51" s="2"/>
    </row>
  </sheetData>
  <conditionalFormatting sqref="D1:D1048576">
    <cfRule type="dataBar" priority="1">
      <dataBar>
        <cfvo type="num" val="0"/>
        <cfvo type="num" val="1"/>
        <color rgb="FFB4A9D4"/>
      </dataBar>
      <extLst>
        <ext xmlns:x14="http://schemas.microsoft.com/office/spreadsheetml/2009/9/main" uri="{B025F937-C7B1-47D3-B67F-A62EFF666E3E}">
          <x14:id>{2F84F3CA-515C-421B-91F0-B0BB981E6D83}</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2F84F3CA-515C-421B-91F0-B0BB981E6D83}">
            <x14:dataBar minLength="0" maxLength="100" gradient="0">
              <x14:cfvo type="num">
                <xm:f>0</xm:f>
              </x14:cfvo>
              <x14:cfvo type="num">
                <xm:f>1</xm:f>
              </x14:cfvo>
              <x14:negativeFillColor rgb="FFB4A9D4"/>
              <x14:axisColor rgb="FF000000"/>
            </x14:dataBar>
          </x14:cfRule>
          <xm:sqref>D1:D1048576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'Financial year lookup'!A3:A6</xm:f>
          </x14:formula1>
          <xm:sqref>B7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45"/>
  <sheetViews>
    <sheetView workbookViewId="0"/>
  </sheetViews>
  <sheetFormatPr defaultColWidth="11" defaultRowHeight="15.75" x14ac:dyDescent="0.25"/>
  <cols>
    <col min="1" max="1" width="50.75" customWidth="1"/>
    <col min="2" max="12" width="16.75" customWidth="1"/>
  </cols>
  <sheetData>
    <row r="1" spans="1:12" ht="21" x14ac:dyDescent="0.35">
      <c r="A1" s="7" t="s">
        <v>9</v>
      </c>
      <c r="B1" s="2"/>
      <c r="C1" s="2"/>
      <c r="D1" s="2"/>
      <c r="E1" s="2"/>
      <c r="F1" s="2"/>
      <c r="G1" s="2"/>
      <c r="H1" s="2"/>
      <c r="I1" s="2"/>
      <c r="J1" s="2"/>
      <c r="K1" s="2"/>
      <c r="L1" s="2"/>
    </row>
    <row r="2" spans="1:12" x14ac:dyDescent="0.25">
      <c r="A2" s="2" t="s">
        <v>37</v>
      </c>
      <c r="B2" s="2"/>
      <c r="C2" s="2"/>
      <c r="D2" s="2"/>
      <c r="E2" s="2"/>
      <c r="F2" s="2"/>
      <c r="G2" s="2"/>
      <c r="H2" s="2"/>
      <c r="I2" s="2"/>
      <c r="J2" s="2"/>
      <c r="K2" s="2"/>
      <c r="L2" s="2"/>
    </row>
    <row r="3" spans="1:12" x14ac:dyDescent="0.25">
      <c r="A3" s="2" t="s">
        <v>15</v>
      </c>
      <c r="B3" s="2"/>
      <c r="C3" s="2"/>
      <c r="D3" s="2"/>
      <c r="E3" s="2"/>
      <c r="F3" s="2"/>
      <c r="G3" s="2"/>
      <c r="H3" s="2"/>
      <c r="I3" s="2"/>
      <c r="J3" s="2"/>
      <c r="K3" s="2"/>
      <c r="L3" s="2"/>
    </row>
    <row r="4" spans="1:12" x14ac:dyDescent="0.25">
      <c r="A4" s="2" t="s">
        <v>16</v>
      </c>
      <c r="B4" s="2"/>
      <c r="C4" s="2"/>
      <c r="D4" s="2"/>
      <c r="E4" s="2"/>
      <c r="F4" s="2"/>
      <c r="G4" s="2"/>
      <c r="H4" s="2"/>
      <c r="I4" s="2"/>
      <c r="J4" s="2"/>
      <c r="K4" s="2"/>
      <c r="L4" s="2"/>
    </row>
    <row r="5" spans="1:12" x14ac:dyDescent="0.25">
      <c r="A5" s="2" t="s">
        <v>19</v>
      </c>
      <c r="B5" s="2"/>
      <c r="C5" s="2"/>
      <c r="D5" s="2"/>
      <c r="E5" s="2"/>
      <c r="F5" s="2"/>
      <c r="G5" s="2"/>
      <c r="H5" s="2"/>
      <c r="I5" s="2"/>
      <c r="J5" s="2"/>
      <c r="K5" s="2"/>
      <c r="L5" s="2"/>
    </row>
    <row r="6" spans="1:12" ht="99.95" customHeight="1" x14ac:dyDescent="0.25">
      <c r="A6" s="4" t="s">
        <v>465</v>
      </c>
      <c r="B6" s="4" t="s">
        <v>233</v>
      </c>
      <c r="C6" s="4" t="s">
        <v>234</v>
      </c>
      <c r="D6" s="4" t="s">
        <v>466</v>
      </c>
      <c r="E6" s="4" t="s">
        <v>467</v>
      </c>
      <c r="F6" s="4" t="s">
        <v>468</v>
      </c>
      <c r="G6" s="4" t="s">
        <v>469</v>
      </c>
      <c r="H6" s="4" t="s">
        <v>235</v>
      </c>
      <c r="I6" s="4" t="s">
        <v>236</v>
      </c>
      <c r="J6" s="4" t="s">
        <v>237</v>
      </c>
      <c r="K6" s="4" t="s">
        <v>470</v>
      </c>
      <c r="L6" s="4" t="s">
        <v>471</v>
      </c>
    </row>
    <row r="7" spans="1:12" x14ac:dyDescent="0.25">
      <c r="A7" s="8" t="s">
        <v>120</v>
      </c>
      <c r="B7" s="9">
        <v>1750</v>
      </c>
      <c r="C7" s="26">
        <v>6.0000000000000001E-3</v>
      </c>
      <c r="D7" s="9">
        <v>1620</v>
      </c>
      <c r="E7" s="9">
        <v>680</v>
      </c>
      <c r="F7" s="9">
        <v>810</v>
      </c>
      <c r="G7" s="9">
        <v>135</v>
      </c>
      <c r="H7" s="10">
        <v>0.42</v>
      </c>
      <c r="I7" s="10">
        <v>0.5</v>
      </c>
      <c r="J7" s="10">
        <v>0.08</v>
      </c>
      <c r="K7" s="9">
        <v>8</v>
      </c>
      <c r="L7" s="10">
        <v>0.93</v>
      </c>
    </row>
    <row r="8" spans="1:12" x14ac:dyDescent="0.25">
      <c r="A8" s="2" t="s">
        <v>124</v>
      </c>
      <c r="B8" s="11" t="s">
        <v>464</v>
      </c>
      <c r="C8" s="27" t="s">
        <v>464</v>
      </c>
      <c r="D8" s="11">
        <v>0</v>
      </c>
      <c r="E8" s="11">
        <v>0</v>
      </c>
      <c r="F8" s="11">
        <v>0</v>
      </c>
      <c r="G8" s="11">
        <v>0</v>
      </c>
      <c r="H8" s="12" t="s">
        <v>452</v>
      </c>
      <c r="I8" s="12" t="s">
        <v>452</v>
      </c>
      <c r="J8" s="12" t="s">
        <v>452</v>
      </c>
      <c r="K8" s="11" t="s">
        <v>452</v>
      </c>
      <c r="L8" s="12" t="s">
        <v>452</v>
      </c>
    </row>
    <row r="9" spans="1:12" x14ac:dyDescent="0.25">
      <c r="A9" s="2" t="s">
        <v>125</v>
      </c>
      <c r="B9" s="11">
        <v>100</v>
      </c>
      <c r="C9" s="27">
        <v>4.0000000000000001E-3</v>
      </c>
      <c r="D9" s="11">
        <v>65</v>
      </c>
      <c r="E9" s="11">
        <v>15</v>
      </c>
      <c r="F9" s="11">
        <v>15</v>
      </c>
      <c r="G9" s="11">
        <v>30</v>
      </c>
      <c r="H9" s="12">
        <v>0.25</v>
      </c>
      <c r="I9" s="12">
        <v>0.25</v>
      </c>
      <c r="J9" s="12">
        <v>0.49</v>
      </c>
      <c r="K9" s="11">
        <v>8</v>
      </c>
      <c r="L9" s="12">
        <v>0.97</v>
      </c>
    </row>
    <row r="10" spans="1:12" x14ac:dyDescent="0.25">
      <c r="A10" s="2" t="s">
        <v>126</v>
      </c>
      <c r="B10" s="11">
        <v>65</v>
      </c>
      <c r="C10" s="27">
        <v>4.0000000000000001E-3</v>
      </c>
      <c r="D10" s="11">
        <v>85</v>
      </c>
      <c r="E10" s="11">
        <v>20</v>
      </c>
      <c r="F10" s="11">
        <v>40</v>
      </c>
      <c r="G10" s="11">
        <v>30</v>
      </c>
      <c r="H10" s="12">
        <v>0.21</v>
      </c>
      <c r="I10" s="12">
        <v>0.45</v>
      </c>
      <c r="J10" s="12">
        <v>0.33</v>
      </c>
      <c r="K10" s="11">
        <v>14</v>
      </c>
      <c r="L10" s="12">
        <v>0.88</v>
      </c>
    </row>
    <row r="11" spans="1:12" x14ac:dyDescent="0.25">
      <c r="A11" s="2" t="s">
        <v>127</v>
      </c>
      <c r="B11" s="11">
        <v>40</v>
      </c>
      <c r="C11" s="27">
        <v>6.0000000000000001E-3</v>
      </c>
      <c r="D11" s="11">
        <v>45</v>
      </c>
      <c r="E11" s="11">
        <v>10</v>
      </c>
      <c r="F11" s="11">
        <v>15</v>
      </c>
      <c r="G11" s="11">
        <v>20</v>
      </c>
      <c r="H11" s="12">
        <v>0.23</v>
      </c>
      <c r="I11" s="12">
        <v>0.34</v>
      </c>
      <c r="J11" s="12">
        <v>0.43</v>
      </c>
      <c r="K11" s="11">
        <v>11</v>
      </c>
      <c r="L11" s="12">
        <v>0.81</v>
      </c>
    </row>
    <row r="12" spans="1:12" x14ac:dyDescent="0.25">
      <c r="A12" s="2" t="s">
        <v>128</v>
      </c>
      <c r="B12" s="11">
        <v>55</v>
      </c>
      <c r="C12" s="27">
        <v>6.0000000000000001E-3</v>
      </c>
      <c r="D12" s="11">
        <v>40</v>
      </c>
      <c r="E12" s="11">
        <v>15</v>
      </c>
      <c r="F12" s="11">
        <v>15</v>
      </c>
      <c r="G12" s="11">
        <v>10</v>
      </c>
      <c r="H12" s="12">
        <v>0.33</v>
      </c>
      <c r="I12" s="12">
        <v>0.38</v>
      </c>
      <c r="J12" s="12">
        <v>0.28999999999999998</v>
      </c>
      <c r="K12" s="11">
        <v>8</v>
      </c>
      <c r="L12" s="12">
        <v>0.97</v>
      </c>
    </row>
    <row r="13" spans="1:12" x14ac:dyDescent="0.25">
      <c r="A13" s="2" t="s">
        <v>129</v>
      </c>
      <c r="B13" s="11">
        <v>40</v>
      </c>
      <c r="C13" s="27">
        <v>7.0000000000000001E-3</v>
      </c>
      <c r="D13" s="11">
        <v>55</v>
      </c>
      <c r="E13" s="11">
        <v>10</v>
      </c>
      <c r="F13" s="11">
        <v>25</v>
      </c>
      <c r="G13" s="11">
        <v>15</v>
      </c>
      <c r="H13" s="12">
        <v>0.22</v>
      </c>
      <c r="I13" s="12">
        <v>0.46</v>
      </c>
      <c r="J13" s="12">
        <v>0.31</v>
      </c>
      <c r="K13" s="11">
        <v>11</v>
      </c>
      <c r="L13" s="12">
        <v>0.89</v>
      </c>
    </row>
    <row r="14" spans="1:12" x14ac:dyDescent="0.25">
      <c r="A14" s="2" t="s">
        <v>130</v>
      </c>
      <c r="B14" s="11">
        <v>55</v>
      </c>
      <c r="C14" s="27">
        <v>1.0999999999999999E-2</v>
      </c>
      <c r="D14" s="11">
        <v>40</v>
      </c>
      <c r="E14" s="11">
        <v>20</v>
      </c>
      <c r="F14" s="11">
        <v>10</v>
      </c>
      <c r="G14" s="11">
        <v>10</v>
      </c>
      <c r="H14" s="12">
        <v>0.47</v>
      </c>
      <c r="I14" s="12">
        <v>0.28999999999999998</v>
      </c>
      <c r="J14" s="12">
        <v>0.24</v>
      </c>
      <c r="K14" s="11">
        <v>6</v>
      </c>
      <c r="L14" s="12">
        <v>0.97</v>
      </c>
    </row>
    <row r="15" spans="1:12" x14ac:dyDescent="0.25">
      <c r="A15" s="2" t="s">
        <v>131</v>
      </c>
      <c r="B15" s="11">
        <v>45</v>
      </c>
      <c r="C15" s="27">
        <v>1.2E-2</v>
      </c>
      <c r="D15" s="11">
        <v>55</v>
      </c>
      <c r="E15" s="11">
        <v>10</v>
      </c>
      <c r="F15" s="11">
        <v>25</v>
      </c>
      <c r="G15" s="11">
        <v>15</v>
      </c>
      <c r="H15" s="12">
        <v>0.2</v>
      </c>
      <c r="I15" s="12">
        <v>0.49</v>
      </c>
      <c r="J15" s="12">
        <v>0.31</v>
      </c>
      <c r="K15" s="11">
        <v>9</v>
      </c>
      <c r="L15" s="12">
        <v>0.68</v>
      </c>
    </row>
    <row r="16" spans="1:12" x14ac:dyDescent="0.25">
      <c r="A16" s="2" t="s">
        <v>132</v>
      </c>
      <c r="B16" s="11">
        <v>35</v>
      </c>
      <c r="C16" s="27">
        <v>1.2E-2</v>
      </c>
      <c r="D16" s="11">
        <v>30</v>
      </c>
      <c r="E16" s="11">
        <v>10</v>
      </c>
      <c r="F16" s="11">
        <v>20</v>
      </c>
      <c r="G16" s="11">
        <v>0</v>
      </c>
      <c r="H16" s="12">
        <v>0.39</v>
      </c>
      <c r="I16" s="12">
        <v>0.61</v>
      </c>
      <c r="J16" s="12">
        <v>0</v>
      </c>
      <c r="K16" s="11">
        <v>8</v>
      </c>
      <c r="L16" s="12">
        <v>0.9</v>
      </c>
    </row>
    <row r="17" spans="1:12" x14ac:dyDescent="0.25">
      <c r="A17" s="2" t="s">
        <v>133</v>
      </c>
      <c r="B17" s="11">
        <v>25</v>
      </c>
      <c r="C17" s="27">
        <v>6.0000000000000001E-3</v>
      </c>
      <c r="D17" s="11">
        <v>30</v>
      </c>
      <c r="E17" s="11">
        <v>10</v>
      </c>
      <c r="F17" s="11">
        <v>20</v>
      </c>
      <c r="G17" s="11">
        <v>0</v>
      </c>
      <c r="H17" s="12">
        <v>0.36</v>
      </c>
      <c r="I17" s="12">
        <v>0.64</v>
      </c>
      <c r="J17" s="12">
        <v>0</v>
      </c>
      <c r="K17" s="11">
        <v>11</v>
      </c>
      <c r="L17" s="12">
        <v>0.79</v>
      </c>
    </row>
    <row r="18" spans="1:12" x14ac:dyDescent="0.25">
      <c r="A18" s="2" t="s">
        <v>134</v>
      </c>
      <c r="B18" s="11">
        <v>25</v>
      </c>
      <c r="C18" s="27">
        <v>1.0999999999999999E-2</v>
      </c>
      <c r="D18" s="11">
        <v>25</v>
      </c>
      <c r="E18" s="11">
        <v>10</v>
      </c>
      <c r="F18" s="11">
        <v>15</v>
      </c>
      <c r="G18" s="11">
        <v>0</v>
      </c>
      <c r="H18" s="12">
        <v>0.36</v>
      </c>
      <c r="I18" s="12">
        <v>0.64</v>
      </c>
      <c r="J18" s="12">
        <v>0</v>
      </c>
      <c r="K18" s="11">
        <v>8</v>
      </c>
      <c r="L18" s="12">
        <v>0.96</v>
      </c>
    </row>
    <row r="19" spans="1:12" x14ac:dyDescent="0.25">
      <c r="A19" s="2" t="s">
        <v>135</v>
      </c>
      <c r="B19" s="11">
        <v>20</v>
      </c>
      <c r="C19" s="27">
        <v>7.0000000000000001E-3</v>
      </c>
      <c r="D19" s="11">
        <v>15</v>
      </c>
      <c r="E19" s="11">
        <v>10</v>
      </c>
      <c r="F19" s="11">
        <v>5</v>
      </c>
      <c r="G19" s="11">
        <v>0</v>
      </c>
      <c r="H19" s="12">
        <v>0.75</v>
      </c>
      <c r="I19" s="12">
        <v>0.25</v>
      </c>
      <c r="J19" s="12">
        <v>0</v>
      </c>
      <c r="K19" s="11">
        <v>9</v>
      </c>
      <c r="L19" s="12">
        <v>0.88</v>
      </c>
    </row>
    <row r="20" spans="1:12" x14ac:dyDescent="0.25">
      <c r="A20" s="2" t="s">
        <v>136</v>
      </c>
      <c r="B20" s="11">
        <v>25</v>
      </c>
      <c r="C20" s="27">
        <v>7.0000000000000001E-3</v>
      </c>
      <c r="D20" s="11">
        <v>30</v>
      </c>
      <c r="E20" s="11">
        <v>5</v>
      </c>
      <c r="F20" s="11">
        <v>25</v>
      </c>
      <c r="G20" s="11">
        <v>0</v>
      </c>
      <c r="H20" s="12">
        <v>0.23</v>
      </c>
      <c r="I20" s="12">
        <v>0.77</v>
      </c>
      <c r="J20" s="12">
        <v>0</v>
      </c>
      <c r="K20" s="11">
        <v>11</v>
      </c>
      <c r="L20" s="12">
        <v>0.77</v>
      </c>
    </row>
    <row r="21" spans="1:12" x14ac:dyDescent="0.25">
      <c r="A21" s="2" t="s">
        <v>137</v>
      </c>
      <c r="B21" s="11">
        <v>25</v>
      </c>
      <c r="C21" s="27">
        <v>8.0000000000000002E-3</v>
      </c>
      <c r="D21" s="11">
        <v>20</v>
      </c>
      <c r="E21" s="11">
        <v>5</v>
      </c>
      <c r="F21" s="11">
        <v>15</v>
      </c>
      <c r="G21" s="11">
        <v>0</v>
      </c>
      <c r="H21" s="12">
        <v>0.23</v>
      </c>
      <c r="I21" s="12">
        <v>0.77</v>
      </c>
      <c r="J21" s="12">
        <v>0</v>
      </c>
      <c r="K21" s="11">
        <v>9</v>
      </c>
      <c r="L21" s="12">
        <v>0.77</v>
      </c>
    </row>
    <row r="22" spans="1:12" x14ac:dyDescent="0.25">
      <c r="A22" s="2" t="s">
        <v>138</v>
      </c>
      <c r="B22" s="11">
        <v>45</v>
      </c>
      <c r="C22" s="27">
        <v>1.4999999999999999E-2</v>
      </c>
      <c r="D22" s="11">
        <v>40</v>
      </c>
      <c r="E22" s="11">
        <v>30</v>
      </c>
      <c r="F22" s="11">
        <v>10</v>
      </c>
      <c r="G22" s="11">
        <v>0</v>
      </c>
      <c r="H22" s="12">
        <v>0.73</v>
      </c>
      <c r="I22" s="12">
        <v>0.27</v>
      </c>
      <c r="J22" s="12">
        <v>0</v>
      </c>
      <c r="K22" s="11">
        <v>7</v>
      </c>
      <c r="L22" s="12">
        <v>0.95</v>
      </c>
    </row>
    <row r="23" spans="1:12" x14ac:dyDescent="0.25">
      <c r="A23" s="2" t="s">
        <v>139</v>
      </c>
      <c r="B23" s="11">
        <v>25</v>
      </c>
      <c r="C23" s="27">
        <v>5.0000000000000001E-3</v>
      </c>
      <c r="D23" s="11">
        <v>30</v>
      </c>
      <c r="E23" s="11">
        <v>25</v>
      </c>
      <c r="F23" s="11">
        <v>5</v>
      </c>
      <c r="G23" s="11">
        <v>0</v>
      </c>
      <c r="H23" s="12">
        <v>0.83</v>
      </c>
      <c r="I23" s="12">
        <v>0.17</v>
      </c>
      <c r="J23" s="12">
        <v>0</v>
      </c>
      <c r="K23" s="11">
        <v>10</v>
      </c>
      <c r="L23" s="12">
        <v>0.83</v>
      </c>
    </row>
    <row r="24" spans="1:12" x14ac:dyDescent="0.25">
      <c r="A24" s="2" t="s">
        <v>140</v>
      </c>
      <c r="B24" s="11">
        <v>30</v>
      </c>
      <c r="C24" s="27">
        <v>6.0000000000000001E-3</v>
      </c>
      <c r="D24" s="11">
        <v>35</v>
      </c>
      <c r="E24" s="11">
        <v>20</v>
      </c>
      <c r="F24" s="11">
        <v>10</v>
      </c>
      <c r="G24" s="11">
        <v>0</v>
      </c>
      <c r="H24" s="12">
        <v>0.64</v>
      </c>
      <c r="I24" s="12">
        <v>0.36</v>
      </c>
      <c r="J24" s="12">
        <v>0</v>
      </c>
      <c r="K24" s="11">
        <v>8</v>
      </c>
      <c r="L24" s="12">
        <v>0.94</v>
      </c>
    </row>
    <row r="25" spans="1:12" x14ac:dyDescent="0.25">
      <c r="A25" s="2" t="s">
        <v>141</v>
      </c>
      <c r="B25" s="11">
        <v>30</v>
      </c>
      <c r="C25" s="27">
        <v>6.0000000000000001E-3</v>
      </c>
      <c r="D25" s="11">
        <v>35</v>
      </c>
      <c r="E25" s="11">
        <v>25</v>
      </c>
      <c r="F25" s="11">
        <v>10</v>
      </c>
      <c r="G25" s="11">
        <v>0</v>
      </c>
      <c r="H25" s="12">
        <v>0.72</v>
      </c>
      <c r="I25" s="12">
        <v>0.28000000000000003</v>
      </c>
      <c r="J25" s="12">
        <v>0</v>
      </c>
      <c r="K25" s="11">
        <v>9</v>
      </c>
      <c r="L25" s="12">
        <v>0.94</v>
      </c>
    </row>
    <row r="26" spans="1:12" x14ac:dyDescent="0.25">
      <c r="A26" s="2" t="s">
        <v>142</v>
      </c>
      <c r="B26" s="11">
        <v>35</v>
      </c>
      <c r="C26" s="27">
        <v>5.0000000000000001E-3</v>
      </c>
      <c r="D26" s="11">
        <v>30</v>
      </c>
      <c r="E26" s="11">
        <v>25</v>
      </c>
      <c r="F26" s="11">
        <v>5</v>
      </c>
      <c r="G26" s="11">
        <v>0</v>
      </c>
      <c r="H26" s="12">
        <v>0.8</v>
      </c>
      <c r="I26" s="12">
        <v>0.2</v>
      </c>
      <c r="J26" s="12">
        <v>0</v>
      </c>
      <c r="K26" s="11">
        <v>5</v>
      </c>
      <c r="L26" s="12">
        <v>1</v>
      </c>
    </row>
    <row r="27" spans="1:12" x14ac:dyDescent="0.25">
      <c r="A27" s="2" t="s">
        <v>143</v>
      </c>
      <c r="B27" s="11">
        <v>45</v>
      </c>
      <c r="C27" s="27">
        <v>6.0000000000000001E-3</v>
      </c>
      <c r="D27" s="11">
        <v>35</v>
      </c>
      <c r="E27" s="11">
        <v>20</v>
      </c>
      <c r="F27" s="11">
        <v>15</v>
      </c>
      <c r="G27" s="11">
        <v>0</v>
      </c>
      <c r="H27" s="12">
        <v>0.53</v>
      </c>
      <c r="I27" s="12">
        <v>0.47</v>
      </c>
      <c r="J27" s="12">
        <v>0</v>
      </c>
      <c r="K27" s="11">
        <v>11</v>
      </c>
      <c r="L27" s="12">
        <v>0.82</v>
      </c>
    </row>
    <row r="28" spans="1:12" x14ac:dyDescent="0.25">
      <c r="A28" s="2" t="s">
        <v>144</v>
      </c>
      <c r="B28" s="11">
        <v>40</v>
      </c>
      <c r="C28" s="27">
        <v>7.0000000000000001E-3</v>
      </c>
      <c r="D28" s="11">
        <v>50</v>
      </c>
      <c r="E28" s="11">
        <v>25</v>
      </c>
      <c r="F28" s="11">
        <v>20</v>
      </c>
      <c r="G28" s="11">
        <v>0</v>
      </c>
      <c r="H28" s="12">
        <v>0.55000000000000004</v>
      </c>
      <c r="I28" s="12">
        <v>0.45</v>
      </c>
      <c r="J28" s="12">
        <v>0</v>
      </c>
      <c r="K28" s="11">
        <v>10</v>
      </c>
      <c r="L28" s="12">
        <v>0.92</v>
      </c>
    </row>
    <row r="29" spans="1:12" x14ac:dyDescent="0.25">
      <c r="A29" s="2" t="s">
        <v>145</v>
      </c>
      <c r="B29" s="11">
        <v>65</v>
      </c>
      <c r="C29" s="27">
        <v>4.0000000000000001E-3</v>
      </c>
      <c r="D29" s="11">
        <v>60</v>
      </c>
      <c r="E29" s="11">
        <v>35</v>
      </c>
      <c r="F29" s="11">
        <v>20</v>
      </c>
      <c r="G29" s="11">
        <v>0</v>
      </c>
      <c r="H29" s="12">
        <v>0.62</v>
      </c>
      <c r="I29" s="12">
        <v>0.38</v>
      </c>
      <c r="J29" s="12">
        <v>0</v>
      </c>
      <c r="K29" s="11">
        <v>9</v>
      </c>
      <c r="L29" s="12">
        <v>0.97</v>
      </c>
    </row>
    <row r="30" spans="1:12" x14ac:dyDescent="0.25">
      <c r="A30" s="2" t="s">
        <v>146</v>
      </c>
      <c r="B30" s="11">
        <v>120</v>
      </c>
      <c r="C30" s="27">
        <v>3.0000000000000001E-3</v>
      </c>
      <c r="D30" s="11">
        <v>80</v>
      </c>
      <c r="E30" s="11">
        <v>25</v>
      </c>
      <c r="F30" s="11">
        <v>55</v>
      </c>
      <c r="G30" s="11">
        <v>0</v>
      </c>
      <c r="H30" s="12">
        <v>0.33</v>
      </c>
      <c r="I30" s="12">
        <v>0.67</v>
      </c>
      <c r="J30" s="12">
        <v>0</v>
      </c>
      <c r="K30" s="11">
        <v>6</v>
      </c>
      <c r="L30" s="12">
        <v>0.95</v>
      </c>
    </row>
    <row r="31" spans="1:12" x14ac:dyDescent="0.25">
      <c r="A31" s="2" t="s">
        <v>147</v>
      </c>
      <c r="B31" s="11">
        <v>205</v>
      </c>
      <c r="C31" s="27">
        <v>1.0999999999999999E-2</v>
      </c>
      <c r="D31" s="11">
        <v>175</v>
      </c>
      <c r="E31" s="11">
        <v>55</v>
      </c>
      <c r="F31" s="11">
        <v>120</v>
      </c>
      <c r="G31" s="11">
        <v>0</v>
      </c>
      <c r="H31" s="12">
        <v>0.32</v>
      </c>
      <c r="I31" s="12">
        <v>0.68</v>
      </c>
      <c r="J31" s="12">
        <v>0</v>
      </c>
      <c r="K31" s="11">
        <v>6</v>
      </c>
      <c r="L31" s="12">
        <v>0.99</v>
      </c>
    </row>
    <row r="32" spans="1:12" x14ac:dyDescent="0.25">
      <c r="A32" s="2" t="s">
        <v>148</v>
      </c>
      <c r="B32" s="11">
        <v>225</v>
      </c>
      <c r="C32" s="27">
        <v>1.0999999999999999E-2</v>
      </c>
      <c r="D32" s="11">
        <v>230</v>
      </c>
      <c r="E32" s="11">
        <v>100</v>
      </c>
      <c r="F32" s="11">
        <v>130</v>
      </c>
      <c r="G32" s="11">
        <v>0</v>
      </c>
      <c r="H32" s="12">
        <v>0.44</v>
      </c>
      <c r="I32" s="12">
        <v>0.56000000000000005</v>
      </c>
      <c r="J32" s="12">
        <v>0</v>
      </c>
      <c r="K32" s="11">
        <v>7</v>
      </c>
      <c r="L32" s="12">
        <v>0.97</v>
      </c>
    </row>
    <row r="33" spans="1:12" x14ac:dyDescent="0.25">
      <c r="A33" s="2" t="s">
        <v>149</v>
      </c>
      <c r="B33" s="11">
        <v>320</v>
      </c>
      <c r="C33" s="27">
        <v>1.7999999999999999E-2</v>
      </c>
      <c r="D33" s="11">
        <v>285</v>
      </c>
      <c r="E33" s="11">
        <v>130</v>
      </c>
      <c r="F33" s="11">
        <v>155</v>
      </c>
      <c r="G33" s="11">
        <v>0</v>
      </c>
      <c r="H33" s="12">
        <v>0.46</v>
      </c>
      <c r="I33" s="12">
        <v>0.54</v>
      </c>
      <c r="J33" s="12">
        <v>0</v>
      </c>
      <c r="K33" s="11">
        <v>8</v>
      </c>
      <c r="L33" s="12">
        <v>0.96</v>
      </c>
    </row>
    <row r="34" spans="1:12" x14ac:dyDescent="0.25">
      <c r="A34" s="13" t="s">
        <v>150</v>
      </c>
      <c r="B34" s="14">
        <v>105</v>
      </c>
      <c r="C34" s="28">
        <v>1E-3</v>
      </c>
      <c r="D34" s="14">
        <v>65</v>
      </c>
      <c r="E34" s="14">
        <v>15</v>
      </c>
      <c r="F34" s="14">
        <v>15</v>
      </c>
      <c r="G34" s="14">
        <v>30</v>
      </c>
      <c r="H34" s="15">
        <v>0.25</v>
      </c>
      <c r="I34" s="15">
        <v>0.25</v>
      </c>
      <c r="J34" s="15">
        <v>0.49</v>
      </c>
      <c r="K34" s="14">
        <v>8</v>
      </c>
      <c r="L34" s="15">
        <v>0.97</v>
      </c>
    </row>
    <row r="35" spans="1:12" x14ac:dyDescent="0.25">
      <c r="A35" s="16" t="s">
        <v>151</v>
      </c>
      <c r="B35" s="17">
        <v>450</v>
      </c>
      <c r="C35" s="29">
        <v>7.0000000000000001E-3</v>
      </c>
      <c r="D35" s="17">
        <v>470</v>
      </c>
      <c r="E35" s="17">
        <v>140</v>
      </c>
      <c r="F35" s="17">
        <v>230</v>
      </c>
      <c r="G35" s="17">
        <v>105</v>
      </c>
      <c r="H35" s="18">
        <v>0.28999999999999998</v>
      </c>
      <c r="I35" s="18">
        <v>0.49</v>
      </c>
      <c r="J35" s="18">
        <v>0.22</v>
      </c>
      <c r="K35" s="17">
        <v>9</v>
      </c>
      <c r="L35" s="18">
        <v>0.85</v>
      </c>
    </row>
    <row r="36" spans="1:12" x14ac:dyDescent="0.25">
      <c r="A36" s="16" t="s">
        <v>152</v>
      </c>
      <c r="B36" s="17">
        <v>1195</v>
      </c>
      <c r="C36" s="29">
        <v>8.0000000000000002E-3</v>
      </c>
      <c r="D36" s="17">
        <v>1085</v>
      </c>
      <c r="E36" s="17">
        <v>525</v>
      </c>
      <c r="F36" s="17">
        <v>565</v>
      </c>
      <c r="G36" s="17">
        <v>0</v>
      </c>
      <c r="H36" s="18">
        <v>0.48</v>
      </c>
      <c r="I36" s="18">
        <v>0.52</v>
      </c>
      <c r="J36" s="18">
        <v>0</v>
      </c>
      <c r="K36" s="17">
        <v>7</v>
      </c>
      <c r="L36" s="18">
        <v>0.96</v>
      </c>
    </row>
    <row r="37" spans="1:12" x14ac:dyDescent="0.25">
      <c r="A37" s="2" t="s">
        <v>41</v>
      </c>
      <c r="B37" s="2"/>
      <c r="C37" s="2"/>
      <c r="D37" s="2"/>
      <c r="E37" s="2"/>
      <c r="F37" s="2"/>
      <c r="G37" s="2"/>
      <c r="H37" s="2"/>
      <c r="I37" s="2"/>
      <c r="J37" s="2"/>
      <c r="K37" s="2"/>
      <c r="L37" s="2"/>
    </row>
    <row r="38" spans="1:12" x14ac:dyDescent="0.25">
      <c r="A38" s="2" t="s">
        <v>56</v>
      </c>
      <c r="B38" s="2"/>
      <c r="C38" s="2"/>
      <c r="D38" s="2"/>
      <c r="E38" s="2"/>
      <c r="F38" s="2"/>
      <c r="G38" s="2"/>
      <c r="H38" s="2"/>
      <c r="I38" s="2"/>
      <c r="J38" s="2"/>
      <c r="K38" s="2"/>
      <c r="L38" s="2"/>
    </row>
    <row r="39" spans="1:12" ht="110.25" x14ac:dyDescent="0.25">
      <c r="A39" s="19" t="s">
        <v>87</v>
      </c>
      <c r="B39" s="2"/>
      <c r="C39" s="2"/>
      <c r="D39" s="2"/>
      <c r="E39" s="2"/>
      <c r="F39" s="2"/>
      <c r="G39" s="2"/>
      <c r="H39" s="2"/>
      <c r="I39" s="2"/>
      <c r="J39" s="2"/>
      <c r="K39" s="2"/>
      <c r="L39" s="2"/>
    </row>
    <row r="40" spans="1:12" x14ac:dyDescent="0.25">
      <c r="A40" s="2" t="s">
        <v>88</v>
      </c>
      <c r="B40" s="2"/>
      <c r="C40" s="2"/>
      <c r="D40" s="2"/>
      <c r="E40" s="2"/>
      <c r="F40" s="2"/>
      <c r="G40" s="2"/>
      <c r="H40" s="2"/>
      <c r="I40" s="2"/>
      <c r="J40" s="2"/>
      <c r="K40" s="2"/>
      <c r="L40" s="2"/>
    </row>
    <row r="41" spans="1:12" x14ac:dyDescent="0.25">
      <c r="A41" s="2" t="s">
        <v>89</v>
      </c>
      <c r="B41" s="2"/>
      <c r="C41" s="2"/>
      <c r="D41" s="2"/>
      <c r="E41" s="2"/>
      <c r="F41" s="2"/>
      <c r="G41" s="2"/>
      <c r="H41" s="2"/>
      <c r="I41" s="2"/>
      <c r="J41" s="2"/>
      <c r="K41" s="2"/>
      <c r="L41" s="2"/>
    </row>
    <row r="42" spans="1:12" ht="78.75" x14ac:dyDescent="0.25">
      <c r="A42" s="19" t="s">
        <v>90</v>
      </c>
      <c r="B42" s="2"/>
      <c r="C42" s="2"/>
      <c r="D42" s="2"/>
      <c r="E42" s="2"/>
      <c r="F42" s="2"/>
      <c r="G42" s="2"/>
      <c r="H42" s="2"/>
      <c r="I42" s="2"/>
      <c r="J42" s="2"/>
      <c r="K42" s="2"/>
      <c r="L42" s="2"/>
    </row>
    <row r="43" spans="1:12" x14ac:dyDescent="0.25">
      <c r="A43" s="2" t="s">
        <v>91</v>
      </c>
      <c r="B43" s="2"/>
      <c r="C43" s="2"/>
      <c r="D43" s="2"/>
      <c r="E43" s="2"/>
      <c r="F43" s="2"/>
      <c r="G43" s="2"/>
      <c r="H43" s="2"/>
      <c r="I43" s="2"/>
      <c r="J43" s="2"/>
      <c r="K43" s="2"/>
      <c r="L43" s="2"/>
    </row>
    <row r="44" spans="1:12" ht="63" x14ac:dyDescent="0.25">
      <c r="A44" s="19" t="s">
        <v>92</v>
      </c>
      <c r="B44" s="2"/>
      <c r="C44" s="2"/>
      <c r="D44" s="2"/>
      <c r="E44" s="2"/>
      <c r="F44" s="2"/>
      <c r="G44" s="2"/>
      <c r="H44" s="2"/>
      <c r="I44" s="2"/>
      <c r="J44" s="2"/>
      <c r="K44" s="2"/>
      <c r="L44" s="2"/>
    </row>
    <row r="45" spans="1:12" ht="141.75" x14ac:dyDescent="0.25">
      <c r="A45" s="19" t="s">
        <v>93</v>
      </c>
      <c r="B45" s="2"/>
      <c r="C45" s="2"/>
      <c r="D45" s="2"/>
      <c r="E45" s="2"/>
      <c r="F45" s="2"/>
      <c r="G45" s="2"/>
      <c r="H45" s="2"/>
      <c r="I45" s="2"/>
      <c r="J45" s="2"/>
      <c r="K45" s="2"/>
      <c r="L45" s="2"/>
    </row>
  </sheetData>
  <conditionalFormatting sqref="H1:J1048576 L1:L1048576">
    <cfRule type="dataBar" priority="1">
      <dataBar>
        <cfvo type="num" val="0"/>
        <cfvo type="num" val="1"/>
        <color rgb="FFB4A9D4"/>
      </dataBar>
      <extLst>
        <ext xmlns:x14="http://schemas.microsoft.com/office/spreadsheetml/2009/9/main" uri="{B025F937-C7B1-47D3-B67F-A62EFF666E3E}">
          <x14:id>{B6CBCD3B-8BE2-4E1F-840F-8E4597E3065F}</x14:id>
        </ext>
      </extLst>
    </cfRule>
  </conditionalFormatting>
  <pageMargins left="0.7" right="0.7" top="0.75" bottom="0.75" header="0.3" footer="0.3"/>
  <pageSetup paperSize="9" orientation="portrait" horizontalDpi="300" verticalDpi="3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B6CBCD3B-8BE2-4E1F-840F-8E4597E3065F}">
            <x14:dataBar minLength="0" maxLength="100" gradient="0">
              <x14:cfvo type="num">
                <xm:f>0</xm:f>
              </x14:cfvo>
              <x14:cfvo type="num">
                <xm:f>1</xm:f>
              </x14:cfvo>
              <x14:negativeFillColor rgb="FFB4A9D4"/>
              <x14:axisColor rgb="FF000000"/>
            </x14:dataBar>
          </x14:cfRule>
          <xm:sqref>H1:J1048576 L1:L1048576</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42"/>
  <sheetViews>
    <sheetView workbookViewId="0"/>
  </sheetViews>
  <sheetFormatPr defaultColWidth="11" defaultRowHeight="15.75" x14ac:dyDescent="0.25"/>
  <cols>
    <col min="1" max="1" width="50.75" customWidth="1"/>
    <col min="2" max="5" width="16.75" customWidth="1"/>
  </cols>
  <sheetData>
    <row r="1" spans="1:5" ht="21" x14ac:dyDescent="0.35">
      <c r="A1" s="7" t="s">
        <v>10</v>
      </c>
      <c r="B1" s="2"/>
      <c r="C1" s="2"/>
      <c r="D1" s="2"/>
      <c r="E1" s="2"/>
    </row>
    <row r="2" spans="1:5" x14ac:dyDescent="0.25">
      <c r="A2" s="2" t="s">
        <v>38</v>
      </c>
      <c r="B2" s="2"/>
      <c r="C2" s="2"/>
      <c r="D2" s="2"/>
      <c r="E2" s="2"/>
    </row>
    <row r="3" spans="1:5" x14ac:dyDescent="0.25">
      <c r="A3" s="2" t="s">
        <v>15</v>
      </c>
      <c r="B3" s="2"/>
      <c r="C3" s="2"/>
      <c r="D3" s="2"/>
      <c r="E3" s="2"/>
    </row>
    <row r="4" spans="1:5" x14ac:dyDescent="0.25">
      <c r="A4" s="2" t="s">
        <v>30</v>
      </c>
      <c r="B4" s="2"/>
      <c r="C4" s="2"/>
      <c r="D4" s="2"/>
      <c r="E4" s="2"/>
    </row>
    <row r="5" spans="1:5" ht="99.95" customHeight="1" x14ac:dyDescent="0.25">
      <c r="A5" s="4" t="s">
        <v>472</v>
      </c>
      <c r="B5" s="4" t="s">
        <v>238</v>
      </c>
      <c r="C5" s="4" t="s">
        <v>473</v>
      </c>
      <c r="D5" s="4" t="s">
        <v>474</v>
      </c>
      <c r="E5" s="4" t="s">
        <v>475</v>
      </c>
    </row>
    <row r="6" spans="1:5" x14ac:dyDescent="0.25">
      <c r="A6" s="8" t="s">
        <v>120</v>
      </c>
      <c r="B6" s="9">
        <v>25</v>
      </c>
      <c r="C6" s="9">
        <v>20</v>
      </c>
      <c r="D6" s="9">
        <v>10</v>
      </c>
      <c r="E6" s="9">
        <v>10</v>
      </c>
    </row>
    <row r="7" spans="1:5" x14ac:dyDescent="0.25">
      <c r="A7" s="2" t="s">
        <v>124</v>
      </c>
      <c r="B7" s="11" t="s">
        <v>452</v>
      </c>
      <c r="C7" s="11" t="s">
        <v>452</v>
      </c>
      <c r="D7" s="11" t="s">
        <v>452</v>
      </c>
      <c r="E7" s="11" t="s">
        <v>452</v>
      </c>
    </row>
    <row r="8" spans="1:5" x14ac:dyDescent="0.25">
      <c r="A8" s="2" t="s">
        <v>125</v>
      </c>
      <c r="B8" s="11">
        <v>0</v>
      </c>
      <c r="C8" s="11">
        <v>0</v>
      </c>
      <c r="D8" s="11">
        <v>0</v>
      </c>
      <c r="E8" s="11">
        <v>0</v>
      </c>
    </row>
    <row r="9" spans="1:5" x14ac:dyDescent="0.25">
      <c r="A9" s="2" t="s">
        <v>126</v>
      </c>
      <c r="B9" s="11">
        <v>5</v>
      </c>
      <c r="C9" s="11">
        <v>0</v>
      </c>
      <c r="D9" s="11">
        <v>0</v>
      </c>
      <c r="E9" s="11">
        <v>0</v>
      </c>
    </row>
    <row r="10" spans="1:5" x14ac:dyDescent="0.25">
      <c r="A10" s="2" t="s">
        <v>127</v>
      </c>
      <c r="B10" s="11">
        <v>0</v>
      </c>
      <c r="C10" s="11">
        <v>0</v>
      </c>
      <c r="D10" s="11">
        <v>0</v>
      </c>
      <c r="E10" s="11">
        <v>0</v>
      </c>
    </row>
    <row r="11" spans="1:5" x14ac:dyDescent="0.25">
      <c r="A11" s="2" t="s">
        <v>128</v>
      </c>
      <c r="B11" s="11">
        <v>5</v>
      </c>
      <c r="C11" s="11" t="s">
        <v>464</v>
      </c>
      <c r="D11" s="11" t="s">
        <v>464</v>
      </c>
      <c r="E11" s="11" t="s">
        <v>464</v>
      </c>
    </row>
    <row r="12" spans="1:5" x14ac:dyDescent="0.25">
      <c r="A12" s="2" t="s">
        <v>129</v>
      </c>
      <c r="B12" s="11" t="s">
        <v>464</v>
      </c>
      <c r="C12" s="11" t="s">
        <v>464</v>
      </c>
      <c r="D12" s="11">
        <v>0</v>
      </c>
      <c r="E12" s="11" t="s">
        <v>464</v>
      </c>
    </row>
    <row r="13" spans="1:5" x14ac:dyDescent="0.25">
      <c r="A13" s="2" t="s">
        <v>130</v>
      </c>
      <c r="B13" s="11" t="s">
        <v>464</v>
      </c>
      <c r="C13" s="11" t="s">
        <v>464</v>
      </c>
      <c r="D13" s="11" t="s">
        <v>464</v>
      </c>
      <c r="E13" s="11">
        <v>0</v>
      </c>
    </row>
    <row r="14" spans="1:5" x14ac:dyDescent="0.25">
      <c r="A14" s="2" t="s">
        <v>131</v>
      </c>
      <c r="B14" s="11" t="s">
        <v>464</v>
      </c>
      <c r="C14" s="11">
        <v>5</v>
      </c>
      <c r="D14" s="11">
        <v>5</v>
      </c>
      <c r="E14" s="11">
        <v>0</v>
      </c>
    </row>
    <row r="15" spans="1:5" x14ac:dyDescent="0.25">
      <c r="A15" s="2" t="s">
        <v>132</v>
      </c>
      <c r="B15" s="11" t="s">
        <v>464</v>
      </c>
      <c r="C15" s="11">
        <v>5</v>
      </c>
      <c r="D15" s="11" t="s">
        <v>464</v>
      </c>
      <c r="E15" s="11" t="s">
        <v>464</v>
      </c>
    </row>
    <row r="16" spans="1:5" x14ac:dyDescent="0.25">
      <c r="A16" s="2" t="s">
        <v>133</v>
      </c>
      <c r="B16" s="11" t="s">
        <v>464</v>
      </c>
      <c r="C16" s="11" t="s">
        <v>464</v>
      </c>
      <c r="D16" s="11" t="s">
        <v>464</v>
      </c>
      <c r="E16" s="11">
        <v>0</v>
      </c>
    </row>
    <row r="17" spans="1:5" x14ac:dyDescent="0.25">
      <c r="A17" s="2" t="s">
        <v>134</v>
      </c>
      <c r="B17" s="11" t="s">
        <v>464</v>
      </c>
      <c r="C17" s="11">
        <v>0</v>
      </c>
      <c r="D17" s="11">
        <v>0</v>
      </c>
      <c r="E17" s="11">
        <v>0</v>
      </c>
    </row>
    <row r="18" spans="1:5" x14ac:dyDescent="0.25">
      <c r="A18" s="2" t="s">
        <v>135</v>
      </c>
      <c r="B18" s="11" t="s">
        <v>464</v>
      </c>
      <c r="C18" s="11" t="s">
        <v>464</v>
      </c>
      <c r="D18" s="11">
        <v>0</v>
      </c>
      <c r="E18" s="11" t="s">
        <v>464</v>
      </c>
    </row>
    <row r="19" spans="1:5" x14ac:dyDescent="0.25">
      <c r="A19" s="2" t="s">
        <v>136</v>
      </c>
      <c r="B19" s="11">
        <v>0</v>
      </c>
      <c r="C19" s="11" t="s">
        <v>464</v>
      </c>
      <c r="D19" s="11">
        <v>0</v>
      </c>
      <c r="E19" s="11" t="s">
        <v>464</v>
      </c>
    </row>
    <row r="20" spans="1:5" x14ac:dyDescent="0.25">
      <c r="A20" s="2" t="s">
        <v>137</v>
      </c>
      <c r="B20" s="11" t="s">
        <v>464</v>
      </c>
      <c r="C20" s="11" t="s">
        <v>464</v>
      </c>
      <c r="D20" s="11" t="s">
        <v>464</v>
      </c>
      <c r="E20" s="11">
        <v>0</v>
      </c>
    </row>
    <row r="21" spans="1:5" x14ac:dyDescent="0.25">
      <c r="A21" s="2" t="s">
        <v>138</v>
      </c>
      <c r="B21" s="11">
        <v>0</v>
      </c>
      <c r="C21" s="11">
        <v>0</v>
      </c>
      <c r="D21" s="11">
        <v>0</v>
      </c>
      <c r="E21" s="11">
        <v>0</v>
      </c>
    </row>
    <row r="22" spans="1:5" x14ac:dyDescent="0.25">
      <c r="A22" s="2" t="s">
        <v>139</v>
      </c>
      <c r="B22" s="11" t="s">
        <v>464</v>
      </c>
      <c r="C22" s="11">
        <v>0</v>
      </c>
      <c r="D22" s="11">
        <v>0</v>
      </c>
      <c r="E22" s="11">
        <v>0</v>
      </c>
    </row>
    <row r="23" spans="1:5" x14ac:dyDescent="0.25">
      <c r="A23" s="2" t="s">
        <v>140</v>
      </c>
      <c r="B23" s="11">
        <v>0</v>
      </c>
      <c r="C23" s="11" t="s">
        <v>464</v>
      </c>
      <c r="D23" s="11">
        <v>0</v>
      </c>
      <c r="E23" s="11" t="s">
        <v>464</v>
      </c>
    </row>
    <row r="24" spans="1:5" x14ac:dyDescent="0.25">
      <c r="A24" s="2" t="s">
        <v>141</v>
      </c>
      <c r="B24" s="11" t="s">
        <v>464</v>
      </c>
      <c r="C24" s="11">
        <v>0</v>
      </c>
      <c r="D24" s="11">
        <v>0</v>
      </c>
      <c r="E24" s="11">
        <v>0</v>
      </c>
    </row>
    <row r="25" spans="1:5" x14ac:dyDescent="0.25">
      <c r="A25" s="2" t="s">
        <v>142</v>
      </c>
      <c r="B25" s="11">
        <v>0</v>
      </c>
      <c r="C25" s="11" t="s">
        <v>464</v>
      </c>
      <c r="D25" s="11">
        <v>0</v>
      </c>
      <c r="E25" s="11" t="s">
        <v>464</v>
      </c>
    </row>
    <row r="26" spans="1:5" x14ac:dyDescent="0.25">
      <c r="A26" s="2" t="s">
        <v>143</v>
      </c>
      <c r="B26" s="11">
        <v>0</v>
      </c>
      <c r="C26" s="11">
        <v>0</v>
      </c>
      <c r="D26" s="11">
        <v>0</v>
      </c>
      <c r="E26" s="11">
        <v>0</v>
      </c>
    </row>
    <row r="27" spans="1:5" x14ac:dyDescent="0.25">
      <c r="A27" s="2" t="s">
        <v>144</v>
      </c>
      <c r="B27" s="11">
        <v>0</v>
      </c>
      <c r="C27" s="11" t="s">
        <v>464</v>
      </c>
      <c r="D27" s="11" t="s">
        <v>464</v>
      </c>
      <c r="E27" s="11" t="s">
        <v>464</v>
      </c>
    </row>
    <row r="28" spans="1:5" x14ac:dyDescent="0.25">
      <c r="A28" s="2" t="s">
        <v>145</v>
      </c>
      <c r="B28" s="11" t="s">
        <v>464</v>
      </c>
      <c r="C28" s="11">
        <v>0</v>
      </c>
      <c r="D28" s="11">
        <v>0</v>
      </c>
      <c r="E28" s="11">
        <v>0</v>
      </c>
    </row>
    <row r="29" spans="1:5" x14ac:dyDescent="0.25">
      <c r="A29" s="2" t="s">
        <v>146</v>
      </c>
      <c r="B29" s="11">
        <v>0</v>
      </c>
      <c r="C29" s="11">
        <v>0</v>
      </c>
      <c r="D29" s="11">
        <v>0</v>
      </c>
      <c r="E29" s="11">
        <v>0</v>
      </c>
    </row>
    <row r="30" spans="1:5" x14ac:dyDescent="0.25">
      <c r="A30" s="2" t="s">
        <v>147</v>
      </c>
      <c r="B30" s="11" t="s">
        <v>464</v>
      </c>
      <c r="C30" s="11">
        <v>0</v>
      </c>
      <c r="D30" s="11">
        <v>0</v>
      </c>
      <c r="E30" s="11">
        <v>0</v>
      </c>
    </row>
    <row r="31" spans="1:5" x14ac:dyDescent="0.25">
      <c r="A31" s="2" t="s">
        <v>148</v>
      </c>
      <c r="B31" s="11" t="s">
        <v>464</v>
      </c>
      <c r="C31" s="11" t="s">
        <v>464</v>
      </c>
      <c r="D31" s="11" t="s">
        <v>464</v>
      </c>
      <c r="E31" s="11">
        <v>0</v>
      </c>
    </row>
    <row r="32" spans="1:5" x14ac:dyDescent="0.25">
      <c r="A32" s="2" t="s">
        <v>149</v>
      </c>
      <c r="B32" s="11">
        <v>5</v>
      </c>
      <c r="C32" s="11">
        <v>0</v>
      </c>
      <c r="D32" s="11">
        <v>0</v>
      </c>
      <c r="E32" s="11">
        <v>0</v>
      </c>
    </row>
    <row r="33" spans="1:5" x14ac:dyDescent="0.25">
      <c r="A33" s="13" t="s">
        <v>150</v>
      </c>
      <c r="B33" s="14">
        <v>0</v>
      </c>
      <c r="C33" s="14">
        <v>0</v>
      </c>
      <c r="D33" s="14">
        <v>0</v>
      </c>
      <c r="E33" s="14">
        <v>0</v>
      </c>
    </row>
    <row r="34" spans="1:5" x14ac:dyDescent="0.25">
      <c r="A34" s="16" t="s">
        <v>151</v>
      </c>
      <c r="B34" s="17">
        <v>15</v>
      </c>
      <c r="C34" s="17">
        <v>15</v>
      </c>
      <c r="D34" s="17">
        <v>10</v>
      </c>
      <c r="E34" s="17">
        <v>5</v>
      </c>
    </row>
    <row r="35" spans="1:5" x14ac:dyDescent="0.25">
      <c r="A35" s="16" t="s">
        <v>152</v>
      </c>
      <c r="B35" s="17">
        <v>10</v>
      </c>
      <c r="C35" s="17">
        <v>5</v>
      </c>
      <c r="D35" s="17" t="s">
        <v>464</v>
      </c>
      <c r="E35" s="17">
        <v>5</v>
      </c>
    </row>
    <row r="36" spans="1:5" x14ac:dyDescent="0.25">
      <c r="A36" s="2" t="s">
        <v>41</v>
      </c>
      <c r="B36" s="2"/>
      <c r="C36" s="2"/>
      <c r="D36" s="2"/>
      <c r="E36" s="2"/>
    </row>
    <row r="37" spans="1:5" x14ac:dyDescent="0.25">
      <c r="A37" s="2" t="s">
        <v>56</v>
      </c>
      <c r="B37" s="2"/>
      <c r="C37" s="2"/>
      <c r="D37" s="2"/>
      <c r="E37" s="2"/>
    </row>
    <row r="38" spans="1:5" ht="78.75" x14ac:dyDescent="0.25">
      <c r="A38" s="19" t="s">
        <v>94</v>
      </c>
      <c r="B38" s="2"/>
      <c r="C38" s="2"/>
      <c r="D38" s="2"/>
      <c r="E38" s="2"/>
    </row>
    <row r="39" spans="1:5" ht="78.75" x14ac:dyDescent="0.25">
      <c r="A39" s="19" t="s">
        <v>95</v>
      </c>
      <c r="B39" s="2"/>
      <c r="C39" s="2"/>
      <c r="D39" s="2"/>
      <c r="E39" s="2"/>
    </row>
    <row r="40" spans="1:5" x14ac:dyDescent="0.25">
      <c r="A40" s="2" t="s">
        <v>96</v>
      </c>
      <c r="B40" s="2"/>
      <c r="C40" s="2"/>
      <c r="D40" s="2"/>
      <c r="E40" s="2"/>
    </row>
    <row r="41" spans="1:5" x14ac:dyDescent="0.25">
      <c r="A41" s="2" t="s">
        <v>97</v>
      </c>
      <c r="B41" s="2"/>
      <c r="C41" s="2"/>
      <c r="D41" s="2"/>
      <c r="E41" s="2"/>
    </row>
    <row r="42" spans="1:5" x14ac:dyDescent="0.25">
      <c r="A42" s="2" t="s">
        <v>98</v>
      </c>
      <c r="B42" s="2"/>
      <c r="C42" s="2"/>
      <c r="D42" s="2"/>
      <c r="E42" s="2"/>
    </row>
  </sheetData>
  <conditionalFormatting sqref="A1">
    <cfRule type="dataBar" priority="1">
      <dataBar>
        <cfvo type="num" val="0"/>
        <cfvo type="num" val="1"/>
        <color rgb="FFB4A9D4"/>
      </dataBar>
      <extLst>
        <ext xmlns:x14="http://schemas.microsoft.com/office/spreadsheetml/2009/9/main" uri="{B025F937-C7B1-47D3-B67F-A62EFF666E3E}">
          <x14:id>{F7A1AB5A-C04A-439F-A12A-6BAF9A1474A0}</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F7A1AB5A-C04A-439F-A12A-6BAF9A1474A0}">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defaultColWidth="11" defaultRowHeight="15.75" x14ac:dyDescent="0.25"/>
  <cols>
    <col min="1" max="1" width="150.75" customWidth="1"/>
  </cols>
  <sheetData>
    <row r="1" spans="1:1" ht="21" x14ac:dyDescent="0.35">
      <c r="A1" s="1" t="s">
        <v>11</v>
      </c>
    </row>
    <row r="2" spans="1:1" x14ac:dyDescent="0.25">
      <c r="A2" s="2" t="s">
        <v>39</v>
      </c>
    </row>
    <row r="3" spans="1:1" ht="31.5" x14ac:dyDescent="0.25">
      <c r="A3" s="19" t="s">
        <v>40</v>
      </c>
    </row>
  </sheetData>
  <conditionalFormatting sqref="A1">
    <cfRule type="dataBar" priority="1">
      <dataBar>
        <cfvo type="num" val="0"/>
        <cfvo type="num" val="1"/>
        <color rgb="FFB4A9D4"/>
      </dataBar>
      <extLst>
        <ext xmlns:x14="http://schemas.microsoft.com/office/spreadsheetml/2009/9/main" uri="{B025F937-C7B1-47D3-B67F-A62EFF666E3E}">
          <x14:id>{10C86610-8751-4731-98DC-EF22D959D226}</x14:id>
        </ext>
      </extLst>
    </cfRule>
  </conditionalFormatting>
  <pageMargins left="0.7" right="0.7" top="0.75" bottom="0.75" header="0.3" footer="0.3"/>
  <pageSetup paperSize="9" orientation="portrait" horizontalDpi="300" verticalDpi="300"/>
  <drawing r:id="rId1"/>
  <extLst>
    <ext xmlns:x14="http://schemas.microsoft.com/office/spreadsheetml/2009/9/main" uri="{78C0D931-6437-407d-A8EE-F0AAD7539E65}">
      <x14:conditionalFormattings>
        <x14:conditionalFormatting xmlns:xm="http://schemas.microsoft.com/office/excel/2006/main">
          <x14:cfRule type="dataBar" id="{10C86610-8751-4731-98DC-EF22D959D226}">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53"/>
  <sheetViews>
    <sheetView zoomScaleNormal="100" workbookViewId="0"/>
  </sheetViews>
  <sheetFormatPr defaultColWidth="11" defaultRowHeight="15.75" x14ac:dyDescent="0.25"/>
  <cols>
    <col min="1" max="1" width="35.75" customWidth="1"/>
    <col min="2" max="13" width="16.75" customWidth="1"/>
  </cols>
  <sheetData>
    <row r="1" spans="1:10" ht="63" x14ac:dyDescent="0.25">
      <c r="A1" s="4" t="s">
        <v>239</v>
      </c>
      <c r="B1" s="4" t="s">
        <v>114</v>
      </c>
      <c r="C1" s="4" t="s">
        <v>115</v>
      </c>
      <c r="D1" s="4" t="s">
        <v>240</v>
      </c>
      <c r="E1" s="4" t="s">
        <v>159</v>
      </c>
      <c r="F1" s="4" t="s">
        <v>160</v>
      </c>
      <c r="G1" s="4" t="s">
        <v>116</v>
      </c>
      <c r="H1" s="4" t="s">
        <v>117</v>
      </c>
      <c r="I1" s="4" t="s">
        <v>118</v>
      </c>
      <c r="J1" s="4" t="s">
        <v>119</v>
      </c>
    </row>
    <row r="2" spans="1:10" x14ac:dyDescent="0.25">
      <c r="A2" s="2" t="s">
        <v>241</v>
      </c>
      <c r="B2" s="11">
        <v>16335</v>
      </c>
      <c r="C2" s="12">
        <v>0.16</v>
      </c>
      <c r="D2" s="11">
        <v>12760</v>
      </c>
      <c r="E2" s="11">
        <v>11845</v>
      </c>
      <c r="F2" s="11">
        <v>610</v>
      </c>
      <c r="G2" s="11">
        <v>305</v>
      </c>
      <c r="H2" s="12">
        <v>0.93</v>
      </c>
      <c r="I2" s="12">
        <v>0.05</v>
      </c>
      <c r="J2" s="12">
        <v>0.02</v>
      </c>
    </row>
    <row r="3" spans="1:10" x14ac:dyDescent="0.25">
      <c r="A3" s="2" t="s">
        <v>242</v>
      </c>
      <c r="B3" s="11">
        <v>10195</v>
      </c>
      <c r="C3" s="12">
        <v>0.19</v>
      </c>
      <c r="D3" s="11">
        <v>11985</v>
      </c>
      <c r="E3" s="11">
        <v>9000</v>
      </c>
      <c r="F3" s="11">
        <v>2685</v>
      </c>
      <c r="G3" s="11">
        <v>300</v>
      </c>
      <c r="H3" s="12">
        <v>0.75</v>
      </c>
      <c r="I3" s="12">
        <v>0.22</v>
      </c>
      <c r="J3" s="12">
        <v>0.03</v>
      </c>
    </row>
    <row r="4" spans="1:10" x14ac:dyDescent="0.25">
      <c r="A4" s="2" t="s">
        <v>243</v>
      </c>
      <c r="B4" s="11">
        <v>11025</v>
      </c>
      <c r="C4" s="12">
        <v>7.0000000000000007E-2</v>
      </c>
      <c r="D4" s="11">
        <v>11270</v>
      </c>
      <c r="E4" s="11">
        <v>8230</v>
      </c>
      <c r="F4" s="11">
        <v>2840</v>
      </c>
      <c r="G4" s="11">
        <v>200</v>
      </c>
      <c r="H4" s="12">
        <v>0.73</v>
      </c>
      <c r="I4" s="12">
        <v>0.25</v>
      </c>
      <c r="J4" s="12">
        <v>0.02</v>
      </c>
    </row>
    <row r="5" spans="1:10" x14ac:dyDescent="0.25">
      <c r="A5" s="2" t="s">
        <v>244</v>
      </c>
      <c r="B5" s="11">
        <v>37560</v>
      </c>
      <c r="C5" s="12">
        <v>0.12</v>
      </c>
      <c r="D5" s="11">
        <v>36015</v>
      </c>
      <c r="E5" s="11">
        <v>29075</v>
      </c>
      <c r="F5" s="11">
        <v>6135</v>
      </c>
      <c r="G5" s="11">
        <v>805</v>
      </c>
      <c r="H5" s="12">
        <v>0.81</v>
      </c>
      <c r="I5" s="12">
        <v>0.17</v>
      </c>
      <c r="J5" s="12">
        <v>0.02</v>
      </c>
    </row>
    <row r="6" spans="1:10" x14ac:dyDescent="0.25">
      <c r="A6" s="2" t="s">
        <v>245</v>
      </c>
      <c r="B6" s="11">
        <v>27575</v>
      </c>
      <c r="C6" s="12">
        <v>0.26</v>
      </c>
      <c r="D6" s="11">
        <v>21990</v>
      </c>
      <c r="E6" s="11">
        <v>20475</v>
      </c>
      <c r="F6" s="11">
        <v>1020</v>
      </c>
      <c r="G6" s="11">
        <v>490</v>
      </c>
      <c r="H6" s="12">
        <v>0.93</v>
      </c>
      <c r="I6" s="12">
        <v>0.05</v>
      </c>
      <c r="J6" s="12">
        <v>0.02</v>
      </c>
    </row>
    <row r="7" spans="1:10" x14ac:dyDescent="0.25">
      <c r="A7" s="2" t="s">
        <v>246</v>
      </c>
      <c r="B7" s="11">
        <v>14120</v>
      </c>
      <c r="C7" s="12">
        <v>0.26</v>
      </c>
      <c r="D7" s="11">
        <v>17255</v>
      </c>
      <c r="E7" s="11">
        <v>13585</v>
      </c>
      <c r="F7" s="11">
        <v>3275</v>
      </c>
      <c r="G7" s="11">
        <v>400</v>
      </c>
      <c r="H7" s="12">
        <v>0.79</v>
      </c>
      <c r="I7" s="12">
        <v>0.19</v>
      </c>
      <c r="J7" s="12">
        <v>0.02</v>
      </c>
    </row>
    <row r="8" spans="1:10" x14ac:dyDescent="0.25">
      <c r="A8" s="2" t="s">
        <v>247</v>
      </c>
      <c r="B8" s="11">
        <v>21015</v>
      </c>
      <c r="C8" s="12">
        <v>0.13</v>
      </c>
      <c r="D8" s="11">
        <v>21255</v>
      </c>
      <c r="E8" s="11">
        <v>17190</v>
      </c>
      <c r="F8" s="11">
        <v>3720</v>
      </c>
      <c r="G8" s="11">
        <v>345</v>
      </c>
      <c r="H8" s="12">
        <v>0.81</v>
      </c>
      <c r="I8" s="12">
        <v>0.17</v>
      </c>
      <c r="J8" s="12">
        <v>0.02</v>
      </c>
    </row>
    <row r="9" spans="1:10" x14ac:dyDescent="0.25">
      <c r="A9" s="2" t="s">
        <v>248</v>
      </c>
      <c r="B9" s="11">
        <v>62715</v>
      </c>
      <c r="C9" s="12">
        <v>0.2</v>
      </c>
      <c r="D9" s="11">
        <v>60495</v>
      </c>
      <c r="E9" s="11">
        <v>51245</v>
      </c>
      <c r="F9" s="11">
        <v>8015</v>
      </c>
      <c r="G9" s="11">
        <v>1235</v>
      </c>
      <c r="H9" s="12">
        <v>0.85</v>
      </c>
      <c r="I9" s="12">
        <v>0.13</v>
      </c>
      <c r="J9" s="12">
        <v>0.02</v>
      </c>
    </row>
    <row r="10" spans="1:10" x14ac:dyDescent="0.25">
      <c r="A10" s="2" t="s">
        <v>249</v>
      </c>
      <c r="B10" s="11">
        <v>28530</v>
      </c>
      <c r="C10" s="12">
        <v>0.27</v>
      </c>
      <c r="D10" s="11">
        <v>22425</v>
      </c>
      <c r="E10" s="11">
        <v>20700</v>
      </c>
      <c r="F10" s="11">
        <v>1335</v>
      </c>
      <c r="G10" s="11">
        <v>395</v>
      </c>
      <c r="H10" s="12">
        <v>0.92</v>
      </c>
      <c r="I10" s="12">
        <v>0.06</v>
      </c>
      <c r="J10" s="12">
        <v>0.02</v>
      </c>
    </row>
    <row r="11" spans="1:10" x14ac:dyDescent="0.25">
      <c r="A11" s="2" t="s">
        <v>250</v>
      </c>
      <c r="B11" s="11">
        <v>14310</v>
      </c>
      <c r="C11" s="12">
        <v>0.27</v>
      </c>
      <c r="D11" s="11">
        <v>17740</v>
      </c>
      <c r="E11" s="11">
        <v>13765</v>
      </c>
      <c r="F11" s="11">
        <v>3650</v>
      </c>
      <c r="G11" s="11">
        <v>325</v>
      </c>
      <c r="H11" s="12">
        <v>0.78</v>
      </c>
      <c r="I11" s="12">
        <v>0.21</v>
      </c>
      <c r="J11" s="12">
        <v>0.02</v>
      </c>
    </row>
    <row r="12" spans="1:10" x14ac:dyDescent="0.25">
      <c r="A12" s="2" t="s">
        <v>251</v>
      </c>
      <c r="B12" s="11">
        <v>34660</v>
      </c>
      <c r="C12" s="12">
        <v>0.22</v>
      </c>
      <c r="D12" s="11">
        <v>34330</v>
      </c>
      <c r="E12" s="11">
        <v>29225</v>
      </c>
      <c r="F12" s="11">
        <v>4700</v>
      </c>
      <c r="G12" s="11">
        <v>405</v>
      </c>
      <c r="H12" s="12">
        <v>0.85</v>
      </c>
      <c r="I12" s="12">
        <v>0.14000000000000001</v>
      </c>
      <c r="J12" s="12">
        <v>0.01</v>
      </c>
    </row>
    <row r="13" spans="1:10" x14ac:dyDescent="0.25">
      <c r="A13" s="2" t="s">
        <v>252</v>
      </c>
      <c r="B13" s="11">
        <v>77505</v>
      </c>
      <c r="C13" s="12">
        <v>0.24</v>
      </c>
      <c r="D13" s="11">
        <v>74495</v>
      </c>
      <c r="E13" s="11">
        <v>63690</v>
      </c>
      <c r="F13" s="11">
        <v>9685</v>
      </c>
      <c r="G13" s="11">
        <v>1120</v>
      </c>
      <c r="H13" s="12">
        <v>0.85</v>
      </c>
      <c r="I13" s="12">
        <v>0.13</v>
      </c>
      <c r="J13" s="12">
        <v>0.02</v>
      </c>
    </row>
    <row r="14" spans="1:10" x14ac:dyDescent="0.25">
      <c r="A14" s="2" t="s">
        <v>253</v>
      </c>
      <c r="B14" s="11">
        <v>19695</v>
      </c>
      <c r="C14" s="12">
        <v>0.19</v>
      </c>
      <c r="D14" s="11">
        <v>15170</v>
      </c>
      <c r="E14" s="11">
        <v>13900</v>
      </c>
      <c r="F14" s="11">
        <v>980</v>
      </c>
      <c r="G14" s="11">
        <v>290</v>
      </c>
      <c r="H14" s="12">
        <v>0.92</v>
      </c>
      <c r="I14" s="12">
        <v>0.06</v>
      </c>
      <c r="J14" s="12">
        <v>0.02</v>
      </c>
    </row>
    <row r="15" spans="1:10" x14ac:dyDescent="0.25">
      <c r="A15" s="2" t="s">
        <v>254</v>
      </c>
      <c r="B15" s="11">
        <v>9170</v>
      </c>
      <c r="C15" s="12">
        <v>0.17</v>
      </c>
      <c r="D15" s="11">
        <v>11975</v>
      </c>
      <c r="E15" s="11">
        <v>9355</v>
      </c>
      <c r="F15" s="11">
        <v>2370</v>
      </c>
      <c r="G15" s="11">
        <v>250</v>
      </c>
      <c r="H15" s="12">
        <v>0.78</v>
      </c>
      <c r="I15" s="12">
        <v>0.2</v>
      </c>
      <c r="J15" s="12">
        <v>0.02</v>
      </c>
    </row>
    <row r="16" spans="1:10" x14ac:dyDescent="0.25">
      <c r="A16" s="2" t="s">
        <v>255</v>
      </c>
      <c r="B16" s="11">
        <v>36635</v>
      </c>
      <c r="C16" s="12">
        <v>0.23</v>
      </c>
      <c r="D16" s="11">
        <v>35440</v>
      </c>
      <c r="E16" s="11">
        <v>31295</v>
      </c>
      <c r="F16" s="11">
        <v>3820</v>
      </c>
      <c r="G16" s="11">
        <v>325</v>
      </c>
      <c r="H16" s="12">
        <v>0.88</v>
      </c>
      <c r="I16" s="12">
        <v>0.11</v>
      </c>
      <c r="J16" s="12">
        <v>0.01</v>
      </c>
    </row>
    <row r="17" spans="1:10" x14ac:dyDescent="0.25">
      <c r="A17" s="2" t="s">
        <v>256</v>
      </c>
      <c r="B17" s="11">
        <v>65500</v>
      </c>
      <c r="C17" s="12">
        <v>0.21</v>
      </c>
      <c r="D17" s="11">
        <v>62585</v>
      </c>
      <c r="E17" s="11">
        <v>54555</v>
      </c>
      <c r="F17" s="11">
        <v>7165</v>
      </c>
      <c r="G17" s="11">
        <v>865</v>
      </c>
      <c r="H17" s="12">
        <v>0.87</v>
      </c>
      <c r="I17" s="12">
        <v>0.11</v>
      </c>
      <c r="J17" s="12">
        <v>0.01</v>
      </c>
    </row>
    <row r="18" spans="1:10" x14ac:dyDescent="0.25">
      <c r="A18" s="2" t="s">
        <v>257</v>
      </c>
      <c r="B18" s="11">
        <v>8810</v>
      </c>
      <c r="C18" s="12">
        <v>0.08</v>
      </c>
      <c r="D18" s="11">
        <v>6750</v>
      </c>
      <c r="E18" s="11">
        <v>6240</v>
      </c>
      <c r="F18" s="11">
        <v>415</v>
      </c>
      <c r="G18" s="11">
        <v>95</v>
      </c>
      <c r="H18" s="12">
        <v>0.92</v>
      </c>
      <c r="I18" s="12">
        <v>0.06</v>
      </c>
      <c r="J18" s="12">
        <v>0.01</v>
      </c>
    </row>
    <row r="19" spans="1:10" x14ac:dyDescent="0.25">
      <c r="A19" s="2" t="s">
        <v>258</v>
      </c>
      <c r="B19" s="11">
        <v>3780</v>
      </c>
      <c r="C19" s="12">
        <v>7.0000000000000007E-2</v>
      </c>
      <c r="D19" s="11">
        <v>5105</v>
      </c>
      <c r="E19" s="11">
        <v>4155</v>
      </c>
      <c r="F19" s="11">
        <v>865</v>
      </c>
      <c r="G19" s="11">
        <v>80</v>
      </c>
      <c r="H19" s="12">
        <v>0.81</v>
      </c>
      <c r="I19" s="12">
        <v>0.17</v>
      </c>
      <c r="J19" s="12">
        <v>0.02</v>
      </c>
    </row>
    <row r="20" spans="1:10" x14ac:dyDescent="0.25">
      <c r="A20" s="2" t="s">
        <v>259</v>
      </c>
      <c r="B20" s="11">
        <v>28600</v>
      </c>
      <c r="C20" s="12">
        <v>0.18</v>
      </c>
      <c r="D20" s="11">
        <v>27215</v>
      </c>
      <c r="E20" s="11">
        <v>24845</v>
      </c>
      <c r="F20" s="11">
        <v>2190</v>
      </c>
      <c r="G20" s="11">
        <v>185</v>
      </c>
      <c r="H20" s="12">
        <v>0.91</v>
      </c>
      <c r="I20" s="12">
        <v>0.08</v>
      </c>
      <c r="J20" s="12">
        <v>0.01</v>
      </c>
    </row>
    <row r="21" spans="1:10" x14ac:dyDescent="0.25">
      <c r="A21" s="2" t="s">
        <v>260</v>
      </c>
      <c r="B21" s="11">
        <v>41185</v>
      </c>
      <c r="C21" s="12">
        <v>0.13</v>
      </c>
      <c r="D21" s="11">
        <v>39070</v>
      </c>
      <c r="E21" s="11">
        <v>35240</v>
      </c>
      <c r="F21" s="11">
        <v>3470</v>
      </c>
      <c r="G21" s="11">
        <v>360</v>
      </c>
      <c r="H21" s="12">
        <v>0.9</v>
      </c>
      <c r="I21" s="12">
        <v>0.09</v>
      </c>
      <c r="J21" s="12">
        <v>0.01</v>
      </c>
    </row>
    <row r="22" spans="1:10" x14ac:dyDescent="0.25">
      <c r="A22" s="2" t="s">
        <v>261</v>
      </c>
      <c r="B22" s="11">
        <v>2245</v>
      </c>
      <c r="C22" s="12">
        <v>0.02</v>
      </c>
      <c r="D22" s="11">
        <v>1660</v>
      </c>
      <c r="E22" s="11">
        <v>1515</v>
      </c>
      <c r="F22" s="11">
        <v>125</v>
      </c>
      <c r="G22" s="11">
        <v>15</v>
      </c>
      <c r="H22" s="12">
        <v>0.91</v>
      </c>
      <c r="I22" s="12">
        <v>0.08</v>
      </c>
      <c r="J22" s="12">
        <v>0.01</v>
      </c>
    </row>
    <row r="23" spans="1:10" x14ac:dyDescent="0.25">
      <c r="A23" s="2" t="s">
        <v>262</v>
      </c>
      <c r="B23" s="11">
        <v>885</v>
      </c>
      <c r="C23" s="12">
        <v>0.02</v>
      </c>
      <c r="D23" s="11">
        <v>1290</v>
      </c>
      <c r="E23" s="11">
        <v>1055</v>
      </c>
      <c r="F23" s="11">
        <v>215</v>
      </c>
      <c r="G23" s="11">
        <v>20</v>
      </c>
      <c r="H23" s="12">
        <v>0.82</v>
      </c>
      <c r="I23" s="12">
        <v>0.17</v>
      </c>
      <c r="J23" s="12">
        <v>0.01</v>
      </c>
    </row>
    <row r="24" spans="1:10" x14ac:dyDescent="0.25">
      <c r="A24" s="2" t="s">
        <v>263</v>
      </c>
      <c r="B24" s="11">
        <v>16100</v>
      </c>
      <c r="C24" s="12">
        <v>0.1</v>
      </c>
      <c r="D24" s="11">
        <v>15120</v>
      </c>
      <c r="E24" s="11">
        <v>14185</v>
      </c>
      <c r="F24" s="11">
        <v>855</v>
      </c>
      <c r="G24" s="11">
        <v>75</v>
      </c>
      <c r="H24" s="12">
        <v>0.94</v>
      </c>
      <c r="I24" s="12">
        <v>0.06</v>
      </c>
      <c r="J24" s="12">
        <v>0.01</v>
      </c>
    </row>
    <row r="25" spans="1:10" x14ac:dyDescent="0.25">
      <c r="A25" s="2" t="s">
        <v>264</v>
      </c>
      <c r="B25" s="11">
        <v>19230</v>
      </c>
      <c r="C25" s="12">
        <v>0.06</v>
      </c>
      <c r="D25" s="11">
        <v>18070</v>
      </c>
      <c r="E25" s="11">
        <v>16760</v>
      </c>
      <c r="F25" s="11">
        <v>1200</v>
      </c>
      <c r="G25" s="11">
        <v>110</v>
      </c>
      <c r="H25" s="12">
        <v>0.93</v>
      </c>
      <c r="I25" s="12">
        <v>7.0000000000000007E-2</v>
      </c>
      <c r="J25" s="12">
        <v>0.01</v>
      </c>
    </row>
    <row r="26" spans="1:10" x14ac:dyDescent="0.25">
      <c r="A26" s="2" t="s">
        <v>265</v>
      </c>
      <c r="B26" s="11">
        <v>605</v>
      </c>
      <c r="C26" s="12">
        <v>0.01</v>
      </c>
      <c r="D26" s="11">
        <v>445</v>
      </c>
      <c r="E26" s="11">
        <v>380</v>
      </c>
      <c r="F26" s="11">
        <v>55</v>
      </c>
      <c r="G26" s="11">
        <v>10</v>
      </c>
      <c r="H26" s="12">
        <v>0.85</v>
      </c>
      <c r="I26" s="12">
        <v>0.13</v>
      </c>
      <c r="J26" s="12">
        <v>0.02</v>
      </c>
    </row>
    <row r="27" spans="1:10" x14ac:dyDescent="0.25">
      <c r="A27" s="2" t="s">
        <v>266</v>
      </c>
      <c r="B27" s="11">
        <v>280</v>
      </c>
      <c r="C27" s="12">
        <v>0.01</v>
      </c>
      <c r="D27" s="11">
        <v>385</v>
      </c>
      <c r="E27" s="11">
        <v>295</v>
      </c>
      <c r="F27" s="11">
        <v>80</v>
      </c>
      <c r="G27" s="11">
        <v>10</v>
      </c>
      <c r="H27" s="12">
        <v>0.77</v>
      </c>
      <c r="I27" s="12">
        <v>0.21</v>
      </c>
      <c r="J27" s="12">
        <v>0.03</v>
      </c>
    </row>
    <row r="28" spans="1:10" x14ac:dyDescent="0.25">
      <c r="A28" s="2" t="s">
        <v>267</v>
      </c>
      <c r="B28" s="11">
        <v>7990</v>
      </c>
      <c r="C28" s="12">
        <v>0.05</v>
      </c>
      <c r="D28" s="11">
        <v>7465</v>
      </c>
      <c r="E28" s="11">
        <v>7000</v>
      </c>
      <c r="F28" s="11">
        <v>430</v>
      </c>
      <c r="G28" s="11">
        <v>35</v>
      </c>
      <c r="H28" s="12">
        <v>0.94</v>
      </c>
      <c r="I28" s="12">
        <v>0.06</v>
      </c>
      <c r="J28" s="12">
        <v>0</v>
      </c>
    </row>
    <row r="29" spans="1:10" x14ac:dyDescent="0.25">
      <c r="A29" s="2" t="s">
        <v>268</v>
      </c>
      <c r="B29" s="11">
        <v>8875</v>
      </c>
      <c r="C29" s="12">
        <v>0.03</v>
      </c>
      <c r="D29" s="11">
        <v>8290</v>
      </c>
      <c r="E29" s="11">
        <v>7675</v>
      </c>
      <c r="F29" s="11">
        <v>565</v>
      </c>
      <c r="G29" s="11">
        <v>55</v>
      </c>
      <c r="H29" s="12">
        <v>0.93</v>
      </c>
      <c r="I29" s="12">
        <v>7.0000000000000007E-2</v>
      </c>
      <c r="J29" s="12">
        <v>0.01</v>
      </c>
    </row>
    <row r="30" spans="1:10" x14ac:dyDescent="0.25">
      <c r="A30" s="2" t="s">
        <v>269</v>
      </c>
      <c r="B30" s="11">
        <v>280</v>
      </c>
      <c r="C30" s="12">
        <v>0</v>
      </c>
      <c r="D30" s="11">
        <v>205</v>
      </c>
      <c r="E30" s="11">
        <v>175</v>
      </c>
      <c r="F30" s="11" t="s">
        <v>464</v>
      </c>
      <c r="G30" s="11" t="s">
        <v>464</v>
      </c>
      <c r="H30" s="12">
        <v>0.85</v>
      </c>
      <c r="I30" s="12" t="s">
        <v>464</v>
      </c>
      <c r="J30" s="12" t="s">
        <v>464</v>
      </c>
    </row>
    <row r="31" spans="1:10" x14ac:dyDescent="0.25">
      <c r="A31" s="2" t="s">
        <v>270</v>
      </c>
      <c r="B31" s="11">
        <v>135</v>
      </c>
      <c r="C31" s="12">
        <v>0</v>
      </c>
      <c r="D31" s="11">
        <v>170</v>
      </c>
      <c r="E31" s="11">
        <v>135</v>
      </c>
      <c r="F31" s="11">
        <v>35</v>
      </c>
      <c r="G31" s="11">
        <v>5</v>
      </c>
      <c r="H31" s="12">
        <v>0.79</v>
      </c>
      <c r="I31" s="12">
        <v>0.19</v>
      </c>
      <c r="J31" s="12">
        <v>0.02</v>
      </c>
    </row>
    <row r="32" spans="1:10" x14ac:dyDescent="0.25">
      <c r="A32" s="2" t="s">
        <v>271</v>
      </c>
      <c r="B32" s="11">
        <v>2460</v>
      </c>
      <c r="C32" s="12">
        <v>0.02</v>
      </c>
      <c r="D32" s="11">
        <v>2255</v>
      </c>
      <c r="E32" s="11">
        <v>2055</v>
      </c>
      <c r="F32" s="11">
        <v>190</v>
      </c>
      <c r="G32" s="11">
        <v>5</v>
      </c>
      <c r="H32" s="12">
        <v>0.91</v>
      </c>
      <c r="I32" s="12">
        <v>0.09</v>
      </c>
      <c r="J32" s="12">
        <v>0</v>
      </c>
    </row>
    <row r="33" spans="1:10" x14ac:dyDescent="0.25">
      <c r="A33" s="2" t="s">
        <v>272</v>
      </c>
      <c r="B33" s="11">
        <v>2870</v>
      </c>
      <c r="C33" s="12">
        <v>0.01</v>
      </c>
      <c r="D33" s="11">
        <v>2630</v>
      </c>
      <c r="E33" s="11">
        <v>2365</v>
      </c>
      <c r="F33" s="11">
        <v>255</v>
      </c>
      <c r="G33" s="11">
        <v>10</v>
      </c>
      <c r="H33" s="12">
        <v>0.9</v>
      </c>
      <c r="I33" s="12">
        <v>0.1</v>
      </c>
      <c r="J33" s="12">
        <v>0</v>
      </c>
    </row>
    <row r="34" spans="1:10" x14ac:dyDescent="0.25">
      <c r="A34" s="2" t="s">
        <v>273</v>
      </c>
      <c r="B34" s="11">
        <v>100</v>
      </c>
      <c r="C34" s="12">
        <v>0</v>
      </c>
      <c r="D34" s="11">
        <v>70</v>
      </c>
      <c r="E34" s="11">
        <v>60</v>
      </c>
      <c r="F34" s="11">
        <v>10</v>
      </c>
      <c r="G34" s="11">
        <v>5</v>
      </c>
      <c r="H34" s="12">
        <v>0.82</v>
      </c>
      <c r="I34" s="12">
        <v>0.14000000000000001</v>
      </c>
      <c r="J34" s="12">
        <v>0.04</v>
      </c>
    </row>
    <row r="35" spans="1:10" x14ac:dyDescent="0.25">
      <c r="A35" s="2" t="s">
        <v>274</v>
      </c>
      <c r="B35" s="11">
        <v>70</v>
      </c>
      <c r="C35" s="12">
        <v>0</v>
      </c>
      <c r="D35" s="11">
        <v>75</v>
      </c>
      <c r="E35" s="11">
        <v>50</v>
      </c>
      <c r="F35" s="11">
        <v>20</v>
      </c>
      <c r="G35" s="11">
        <v>5</v>
      </c>
      <c r="H35" s="12">
        <v>0.69</v>
      </c>
      <c r="I35" s="12">
        <v>0.24</v>
      </c>
      <c r="J35" s="12">
        <v>7.0000000000000007E-2</v>
      </c>
    </row>
    <row r="36" spans="1:10" x14ac:dyDescent="0.25">
      <c r="A36" s="2" t="s">
        <v>275</v>
      </c>
      <c r="B36" s="11">
        <v>985</v>
      </c>
      <c r="C36" s="12">
        <v>0.01</v>
      </c>
      <c r="D36" s="11">
        <v>885</v>
      </c>
      <c r="E36" s="11">
        <v>800</v>
      </c>
      <c r="F36" s="11">
        <v>75</v>
      </c>
      <c r="G36" s="11">
        <v>10</v>
      </c>
      <c r="H36" s="12">
        <v>0.91</v>
      </c>
      <c r="I36" s="12">
        <v>0.08</v>
      </c>
      <c r="J36" s="12">
        <v>0.01</v>
      </c>
    </row>
    <row r="37" spans="1:10" x14ac:dyDescent="0.25">
      <c r="A37" s="2" t="s">
        <v>276</v>
      </c>
      <c r="B37" s="11">
        <v>1155</v>
      </c>
      <c r="C37" s="12">
        <v>0</v>
      </c>
      <c r="D37" s="11">
        <v>1030</v>
      </c>
      <c r="E37" s="11">
        <v>910</v>
      </c>
      <c r="F37" s="11">
        <v>100</v>
      </c>
      <c r="G37" s="11">
        <v>20</v>
      </c>
      <c r="H37" s="12">
        <v>0.88</v>
      </c>
      <c r="I37" s="12">
        <v>0.1</v>
      </c>
      <c r="J37" s="12">
        <v>0.02</v>
      </c>
    </row>
    <row r="38" spans="1:10" x14ac:dyDescent="0.25">
      <c r="A38" s="2" t="s">
        <v>277</v>
      </c>
      <c r="B38" s="11">
        <v>60</v>
      </c>
      <c r="C38" s="12">
        <v>0</v>
      </c>
      <c r="D38" s="11">
        <v>40</v>
      </c>
      <c r="E38" s="11">
        <v>30</v>
      </c>
      <c r="F38" s="11" t="s">
        <v>464</v>
      </c>
      <c r="G38" s="11" t="s">
        <v>464</v>
      </c>
      <c r="H38" s="12">
        <v>0.79</v>
      </c>
      <c r="I38" s="12" t="s">
        <v>464</v>
      </c>
      <c r="J38" s="12" t="s">
        <v>464</v>
      </c>
    </row>
    <row r="39" spans="1:10" x14ac:dyDescent="0.25">
      <c r="A39" s="2" t="s">
        <v>278</v>
      </c>
      <c r="B39" s="11">
        <v>30</v>
      </c>
      <c r="C39" s="12">
        <v>0</v>
      </c>
      <c r="D39" s="11">
        <v>40</v>
      </c>
      <c r="E39" s="11">
        <v>30</v>
      </c>
      <c r="F39" s="11">
        <v>10</v>
      </c>
      <c r="G39" s="11">
        <v>0</v>
      </c>
      <c r="H39" s="12">
        <v>0.74</v>
      </c>
      <c r="I39" s="12">
        <v>0.26</v>
      </c>
      <c r="J39" s="12">
        <v>0</v>
      </c>
    </row>
    <row r="40" spans="1:10" x14ac:dyDescent="0.25">
      <c r="A40" s="2" t="s">
        <v>279</v>
      </c>
      <c r="B40" s="11">
        <v>675</v>
      </c>
      <c r="C40" s="12">
        <v>0</v>
      </c>
      <c r="D40" s="11">
        <v>595</v>
      </c>
      <c r="E40" s="11">
        <v>510</v>
      </c>
      <c r="F40" s="11">
        <v>75</v>
      </c>
      <c r="G40" s="11">
        <v>5</v>
      </c>
      <c r="H40" s="12">
        <v>0.86</v>
      </c>
      <c r="I40" s="12">
        <v>0.13</v>
      </c>
      <c r="J40" s="12">
        <v>0.01</v>
      </c>
    </row>
    <row r="41" spans="1:10" x14ac:dyDescent="0.25">
      <c r="A41" s="2" t="s">
        <v>280</v>
      </c>
      <c r="B41" s="11">
        <v>765</v>
      </c>
      <c r="C41" s="12">
        <v>0</v>
      </c>
      <c r="D41" s="11">
        <v>675</v>
      </c>
      <c r="E41" s="11">
        <v>575</v>
      </c>
      <c r="F41" s="11">
        <v>95</v>
      </c>
      <c r="G41" s="11">
        <v>5</v>
      </c>
      <c r="H41" s="12">
        <v>0.85</v>
      </c>
      <c r="I41" s="12">
        <v>0.14000000000000001</v>
      </c>
      <c r="J41" s="12">
        <v>0.01</v>
      </c>
    </row>
    <row r="42" spans="1:10" x14ac:dyDescent="0.25">
      <c r="A42" s="2" t="s">
        <v>281</v>
      </c>
      <c r="B42" s="11">
        <v>104575</v>
      </c>
      <c r="C42" s="12">
        <v>1</v>
      </c>
      <c r="D42" s="11">
        <v>81700</v>
      </c>
      <c r="E42" s="11">
        <v>75450</v>
      </c>
      <c r="F42" s="11">
        <v>4630</v>
      </c>
      <c r="G42" s="11">
        <v>1620</v>
      </c>
      <c r="H42" s="12">
        <v>0.92</v>
      </c>
      <c r="I42" s="12">
        <v>0.06</v>
      </c>
      <c r="J42" s="12">
        <v>0.02</v>
      </c>
    </row>
    <row r="43" spans="1:10" x14ac:dyDescent="0.25">
      <c r="A43" s="2" t="s">
        <v>282</v>
      </c>
      <c r="B43" s="11">
        <v>53365</v>
      </c>
      <c r="C43" s="12">
        <v>1</v>
      </c>
      <c r="D43" s="11">
        <v>66445</v>
      </c>
      <c r="E43" s="11">
        <v>51645</v>
      </c>
      <c r="F43" s="11">
        <v>13345</v>
      </c>
      <c r="G43" s="11">
        <v>1455</v>
      </c>
      <c r="H43" s="12">
        <v>0.78</v>
      </c>
      <c r="I43" s="12">
        <v>0.2</v>
      </c>
      <c r="J43" s="12">
        <v>0.02</v>
      </c>
    </row>
    <row r="44" spans="1:10" x14ac:dyDescent="0.25">
      <c r="A44" s="2" t="s">
        <v>283</v>
      </c>
      <c r="B44" s="11">
        <v>160840</v>
      </c>
      <c r="C44" s="12">
        <v>1</v>
      </c>
      <c r="D44" s="11">
        <v>156270</v>
      </c>
      <c r="E44" s="11">
        <v>135550</v>
      </c>
      <c r="F44" s="11">
        <v>19070</v>
      </c>
      <c r="G44" s="11">
        <v>1655</v>
      </c>
      <c r="H44" s="12">
        <v>0.87</v>
      </c>
      <c r="I44" s="12">
        <v>0.12</v>
      </c>
      <c r="J44" s="12">
        <v>0.01</v>
      </c>
    </row>
    <row r="45" spans="1:10" x14ac:dyDescent="0.25">
      <c r="A45" s="2" t="s">
        <v>284</v>
      </c>
      <c r="B45" s="11">
        <v>318785</v>
      </c>
      <c r="C45" s="12">
        <v>1</v>
      </c>
      <c r="D45" s="11">
        <v>304420</v>
      </c>
      <c r="E45" s="11">
        <v>262645</v>
      </c>
      <c r="F45" s="11">
        <v>37045</v>
      </c>
      <c r="G45" s="11">
        <v>4735</v>
      </c>
      <c r="H45" s="12">
        <v>0.86</v>
      </c>
      <c r="I45" s="12">
        <v>0.12</v>
      </c>
      <c r="J45" s="12">
        <v>0.02</v>
      </c>
    </row>
    <row r="46" spans="1:10" x14ac:dyDescent="0.25">
      <c r="A46" s="2" t="s">
        <v>285</v>
      </c>
      <c r="B46" s="11">
        <v>275</v>
      </c>
      <c r="C46" s="12">
        <v>0</v>
      </c>
      <c r="D46" s="11">
        <v>175</v>
      </c>
      <c r="E46" s="11">
        <v>130</v>
      </c>
      <c r="F46" s="11">
        <v>40</v>
      </c>
      <c r="G46" s="11">
        <v>5</v>
      </c>
      <c r="H46" s="12">
        <v>0.73</v>
      </c>
      <c r="I46" s="12">
        <v>0.23</v>
      </c>
      <c r="J46" s="12">
        <v>0.04</v>
      </c>
    </row>
    <row r="47" spans="1:10" x14ac:dyDescent="0.25">
      <c r="A47" s="2" t="s">
        <v>286</v>
      </c>
      <c r="B47" s="11">
        <v>325</v>
      </c>
      <c r="C47" s="12">
        <v>0.01</v>
      </c>
      <c r="D47" s="11">
        <v>375</v>
      </c>
      <c r="E47" s="11">
        <v>215</v>
      </c>
      <c r="F47" s="11">
        <v>145</v>
      </c>
      <c r="G47" s="11">
        <v>15</v>
      </c>
      <c r="H47" s="12">
        <v>0.56999999999999995</v>
      </c>
      <c r="I47" s="12">
        <v>0.39</v>
      </c>
      <c r="J47" s="12">
        <v>0.04</v>
      </c>
    </row>
    <row r="48" spans="1:10" x14ac:dyDescent="0.25">
      <c r="A48" s="2" t="s">
        <v>287</v>
      </c>
      <c r="B48" s="11">
        <v>445</v>
      </c>
      <c r="C48" s="12">
        <v>0</v>
      </c>
      <c r="D48" s="11">
        <v>390</v>
      </c>
      <c r="E48" s="11">
        <v>205</v>
      </c>
      <c r="F48" s="11">
        <v>165</v>
      </c>
      <c r="G48" s="11">
        <v>20</v>
      </c>
      <c r="H48" s="12">
        <v>0.52</v>
      </c>
      <c r="I48" s="12">
        <v>0.42</v>
      </c>
      <c r="J48" s="12">
        <v>0.05</v>
      </c>
    </row>
    <row r="49" spans="1:10" x14ac:dyDescent="0.25">
      <c r="A49" s="2" t="s">
        <v>288</v>
      </c>
      <c r="B49" s="11">
        <v>1050</v>
      </c>
      <c r="C49" s="12">
        <v>0</v>
      </c>
      <c r="D49" s="11">
        <v>940</v>
      </c>
      <c r="E49" s="11">
        <v>545</v>
      </c>
      <c r="F49" s="11">
        <v>350</v>
      </c>
      <c r="G49" s="11">
        <v>45</v>
      </c>
      <c r="H49" s="12">
        <v>0.57999999999999996</v>
      </c>
      <c r="I49" s="12">
        <v>0.37</v>
      </c>
      <c r="J49" s="12">
        <v>0.05</v>
      </c>
    </row>
    <row r="50" spans="1:10" x14ac:dyDescent="0.25">
      <c r="A50" s="2" t="s">
        <v>289</v>
      </c>
      <c r="B50" s="11">
        <v>60</v>
      </c>
      <c r="C50" s="12">
        <v>0</v>
      </c>
      <c r="D50" s="11">
        <v>10</v>
      </c>
      <c r="E50" s="11">
        <v>0</v>
      </c>
      <c r="F50" s="11" t="s">
        <v>464</v>
      </c>
      <c r="G50" s="11" t="s">
        <v>464</v>
      </c>
      <c r="H50" s="12">
        <v>0</v>
      </c>
      <c r="I50" s="12" t="s">
        <v>464</v>
      </c>
      <c r="J50" s="12" t="s">
        <v>464</v>
      </c>
    </row>
    <row r="51" spans="1:10" x14ac:dyDescent="0.25">
      <c r="A51" s="2" t="s">
        <v>290</v>
      </c>
      <c r="B51" s="11">
        <v>70</v>
      </c>
      <c r="C51" s="12">
        <v>0</v>
      </c>
      <c r="D51" s="11">
        <v>55</v>
      </c>
      <c r="E51" s="11" t="s">
        <v>464</v>
      </c>
      <c r="F51" s="11" t="s">
        <v>464</v>
      </c>
      <c r="G51" s="11">
        <v>50</v>
      </c>
      <c r="H51" s="12" t="s">
        <v>464</v>
      </c>
      <c r="I51" s="12" t="s">
        <v>464</v>
      </c>
      <c r="J51" s="12">
        <v>0.96</v>
      </c>
    </row>
    <row r="52" spans="1:10" x14ac:dyDescent="0.25">
      <c r="A52" s="2" t="s">
        <v>291</v>
      </c>
      <c r="B52" s="11">
        <v>245</v>
      </c>
      <c r="C52" s="12">
        <v>0</v>
      </c>
      <c r="D52" s="11">
        <v>55</v>
      </c>
      <c r="E52" s="11">
        <v>5</v>
      </c>
      <c r="F52" s="11">
        <v>10</v>
      </c>
      <c r="G52" s="11">
        <v>40</v>
      </c>
      <c r="H52" s="12">
        <v>0.11</v>
      </c>
      <c r="I52" s="12">
        <v>0.18</v>
      </c>
      <c r="J52" s="12">
        <v>0.71</v>
      </c>
    </row>
    <row r="53" spans="1:10" x14ac:dyDescent="0.25">
      <c r="A53" s="2" t="s">
        <v>292</v>
      </c>
      <c r="B53" s="11">
        <v>375</v>
      </c>
      <c r="C53" s="12">
        <v>0</v>
      </c>
      <c r="D53" s="11">
        <v>120</v>
      </c>
      <c r="E53" s="11">
        <v>5</v>
      </c>
      <c r="F53" s="11">
        <v>10</v>
      </c>
      <c r="G53" s="11">
        <v>100</v>
      </c>
      <c r="H53" s="12">
        <v>0.06</v>
      </c>
      <c r="I53" s="12">
        <v>0.1</v>
      </c>
      <c r="J53" s="12">
        <v>0.84</v>
      </c>
    </row>
  </sheetData>
  <conditionalFormatting sqref="A1">
    <cfRule type="dataBar" priority="1">
      <dataBar>
        <cfvo type="num" val="0"/>
        <cfvo type="num" val="1"/>
        <color rgb="FFB4A9D4"/>
      </dataBar>
      <extLst>
        <ext xmlns:x14="http://schemas.microsoft.com/office/spreadsheetml/2009/9/main" uri="{B025F937-C7B1-47D3-B67F-A62EFF666E3E}">
          <x14:id>{4ADD894C-1AA7-4C15-A8B0-D94C081F74B9}</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4ADD894C-1AA7-4C15-A8B0-D94C081F74B9}">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145"/>
  <sheetViews>
    <sheetView zoomScaleNormal="100" workbookViewId="0"/>
  </sheetViews>
  <sheetFormatPr defaultColWidth="11" defaultRowHeight="15.75" x14ac:dyDescent="0.25"/>
  <cols>
    <col min="1" max="1" width="35.75" customWidth="1"/>
    <col min="2" max="13" width="16.75" customWidth="1"/>
  </cols>
  <sheetData>
    <row r="1" spans="1:10" ht="63" x14ac:dyDescent="0.25">
      <c r="A1" s="4" t="s">
        <v>293</v>
      </c>
      <c r="B1" s="4" t="s">
        <v>114</v>
      </c>
      <c r="C1" s="4" t="s">
        <v>115</v>
      </c>
      <c r="D1" s="4" t="s">
        <v>240</v>
      </c>
      <c r="E1" s="4" t="s">
        <v>159</v>
      </c>
      <c r="F1" s="4" t="s">
        <v>160</v>
      </c>
      <c r="G1" s="4" t="s">
        <v>116</v>
      </c>
      <c r="H1" s="4" t="s">
        <v>117</v>
      </c>
      <c r="I1" s="4" t="s">
        <v>118</v>
      </c>
      <c r="J1" s="4" t="s">
        <v>119</v>
      </c>
    </row>
    <row r="2" spans="1:10" x14ac:dyDescent="0.25">
      <c r="A2" s="2" t="s">
        <v>294</v>
      </c>
      <c r="B2" s="11">
        <v>3365</v>
      </c>
      <c r="C2" s="12">
        <v>0.03</v>
      </c>
      <c r="D2" s="11">
        <v>2520</v>
      </c>
      <c r="E2" s="11">
        <v>2300</v>
      </c>
      <c r="F2" s="11">
        <v>185</v>
      </c>
      <c r="G2" s="11">
        <v>40</v>
      </c>
      <c r="H2" s="12">
        <v>0.91</v>
      </c>
      <c r="I2" s="12">
        <v>7.0000000000000007E-2</v>
      </c>
      <c r="J2" s="12">
        <v>0.02</v>
      </c>
    </row>
    <row r="3" spans="1:10" x14ac:dyDescent="0.25">
      <c r="A3" s="2" t="s">
        <v>295</v>
      </c>
      <c r="B3" s="11">
        <v>1835</v>
      </c>
      <c r="C3" s="12">
        <v>0.03</v>
      </c>
      <c r="D3" s="11">
        <v>2340</v>
      </c>
      <c r="E3" s="11">
        <v>1750</v>
      </c>
      <c r="F3" s="11">
        <v>540</v>
      </c>
      <c r="G3" s="11">
        <v>50</v>
      </c>
      <c r="H3" s="12">
        <v>0.75</v>
      </c>
      <c r="I3" s="12">
        <v>0.23</v>
      </c>
      <c r="J3" s="12">
        <v>0.02</v>
      </c>
    </row>
    <row r="4" spans="1:10" x14ac:dyDescent="0.25">
      <c r="A4" s="2" t="s">
        <v>296</v>
      </c>
      <c r="B4" s="11">
        <v>5850</v>
      </c>
      <c r="C4" s="12">
        <v>0.04</v>
      </c>
      <c r="D4" s="11">
        <v>5595</v>
      </c>
      <c r="E4" s="11">
        <v>4615</v>
      </c>
      <c r="F4" s="11">
        <v>930</v>
      </c>
      <c r="G4" s="11">
        <v>50</v>
      </c>
      <c r="H4" s="12">
        <v>0.82</v>
      </c>
      <c r="I4" s="12">
        <v>0.17</v>
      </c>
      <c r="J4" s="12">
        <v>0.01</v>
      </c>
    </row>
    <row r="5" spans="1:10" x14ac:dyDescent="0.25">
      <c r="A5" s="2" t="s">
        <v>297</v>
      </c>
      <c r="B5" s="11">
        <v>11050</v>
      </c>
      <c r="C5" s="12">
        <v>0.03</v>
      </c>
      <c r="D5" s="11">
        <v>10460</v>
      </c>
      <c r="E5" s="11">
        <v>8660</v>
      </c>
      <c r="F5" s="11">
        <v>1660</v>
      </c>
      <c r="G5" s="11">
        <v>140</v>
      </c>
      <c r="H5" s="12">
        <v>0.83</v>
      </c>
      <c r="I5" s="12">
        <v>0.16</v>
      </c>
      <c r="J5" s="12">
        <v>0.01</v>
      </c>
    </row>
    <row r="6" spans="1:10" x14ac:dyDescent="0.25">
      <c r="A6" s="2" t="s">
        <v>298</v>
      </c>
      <c r="B6" s="11">
        <v>2975</v>
      </c>
      <c r="C6" s="12">
        <v>0.03</v>
      </c>
      <c r="D6" s="11">
        <v>2295</v>
      </c>
      <c r="E6" s="11">
        <v>2070</v>
      </c>
      <c r="F6" s="11">
        <v>185</v>
      </c>
      <c r="G6" s="11">
        <v>40</v>
      </c>
      <c r="H6" s="12">
        <v>0.9</v>
      </c>
      <c r="I6" s="12">
        <v>0.08</v>
      </c>
      <c r="J6" s="12">
        <v>0.02</v>
      </c>
    </row>
    <row r="7" spans="1:10" x14ac:dyDescent="0.25">
      <c r="A7" s="2" t="s">
        <v>299</v>
      </c>
      <c r="B7" s="11">
        <v>1660</v>
      </c>
      <c r="C7" s="12">
        <v>0.03</v>
      </c>
      <c r="D7" s="11">
        <v>2070</v>
      </c>
      <c r="E7" s="11">
        <v>1505</v>
      </c>
      <c r="F7" s="11">
        <v>525</v>
      </c>
      <c r="G7" s="11">
        <v>40</v>
      </c>
      <c r="H7" s="12">
        <v>0.73</v>
      </c>
      <c r="I7" s="12">
        <v>0.25</v>
      </c>
      <c r="J7" s="12">
        <v>0.02</v>
      </c>
    </row>
    <row r="8" spans="1:10" x14ac:dyDescent="0.25">
      <c r="A8" s="2" t="s">
        <v>300</v>
      </c>
      <c r="B8" s="11">
        <v>4840</v>
      </c>
      <c r="C8" s="12">
        <v>0.03</v>
      </c>
      <c r="D8" s="11">
        <v>4650</v>
      </c>
      <c r="E8" s="11">
        <v>3955</v>
      </c>
      <c r="F8" s="11">
        <v>645</v>
      </c>
      <c r="G8" s="11">
        <v>45</v>
      </c>
      <c r="H8" s="12">
        <v>0.85</v>
      </c>
      <c r="I8" s="12">
        <v>0.14000000000000001</v>
      </c>
      <c r="J8" s="12">
        <v>0.01</v>
      </c>
    </row>
    <row r="9" spans="1:10" x14ac:dyDescent="0.25">
      <c r="A9" s="2" t="s">
        <v>301</v>
      </c>
      <c r="B9" s="11">
        <v>9470</v>
      </c>
      <c r="C9" s="12">
        <v>0.03</v>
      </c>
      <c r="D9" s="11">
        <v>9015</v>
      </c>
      <c r="E9" s="11">
        <v>7530</v>
      </c>
      <c r="F9" s="11">
        <v>1360</v>
      </c>
      <c r="G9" s="11">
        <v>125</v>
      </c>
      <c r="H9" s="12">
        <v>0.84</v>
      </c>
      <c r="I9" s="12">
        <v>0.15</v>
      </c>
      <c r="J9" s="12">
        <v>0.01</v>
      </c>
    </row>
    <row r="10" spans="1:10" x14ac:dyDescent="0.25">
      <c r="A10" s="2" t="s">
        <v>302</v>
      </c>
      <c r="B10" s="11">
        <v>2175</v>
      </c>
      <c r="C10" s="12">
        <v>0.02</v>
      </c>
      <c r="D10" s="11">
        <v>1715</v>
      </c>
      <c r="E10" s="11">
        <v>1590</v>
      </c>
      <c r="F10" s="11">
        <v>85</v>
      </c>
      <c r="G10" s="11">
        <v>40</v>
      </c>
      <c r="H10" s="12">
        <v>0.93</v>
      </c>
      <c r="I10" s="12">
        <v>0.05</v>
      </c>
      <c r="J10" s="12">
        <v>0.02</v>
      </c>
    </row>
    <row r="11" spans="1:10" x14ac:dyDescent="0.25">
      <c r="A11" s="2" t="s">
        <v>303</v>
      </c>
      <c r="B11" s="11">
        <v>1045</v>
      </c>
      <c r="C11" s="12">
        <v>0.02</v>
      </c>
      <c r="D11" s="11">
        <v>1300</v>
      </c>
      <c r="E11" s="11">
        <v>1000</v>
      </c>
      <c r="F11" s="11">
        <v>280</v>
      </c>
      <c r="G11" s="11">
        <v>25</v>
      </c>
      <c r="H11" s="12">
        <v>0.77</v>
      </c>
      <c r="I11" s="12">
        <v>0.22</v>
      </c>
      <c r="J11" s="12">
        <v>0.02</v>
      </c>
    </row>
    <row r="12" spans="1:10" x14ac:dyDescent="0.25">
      <c r="A12" s="2" t="s">
        <v>304</v>
      </c>
      <c r="B12" s="11">
        <v>3060</v>
      </c>
      <c r="C12" s="12">
        <v>0.02</v>
      </c>
      <c r="D12" s="11">
        <v>3010</v>
      </c>
      <c r="E12" s="11">
        <v>2655</v>
      </c>
      <c r="F12" s="11">
        <v>330</v>
      </c>
      <c r="G12" s="11">
        <v>30</v>
      </c>
      <c r="H12" s="12">
        <v>0.88</v>
      </c>
      <c r="I12" s="12">
        <v>0.11</v>
      </c>
      <c r="J12" s="12">
        <v>0.01</v>
      </c>
    </row>
    <row r="13" spans="1:10" x14ac:dyDescent="0.25">
      <c r="A13" s="2" t="s">
        <v>305</v>
      </c>
      <c r="B13" s="11">
        <v>6280</v>
      </c>
      <c r="C13" s="12">
        <v>0.02</v>
      </c>
      <c r="D13" s="11">
        <v>6030</v>
      </c>
      <c r="E13" s="11">
        <v>5245</v>
      </c>
      <c r="F13" s="11">
        <v>695</v>
      </c>
      <c r="G13" s="11">
        <v>90</v>
      </c>
      <c r="H13" s="12">
        <v>0.87</v>
      </c>
      <c r="I13" s="12">
        <v>0.12</v>
      </c>
      <c r="J13" s="12">
        <v>0.02</v>
      </c>
    </row>
    <row r="14" spans="1:10" x14ac:dyDescent="0.25">
      <c r="A14" s="2" t="s">
        <v>306</v>
      </c>
      <c r="B14" s="11">
        <v>1290</v>
      </c>
      <c r="C14" s="12">
        <v>0.01</v>
      </c>
      <c r="D14" s="11">
        <v>1035</v>
      </c>
      <c r="E14" s="11">
        <v>965</v>
      </c>
      <c r="F14" s="11">
        <v>55</v>
      </c>
      <c r="G14" s="11">
        <v>15</v>
      </c>
      <c r="H14" s="12">
        <v>0.93</v>
      </c>
      <c r="I14" s="12">
        <v>0.05</v>
      </c>
      <c r="J14" s="12">
        <v>0.01</v>
      </c>
    </row>
    <row r="15" spans="1:10" x14ac:dyDescent="0.25">
      <c r="A15" s="2" t="s">
        <v>307</v>
      </c>
      <c r="B15" s="11">
        <v>560</v>
      </c>
      <c r="C15" s="12">
        <v>0.01</v>
      </c>
      <c r="D15" s="11">
        <v>700</v>
      </c>
      <c r="E15" s="11">
        <v>530</v>
      </c>
      <c r="F15" s="11">
        <v>150</v>
      </c>
      <c r="G15" s="11">
        <v>15</v>
      </c>
      <c r="H15" s="12">
        <v>0.76</v>
      </c>
      <c r="I15" s="12">
        <v>0.21</v>
      </c>
      <c r="J15" s="12">
        <v>0.02</v>
      </c>
    </row>
    <row r="16" spans="1:10" x14ac:dyDescent="0.25">
      <c r="A16" s="2" t="s">
        <v>308</v>
      </c>
      <c r="B16" s="11">
        <v>2125</v>
      </c>
      <c r="C16" s="12">
        <v>0.01</v>
      </c>
      <c r="D16" s="11">
        <v>2025</v>
      </c>
      <c r="E16" s="11">
        <v>1770</v>
      </c>
      <c r="F16" s="11">
        <v>240</v>
      </c>
      <c r="G16" s="11">
        <v>15</v>
      </c>
      <c r="H16" s="12">
        <v>0.87</v>
      </c>
      <c r="I16" s="12">
        <v>0.12</v>
      </c>
      <c r="J16" s="12">
        <v>0.01</v>
      </c>
    </row>
    <row r="17" spans="1:10" x14ac:dyDescent="0.25">
      <c r="A17" s="2" t="s">
        <v>309</v>
      </c>
      <c r="B17" s="11">
        <v>3975</v>
      </c>
      <c r="C17" s="12">
        <v>0.01</v>
      </c>
      <c r="D17" s="11">
        <v>3760</v>
      </c>
      <c r="E17" s="11">
        <v>3265</v>
      </c>
      <c r="F17" s="11">
        <v>450</v>
      </c>
      <c r="G17" s="11">
        <v>45</v>
      </c>
      <c r="H17" s="12">
        <v>0.87</v>
      </c>
      <c r="I17" s="12">
        <v>0.12</v>
      </c>
      <c r="J17" s="12">
        <v>0.01</v>
      </c>
    </row>
    <row r="18" spans="1:10" x14ac:dyDescent="0.25">
      <c r="A18" s="2" t="s">
        <v>310</v>
      </c>
      <c r="B18" s="11">
        <v>1130</v>
      </c>
      <c r="C18" s="12">
        <v>0.01</v>
      </c>
      <c r="D18" s="11">
        <v>890</v>
      </c>
      <c r="E18" s="11">
        <v>810</v>
      </c>
      <c r="F18" s="11">
        <v>60</v>
      </c>
      <c r="G18" s="11">
        <v>20</v>
      </c>
      <c r="H18" s="12">
        <v>0.91</v>
      </c>
      <c r="I18" s="12">
        <v>7.0000000000000007E-2</v>
      </c>
      <c r="J18" s="12">
        <v>0.02</v>
      </c>
    </row>
    <row r="19" spans="1:10" x14ac:dyDescent="0.25">
      <c r="A19" s="2" t="s">
        <v>311</v>
      </c>
      <c r="B19" s="11">
        <v>630</v>
      </c>
      <c r="C19" s="12">
        <v>0.01</v>
      </c>
      <c r="D19" s="11">
        <v>765</v>
      </c>
      <c r="E19" s="11">
        <v>605</v>
      </c>
      <c r="F19" s="11">
        <v>145</v>
      </c>
      <c r="G19" s="11">
        <v>15</v>
      </c>
      <c r="H19" s="12">
        <v>0.79</v>
      </c>
      <c r="I19" s="12">
        <v>0.19</v>
      </c>
      <c r="J19" s="12">
        <v>0.02</v>
      </c>
    </row>
    <row r="20" spans="1:10" x14ac:dyDescent="0.25">
      <c r="A20" s="2" t="s">
        <v>312</v>
      </c>
      <c r="B20" s="11">
        <v>1760</v>
      </c>
      <c r="C20" s="12">
        <v>0.01</v>
      </c>
      <c r="D20" s="11">
        <v>1730</v>
      </c>
      <c r="E20" s="11">
        <v>1520</v>
      </c>
      <c r="F20" s="11">
        <v>200</v>
      </c>
      <c r="G20" s="11">
        <v>10</v>
      </c>
      <c r="H20" s="12">
        <v>0.88</v>
      </c>
      <c r="I20" s="12">
        <v>0.12</v>
      </c>
      <c r="J20" s="12">
        <v>0.01</v>
      </c>
    </row>
    <row r="21" spans="1:10" x14ac:dyDescent="0.25">
      <c r="A21" s="2" t="s">
        <v>313</v>
      </c>
      <c r="B21" s="11">
        <v>3520</v>
      </c>
      <c r="C21" s="12">
        <v>0.01</v>
      </c>
      <c r="D21" s="11">
        <v>3380</v>
      </c>
      <c r="E21" s="11">
        <v>2935</v>
      </c>
      <c r="F21" s="11">
        <v>405</v>
      </c>
      <c r="G21" s="11">
        <v>45</v>
      </c>
      <c r="H21" s="12">
        <v>0.87</v>
      </c>
      <c r="I21" s="12">
        <v>0.12</v>
      </c>
      <c r="J21" s="12">
        <v>0.01</v>
      </c>
    </row>
    <row r="22" spans="1:10" x14ac:dyDescent="0.25">
      <c r="A22" s="2" t="s">
        <v>314</v>
      </c>
      <c r="B22" s="11">
        <v>2785</v>
      </c>
      <c r="C22" s="12">
        <v>0.03</v>
      </c>
      <c r="D22" s="11">
        <v>2205</v>
      </c>
      <c r="E22" s="11">
        <v>2045</v>
      </c>
      <c r="F22" s="11">
        <v>115</v>
      </c>
      <c r="G22" s="11">
        <v>45</v>
      </c>
      <c r="H22" s="12">
        <v>0.93</v>
      </c>
      <c r="I22" s="12">
        <v>0.05</v>
      </c>
      <c r="J22" s="12">
        <v>0.02</v>
      </c>
    </row>
    <row r="23" spans="1:10" x14ac:dyDescent="0.25">
      <c r="A23" s="2" t="s">
        <v>315</v>
      </c>
      <c r="B23" s="11">
        <v>1335</v>
      </c>
      <c r="C23" s="12">
        <v>0.03</v>
      </c>
      <c r="D23" s="11">
        <v>1675</v>
      </c>
      <c r="E23" s="11">
        <v>1310</v>
      </c>
      <c r="F23" s="11">
        <v>335</v>
      </c>
      <c r="G23" s="11">
        <v>30</v>
      </c>
      <c r="H23" s="12">
        <v>0.78</v>
      </c>
      <c r="I23" s="12">
        <v>0.2</v>
      </c>
      <c r="J23" s="12">
        <v>0.02</v>
      </c>
    </row>
    <row r="24" spans="1:10" x14ac:dyDescent="0.25">
      <c r="A24" s="2" t="s">
        <v>316</v>
      </c>
      <c r="B24" s="11">
        <v>4505</v>
      </c>
      <c r="C24" s="12">
        <v>0.03</v>
      </c>
      <c r="D24" s="11">
        <v>4375</v>
      </c>
      <c r="E24" s="11">
        <v>3815</v>
      </c>
      <c r="F24" s="11">
        <v>520</v>
      </c>
      <c r="G24" s="11">
        <v>45</v>
      </c>
      <c r="H24" s="12">
        <v>0.87</v>
      </c>
      <c r="I24" s="12">
        <v>0.12</v>
      </c>
      <c r="J24" s="12">
        <v>0.01</v>
      </c>
    </row>
    <row r="25" spans="1:10" x14ac:dyDescent="0.25">
      <c r="A25" s="2" t="s">
        <v>317</v>
      </c>
      <c r="B25" s="11">
        <v>8630</v>
      </c>
      <c r="C25" s="12">
        <v>0.03</v>
      </c>
      <c r="D25" s="11">
        <v>8255</v>
      </c>
      <c r="E25" s="11">
        <v>7170</v>
      </c>
      <c r="F25" s="11">
        <v>970</v>
      </c>
      <c r="G25" s="11">
        <v>120</v>
      </c>
      <c r="H25" s="12">
        <v>0.87</v>
      </c>
      <c r="I25" s="12">
        <v>0.12</v>
      </c>
      <c r="J25" s="12">
        <v>0.01</v>
      </c>
    </row>
    <row r="26" spans="1:10" x14ac:dyDescent="0.25">
      <c r="A26" s="2" t="s">
        <v>318</v>
      </c>
      <c r="B26" s="11">
        <v>3460</v>
      </c>
      <c r="C26" s="12">
        <v>0.03</v>
      </c>
      <c r="D26" s="11">
        <v>2700</v>
      </c>
      <c r="E26" s="11">
        <v>2505</v>
      </c>
      <c r="F26" s="11">
        <v>135</v>
      </c>
      <c r="G26" s="11">
        <v>60</v>
      </c>
      <c r="H26" s="12">
        <v>0.93</v>
      </c>
      <c r="I26" s="12">
        <v>0.05</v>
      </c>
      <c r="J26" s="12">
        <v>0.02</v>
      </c>
    </row>
    <row r="27" spans="1:10" x14ac:dyDescent="0.25">
      <c r="A27" s="2" t="s">
        <v>319</v>
      </c>
      <c r="B27" s="11">
        <v>1860</v>
      </c>
      <c r="C27" s="12">
        <v>0.03</v>
      </c>
      <c r="D27" s="11">
        <v>2270</v>
      </c>
      <c r="E27" s="11">
        <v>1800</v>
      </c>
      <c r="F27" s="11">
        <v>435</v>
      </c>
      <c r="G27" s="11">
        <v>40</v>
      </c>
      <c r="H27" s="12">
        <v>0.79</v>
      </c>
      <c r="I27" s="12">
        <v>0.19</v>
      </c>
      <c r="J27" s="12">
        <v>0.02</v>
      </c>
    </row>
    <row r="28" spans="1:10" x14ac:dyDescent="0.25">
      <c r="A28" s="2" t="s">
        <v>320</v>
      </c>
      <c r="B28" s="11">
        <v>5520</v>
      </c>
      <c r="C28" s="12">
        <v>0.03</v>
      </c>
      <c r="D28" s="11">
        <v>5395</v>
      </c>
      <c r="E28" s="11">
        <v>4665</v>
      </c>
      <c r="F28" s="11">
        <v>655</v>
      </c>
      <c r="G28" s="11">
        <v>75</v>
      </c>
      <c r="H28" s="12">
        <v>0.86</v>
      </c>
      <c r="I28" s="12">
        <v>0.12</v>
      </c>
      <c r="J28" s="12">
        <v>0.01</v>
      </c>
    </row>
    <row r="29" spans="1:10" x14ac:dyDescent="0.25">
      <c r="A29" s="2" t="s">
        <v>321</v>
      </c>
      <c r="B29" s="11">
        <v>10845</v>
      </c>
      <c r="C29" s="12">
        <v>0.03</v>
      </c>
      <c r="D29" s="11">
        <v>10365</v>
      </c>
      <c r="E29" s="11">
        <v>8970</v>
      </c>
      <c r="F29" s="11">
        <v>1225</v>
      </c>
      <c r="G29" s="11">
        <v>170</v>
      </c>
      <c r="H29" s="12">
        <v>0.87</v>
      </c>
      <c r="I29" s="12">
        <v>0.12</v>
      </c>
      <c r="J29" s="12">
        <v>0.02</v>
      </c>
    </row>
    <row r="30" spans="1:10" x14ac:dyDescent="0.25">
      <c r="A30" s="2" t="s">
        <v>322</v>
      </c>
      <c r="B30" s="11">
        <v>3175</v>
      </c>
      <c r="C30" s="12">
        <v>0.03</v>
      </c>
      <c r="D30" s="11">
        <v>2545</v>
      </c>
      <c r="E30" s="11">
        <v>2340</v>
      </c>
      <c r="F30" s="11">
        <v>150</v>
      </c>
      <c r="G30" s="11">
        <v>55</v>
      </c>
      <c r="H30" s="12">
        <v>0.92</v>
      </c>
      <c r="I30" s="12">
        <v>0.06</v>
      </c>
      <c r="J30" s="12">
        <v>0.02</v>
      </c>
    </row>
    <row r="31" spans="1:10" x14ac:dyDescent="0.25">
      <c r="A31" s="2" t="s">
        <v>323</v>
      </c>
      <c r="B31" s="11">
        <v>1510</v>
      </c>
      <c r="C31" s="12">
        <v>0.03</v>
      </c>
      <c r="D31" s="11">
        <v>1870</v>
      </c>
      <c r="E31" s="11">
        <v>1475</v>
      </c>
      <c r="F31" s="11">
        <v>350</v>
      </c>
      <c r="G31" s="11">
        <v>45</v>
      </c>
      <c r="H31" s="12">
        <v>0.79</v>
      </c>
      <c r="I31" s="12">
        <v>0.19</v>
      </c>
      <c r="J31" s="12">
        <v>0.02</v>
      </c>
    </row>
    <row r="32" spans="1:10" x14ac:dyDescent="0.25">
      <c r="A32" s="2" t="s">
        <v>324</v>
      </c>
      <c r="B32" s="11">
        <v>4440</v>
      </c>
      <c r="C32" s="12">
        <v>0.03</v>
      </c>
      <c r="D32" s="11">
        <v>4370</v>
      </c>
      <c r="E32" s="11">
        <v>3800</v>
      </c>
      <c r="F32" s="11">
        <v>520</v>
      </c>
      <c r="G32" s="11">
        <v>50</v>
      </c>
      <c r="H32" s="12">
        <v>0.87</v>
      </c>
      <c r="I32" s="12">
        <v>0.12</v>
      </c>
      <c r="J32" s="12">
        <v>0.01</v>
      </c>
    </row>
    <row r="33" spans="1:10" x14ac:dyDescent="0.25">
      <c r="A33" s="2" t="s">
        <v>325</v>
      </c>
      <c r="B33" s="11">
        <v>9125</v>
      </c>
      <c r="C33" s="12">
        <v>0.03</v>
      </c>
      <c r="D33" s="11">
        <v>8785</v>
      </c>
      <c r="E33" s="11">
        <v>7615</v>
      </c>
      <c r="F33" s="11">
        <v>1020</v>
      </c>
      <c r="G33" s="11">
        <v>150</v>
      </c>
      <c r="H33" s="12">
        <v>0.87</v>
      </c>
      <c r="I33" s="12">
        <v>0.12</v>
      </c>
      <c r="J33" s="12">
        <v>0.02</v>
      </c>
    </row>
    <row r="34" spans="1:10" x14ac:dyDescent="0.25">
      <c r="A34" s="2" t="s">
        <v>326</v>
      </c>
      <c r="B34" s="11">
        <v>1125</v>
      </c>
      <c r="C34" s="12">
        <v>0.01</v>
      </c>
      <c r="D34" s="11">
        <v>880</v>
      </c>
      <c r="E34" s="11">
        <v>805</v>
      </c>
      <c r="F34" s="11">
        <v>60</v>
      </c>
      <c r="G34" s="11">
        <v>15</v>
      </c>
      <c r="H34" s="12">
        <v>0.91</v>
      </c>
      <c r="I34" s="12">
        <v>7.0000000000000007E-2</v>
      </c>
      <c r="J34" s="12">
        <v>0.02</v>
      </c>
    </row>
    <row r="35" spans="1:10" x14ac:dyDescent="0.25">
      <c r="A35" s="2" t="s">
        <v>327</v>
      </c>
      <c r="B35" s="11">
        <v>560</v>
      </c>
      <c r="C35" s="12">
        <v>0.01</v>
      </c>
      <c r="D35" s="11">
        <v>705</v>
      </c>
      <c r="E35" s="11">
        <v>535</v>
      </c>
      <c r="F35" s="11">
        <v>150</v>
      </c>
      <c r="G35" s="11">
        <v>20</v>
      </c>
      <c r="H35" s="12">
        <v>0.76</v>
      </c>
      <c r="I35" s="12">
        <v>0.21</v>
      </c>
      <c r="J35" s="12">
        <v>0.03</v>
      </c>
    </row>
    <row r="36" spans="1:10" x14ac:dyDescent="0.25">
      <c r="A36" s="2" t="s">
        <v>328</v>
      </c>
      <c r="B36" s="11">
        <v>1940</v>
      </c>
      <c r="C36" s="12">
        <v>0.01</v>
      </c>
      <c r="D36" s="11">
        <v>1875</v>
      </c>
      <c r="E36" s="11">
        <v>1625</v>
      </c>
      <c r="F36" s="11">
        <v>235</v>
      </c>
      <c r="G36" s="11">
        <v>15</v>
      </c>
      <c r="H36" s="12">
        <v>0.87</v>
      </c>
      <c r="I36" s="12">
        <v>0.12</v>
      </c>
      <c r="J36" s="12">
        <v>0.01</v>
      </c>
    </row>
    <row r="37" spans="1:10" x14ac:dyDescent="0.25">
      <c r="A37" s="2" t="s">
        <v>329</v>
      </c>
      <c r="B37" s="11">
        <v>3625</v>
      </c>
      <c r="C37" s="12">
        <v>0.01</v>
      </c>
      <c r="D37" s="11">
        <v>3460</v>
      </c>
      <c r="E37" s="11">
        <v>2970</v>
      </c>
      <c r="F37" s="11">
        <v>445</v>
      </c>
      <c r="G37" s="11">
        <v>50</v>
      </c>
      <c r="H37" s="12">
        <v>0.86</v>
      </c>
      <c r="I37" s="12">
        <v>0.13</v>
      </c>
      <c r="J37" s="12">
        <v>0.01</v>
      </c>
    </row>
    <row r="38" spans="1:10" x14ac:dyDescent="0.25">
      <c r="A38" s="2" t="s">
        <v>330</v>
      </c>
      <c r="B38" s="11">
        <v>1830</v>
      </c>
      <c r="C38" s="12">
        <v>0.02</v>
      </c>
      <c r="D38" s="11">
        <v>1410</v>
      </c>
      <c r="E38" s="11">
        <v>1300</v>
      </c>
      <c r="F38" s="11">
        <v>90</v>
      </c>
      <c r="G38" s="11">
        <v>20</v>
      </c>
      <c r="H38" s="12">
        <v>0.92</v>
      </c>
      <c r="I38" s="12">
        <v>0.06</v>
      </c>
      <c r="J38" s="12">
        <v>0.01</v>
      </c>
    </row>
    <row r="39" spans="1:10" x14ac:dyDescent="0.25">
      <c r="A39" s="2" t="s">
        <v>331</v>
      </c>
      <c r="B39" s="11">
        <v>955</v>
      </c>
      <c r="C39" s="12">
        <v>0.02</v>
      </c>
      <c r="D39" s="11">
        <v>1185</v>
      </c>
      <c r="E39" s="11">
        <v>940</v>
      </c>
      <c r="F39" s="11">
        <v>215</v>
      </c>
      <c r="G39" s="11">
        <v>35</v>
      </c>
      <c r="H39" s="12">
        <v>0.79</v>
      </c>
      <c r="I39" s="12">
        <v>0.18</v>
      </c>
      <c r="J39" s="12">
        <v>0.03</v>
      </c>
    </row>
    <row r="40" spans="1:10" x14ac:dyDescent="0.25">
      <c r="A40" s="2" t="s">
        <v>332</v>
      </c>
      <c r="B40" s="11">
        <v>2730</v>
      </c>
      <c r="C40" s="12">
        <v>0.02</v>
      </c>
      <c r="D40" s="11">
        <v>2685</v>
      </c>
      <c r="E40" s="11">
        <v>2335</v>
      </c>
      <c r="F40" s="11">
        <v>330</v>
      </c>
      <c r="G40" s="11">
        <v>25</v>
      </c>
      <c r="H40" s="12">
        <v>0.87</v>
      </c>
      <c r="I40" s="12">
        <v>0.12</v>
      </c>
      <c r="J40" s="12">
        <v>0.01</v>
      </c>
    </row>
    <row r="41" spans="1:10" x14ac:dyDescent="0.25">
      <c r="A41" s="2" t="s">
        <v>333</v>
      </c>
      <c r="B41" s="11">
        <v>5515</v>
      </c>
      <c r="C41" s="12">
        <v>0.02</v>
      </c>
      <c r="D41" s="11">
        <v>5285</v>
      </c>
      <c r="E41" s="11">
        <v>4570</v>
      </c>
      <c r="F41" s="11">
        <v>635</v>
      </c>
      <c r="G41" s="11">
        <v>75</v>
      </c>
      <c r="H41" s="12">
        <v>0.87</v>
      </c>
      <c r="I41" s="12">
        <v>0.12</v>
      </c>
      <c r="J41" s="12">
        <v>0.01</v>
      </c>
    </row>
    <row r="42" spans="1:10" x14ac:dyDescent="0.25">
      <c r="A42" s="2" t="s">
        <v>334</v>
      </c>
      <c r="B42" s="11">
        <v>1050</v>
      </c>
      <c r="C42" s="12">
        <v>0.01</v>
      </c>
      <c r="D42" s="11">
        <v>795</v>
      </c>
      <c r="E42" s="11">
        <v>730</v>
      </c>
      <c r="F42" s="11">
        <v>50</v>
      </c>
      <c r="G42" s="11">
        <v>15</v>
      </c>
      <c r="H42" s="12">
        <v>0.92</v>
      </c>
      <c r="I42" s="12">
        <v>0.06</v>
      </c>
      <c r="J42" s="12">
        <v>0.02</v>
      </c>
    </row>
    <row r="43" spans="1:10" x14ac:dyDescent="0.25">
      <c r="A43" s="2" t="s">
        <v>335</v>
      </c>
      <c r="B43" s="11">
        <v>505</v>
      </c>
      <c r="C43" s="12">
        <v>0.01</v>
      </c>
      <c r="D43" s="11">
        <v>680</v>
      </c>
      <c r="E43" s="11">
        <v>515</v>
      </c>
      <c r="F43" s="11">
        <v>160</v>
      </c>
      <c r="G43" s="11">
        <v>5</v>
      </c>
      <c r="H43" s="12">
        <v>0.76</v>
      </c>
      <c r="I43" s="12">
        <v>0.23</v>
      </c>
      <c r="J43" s="12">
        <v>0.01</v>
      </c>
    </row>
    <row r="44" spans="1:10" x14ac:dyDescent="0.25">
      <c r="A44" s="2" t="s">
        <v>336</v>
      </c>
      <c r="B44" s="11">
        <v>1835</v>
      </c>
      <c r="C44" s="12">
        <v>0.01</v>
      </c>
      <c r="D44" s="11">
        <v>1775</v>
      </c>
      <c r="E44" s="11">
        <v>1550</v>
      </c>
      <c r="F44" s="11">
        <v>210</v>
      </c>
      <c r="G44" s="11">
        <v>15</v>
      </c>
      <c r="H44" s="12">
        <v>0.87</v>
      </c>
      <c r="I44" s="12">
        <v>0.12</v>
      </c>
      <c r="J44" s="12">
        <v>0.01</v>
      </c>
    </row>
    <row r="45" spans="1:10" x14ac:dyDescent="0.25">
      <c r="A45" s="2" t="s">
        <v>337</v>
      </c>
      <c r="B45" s="11">
        <v>3385</v>
      </c>
      <c r="C45" s="12">
        <v>0.01</v>
      </c>
      <c r="D45" s="11">
        <v>3250</v>
      </c>
      <c r="E45" s="11">
        <v>2795</v>
      </c>
      <c r="F45" s="11">
        <v>420</v>
      </c>
      <c r="G45" s="11">
        <v>40</v>
      </c>
      <c r="H45" s="12">
        <v>0.86</v>
      </c>
      <c r="I45" s="12">
        <v>0.13</v>
      </c>
      <c r="J45" s="12">
        <v>0.01</v>
      </c>
    </row>
    <row r="46" spans="1:10" x14ac:dyDescent="0.25">
      <c r="A46" s="2" t="s">
        <v>338</v>
      </c>
      <c r="B46" s="11">
        <v>6750</v>
      </c>
      <c r="C46" s="12">
        <v>0.06</v>
      </c>
      <c r="D46" s="11">
        <v>5180</v>
      </c>
      <c r="E46" s="11">
        <v>4765</v>
      </c>
      <c r="F46" s="11">
        <v>330</v>
      </c>
      <c r="G46" s="11">
        <v>85</v>
      </c>
      <c r="H46" s="12">
        <v>0.92</v>
      </c>
      <c r="I46" s="12">
        <v>0.06</v>
      </c>
      <c r="J46" s="12">
        <v>0.02</v>
      </c>
    </row>
    <row r="47" spans="1:10" x14ac:dyDescent="0.25">
      <c r="A47" s="2" t="s">
        <v>339</v>
      </c>
      <c r="B47" s="11">
        <v>3595</v>
      </c>
      <c r="C47" s="12">
        <v>7.0000000000000007E-2</v>
      </c>
      <c r="D47" s="11">
        <v>4505</v>
      </c>
      <c r="E47" s="11">
        <v>3510</v>
      </c>
      <c r="F47" s="11">
        <v>895</v>
      </c>
      <c r="G47" s="11">
        <v>100</v>
      </c>
      <c r="H47" s="12">
        <v>0.78</v>
      </c>
      <c r="I47" s="12">
        <v>0.2</v>
      </c>
      <c r="J47" s="12">
        <v>0.02</v>
      </c>
    </row>
    <row r="48" spans="1:10" x14ac:dyDescent="0.25">
      <c r="A48" s="2" t="s">
        <v>340</v>
      </c>
      <c r="B48" s="11">
        <v>10480</v>
      </c>
      <c r="C48" s="12">
        <v>7.0000000000000007E-2</v>
      </c>
      <c r="D48" s="11">
        <v>10045</v>
      </c>
      <c r="E48" s="11">
        <v>8645</v>
      </c>
      <c r="F48" s="11">
        <v>1305</v>
      </c>
      <c r="G48" s="11">
        <v>95</v>
      </c>
      <c r="H48" s="12">
        <v>0.86</v>
      </c>
      <c r="I48" s="12">
        <v>0.13</v>
      </c>
      <c r="J48" s="12">
        <v>0.01</v>
      </c>
    </row>
    <row r="49" spans="1:10" x14ac:dyDescent="0.25">
      <c r="A49" s="2" t="s">
        <v>341</v>
      </c>
      <c r="B49" s="11">
        <v>20825</v>
      </c>
      <c r="C49" s="12">
        <v>7.0000000000000007E-2</v>
      </c>
      <c r="D49" s="11">
        <v>19730</v>
      </c>
      <c r="E49" s="11">
        <v>16920</v>
      </c>
      <c r="F49" s="11">
        <v>2530</v>
      </c>
      <c r="G49" s="11">
        <v>280</v>
      </c>
      <c r="H49" s="12">
        <v>0.86</v>
      </c>
      <c r="I49" s="12">
        <v>0.13</v>
      </c>
      <c r="J49" s="12">
        <v>0.01</v>
      </c>
    </row>
    <row r="50" spans="1:10" x14ac:dyDescent="0.25">
      <c r="A50" s="2" t="s">
        <v>342</v>
      </c>
      <c r="B50" s="11">
        <v>3115</v>
      </c>
      <c r="C50" s="12">
        <v>0.03</v>
      </c>
      <c r="D50" s="11">
        <v>2490</v>
      </c>
      <c r="E50" s="11">
        <v>2300</v>
      </c>
      <c r="F50" s="11">
        <v>140</v>
      </c>
      <c r="G50" s="11">
        <v>55</v>
      </c>
      <c r="H50" s="12">
        <v>0.92</v>
      </c>
      <c r="I50" s="12">
        <v>0.06</v>
      </c>
      <c r="J50" s="12">
        <v>0.02</v>
      </c>
    </row>
    <row r="51" spans="1:10" x14ac:dyDescent="0.25">
      <c r="A51" s="2" t="s">
        <v>343</v>
      </c>
      <c r="B51" s="11">
        <v>1575</v>
      </c>
      <c r="C51" s="12">
        <v>0.03</v>
      </c>
      <c r="D51" s="11">
        <v>1885</v>
      </c>
      <c r="E51" s="11">
        <v>1455</v>
      </c>
      <c r="F51" s="11">
        <v>400</v>
      </c>
      <c r="G51" s="11">
        <v>30</v>
      </c>
      <c r="H51" s="12">
        <v>0.77</v>
      </c>
      <c r="I51" s="12">
        <v>0.21</v>
      </c>
      <c r="J51" s="12">
        <v>0.02</v>
      </c>
    </row>
    <row r="52" spans="1:10" x14ac:dyDescent="0.25">
      <c r="A52" s="2" t="s">
        <v>344</v>
      </c>
      <c r="B52" s="11">
        <v>5390</v>
      </c>
      <c r="C52" s="12">
        <v>0.03</v>
      </c>
      <c r="D52" s="11">
        <v>5295</v>
      </c>
      <c r="E52" s="11">
        <v>4540</v>
      </c>
      <c r="F52" s="11">
        <v>700</v>
      </c>
      <c r="G52" s="11">
        <v>55</v>
      </c>
      <c r="H52" s="12">
        <v>0.86</v>
      </c>
      <c r="I52" s="12">
        <v>0.13</v>
      </c>
      <c r="J52" s="12">
        <v>0.01</v>
      </c>
    </row>
    <row r="53" spans="1:10" x14ac:dyDescent="0.25">
      <c r="A53" s="2" t="s">
        <v>345</v>
      </c>
      <c r="B53" s="11">
        <v>10080</v>
      </c>
      <c r="C53" s="12">
        <v>0.03</v>
      </c>
      <c r="D53" s="11">
        <v>9670</v>
      </c>
      <c r="E53" s="11">
        <v>8290</v>
      </c>
      <c r="F53" s="11">
        <v>1240</v>
      </c>
      <c r="G53" s="11">
        <v>135</v>
      </c>
      <c r="H53" s="12">
        <v>0.86</v>
      </c>
      <c r="I53" s="12">
        <v>0.13</v>
      </c>
      <c r="J53" s="12">
        <v>0.01</v>
      </c>
    </row>
    <row r="54" spans="1:10" x14ac:dyDescent="0.25">
      <c r="A54" s="2" t="s">
        <v>346</v>
      </c>
      <c r="B54" s="11">
        <v>7850</v>
      </c>
      <c r="C54" s="12">
        <v>0.08</v>
      </c>
      <c r="D54" s="11">
        <v>6185</v>
      </c>
      <c r="E54" s="11">
        <v>5745</v>
      </c>
      <c r="F54" s="11">
        <v>320</v>
      </c>
      <c r="G54" s="11">
        <v>125</v>
      </c>
      <c r="H54" s="12">
        <v>0.93</v>
      </c>
      <c r="I54" s="12">
        <v>0.05</v>
      </c>
      <c r="J54" s="12">
        <v>0.02</v>
      </c>
    </row>
    <row r="55" spans="1:10" x14ac:dyDescent="0.25">
      <c r="A55" s="2" t="s">
        <v>347</v>
      </c>
      <c r="B55" s="11">
        <v>4060</v>
      </c>
      <c r="C55" s="12">
        <v>0.08</v>
      </c>
      <c r="D55" s="11">
        <v>5010</v>
      </c>
      <c r="E55" s="11">
        <v>3935</v>
      </c>
      <c r="F55" s="11">
        <v>945</v>
      </c>
      <c r="G55" s="11">
        <v>130</v>
      </c>
      <c r="H55" s="12">
        <v>0.79</v>
      </c>
      <c r="I55" s="12">
        <v>0.19</v>
      </c>
      <c r="J55" s="12">
        <v>0.03</v>
      </c>
    </row>
    <row r="56" spans="1:10" x14ac:dyDescent="0.25">
      <c r="A56" s="2" t="s">
        <v>348</v>
      </c>
      <c r="B56" s="11">
        <v>11925</v>
      </c>
      <c r="C56" s="12">
        <v>7.0000000000000007E-2</v>
      </c>
      <c r="D56" s="11">
        <v>11685</v>
      </c>
      <c r="E56" s="11">
        <v>10230</v>
      </c>
      <c r="F56" s="11">
        <v>1350</v>
      </c>
      <c r="G56" s="11">
        <v>110</v>
      </c>
      <c r="H56" s="12">
        <v>0.88</v>
      </c>
      <c r="I56" s="12">
        <v>0.12</v>
      </c>
      <c r="J56" s="12">
        <v>0.01</v>
      </c>
    </row>
    <row r="57" spans="1:10" x14ac:dyDescent="0.25">
      <c r="A57" s="2" t="s">
        <v>349</v>
      </c>
      <c r="B57" s="11">
        <v>23830</v>
      </c>
      <c r="C57" s="12">
        <v>7.0000000000000007E-2</v>
      </c>
      <c r="D57" s="11">
        <v>22880</v>
      </c>
      <c r="E57" s="11">
        <v>19905</v>
      </c>
      <c r="F57" s="11">
        <v>2615</v>
      </c>
      <c r="G57" s="11">
        <v>360</v>
      </c>
      <c r="H57" s="12">
        <v>0.87</v>
      </c>
      <c r="I57" s="12">
        <v>0.11</v>
      </c>
      <c r="J57" s="12">
        <v>0.02</v>
      </c>
    </row>
    <row r="58" spans="1:10" x14ac:dyDescent="0.25">
      <c r="A58" s="2" t="s">
        <v>350</v>
      </c>
      <c r="B58" s="11">
        <v>16945</v>
      </c>
      <c r="C58" s="12">
        <v>0.16</v>
      </c>
      <c r="D58" s="11">
        <v>13315</v>
      </c>
      <c r="E58" s="11">
        <v>12370</v>
      </c>
      <c r="F58" s="11">
        <v>690</v>
      </c>
      <c r="G58" s="11">
        <v>260</v>
      </c>
      <c r="H58" s="12">
        <v>0.93</v>
      </c>
      <c r="I58" s="12">
        <v>0.05</v>
      </c>
      <c r="J58" s="12">
        <v>0.02</v>
      </c>
    </row>
    <row r="59" spans="1:10" x14ac:dyDescent="0.25">
      <c r="A59" s="2" t="s">
        <v>351</v>
      </c>
      <c r="B59" s="11">
        <v>8670</v>
      </c>
      <c r="C59" s="12">
        <v>0.16</v>
      </c>
      <c r="D59" s="11">
        <v>10775</v>
      </c>
      <c r="E59" s="11">
        <v>8590</v>
      </c>
      <c r="F59" s="11">
        <v>1945</v>
      </c>
      <c r="G59" s="11">
        <v>240</v>
      </c>
      <c r="H59" s="12">
        <v>0.8</v>
      </c>
      <c r="I59" s="12">
        <v>0.18</v>
      </c>
      <c r="J59" s="12">
        <v>0.02</v>
      </c>
    </row>
    <row r="60" spans="1:10" x14ac:dyDescent="0.25">
      <c r="A60" s="2" t="s">
        <v>352</v>
      </c>
      <c r="B60" s="11">
        <v>25600</v>
      </c>
      <c r="C60" s="12">
        <v>0.16</v>
      </c>
      <c r="D60" s="11">
        <v>24610</v>
      </c>
      <c r="E60" s="11">
        <v>21560</v>
      </c>
      <c r="F60" s="11">
        <v>2750</v>
      </c>
      <c r="G60" s="11">
        <v>305</v>
      </c>
      <c r="H60" s="12">
        <v>0.88</v>
      </c>
      <c r="I60" s="12">
        <v>0.11</v>
      </c>
      <c r="J60" s="12">
        <v>0.01</v>
      </c>
    </row>
    <row r="61" spans="1:10" x14ac:dyDescent="0.25">
      <c r="A61" s="2" t="s">
        <v>353</v>
      </c>
      <c r="B61" s="11">
        <v>51215</v>
      </c>
      <c r="C61" s="12">
        <v>0.16</v>
      </c>
      <c r="D61" s="11">
        <v>48705</v>
      </c>
      <c r="E61" s="11">
        <v>42515</v>
      </c>
      <c r="F61" s="11">
        <v>5385</v>
      </c>
      <c r="G61" s="11">
        <v>805</v>
      </c>
      <c r="H61" s="12">
        <v>0.87</v>
      </c>
      <c r="I61" s="12">
        <v>0.11</v>
      </c>
      <c r="J61" s="12">
        <v>0.02</v>
      </c>
    </row>
    <row r="62" spans="1:10" x14ac:dyDescent="0.25">
      <c r="A62" s="2" t="s">
        <v>354</v>
      </c>
      <c r="B62" s="11">
        <v>3635</v>
      </c>
      <c r="C62" s="12">
        <v>0.03</v>
      </c>
      <c r="D62" s="11">
        <v>2735</v>
      </c>
      <c r="E62" s="11">
        <v>2520</v>
      </c>
      <c r="F62" s="11">
        <v>145</v>
      </c>
      <c r="G62" s="11">
        <v>70</v>
      </c>
      <c r="H62" s="12">
        <v>0.92</v>
      </c>
      <c r="I62" s="12">
        <v>0.05</v>
      </c>
      <c r="J62" s="12">
        <v>0.03</v>
      </c>
    </row>
    <row r="63" spans="1:10" x14ac:dyDescent="0.25">
      <c r="A63" s="2" t="s">
        <v>355</v>
      </c>
      <c r="B63" s="11">
        <v>1940</v>
      </c>
      <c r="C63" s="12">
        <v>0.04</v>
      </c>
      <c r="D63" s="11">
        <v>2420</v>
      </c>
      <c r="E63" s="11">
        <v>1825</v>
      </c>
      <c r="F63" s="11">
        <v>550</v>
      </c>
      <c r="G63" s="11">
        <v>50</v>
      </c>
      <c r="H63" s="12">
        <v>0.75</v>
      </c>
      <c r="I63" s="12">
        <v>0.23</v>
      </c>
      <c r="J63" s="12">
        <v>0.02</v>
      </c>
    </row>
    <row r="64" spans="1:10" x14ac:dyDescent="0.25">
      <c r="A64" s="2" t="s">
        <v>356</v>
      </c>
      <c r="B64" s="11">
        <v>5590</v>
      </c>
      <c r="C64" s="12">
        <v>0.03</v>
      </c>
      <c r="D64" s="11">
        <v>5470</v>
      </c>
      <c r="E64" s="11">
        <v>4745</v>
      </c>
      <c r="F64" s="11">
        <v>665</v>
      </c>
      <c r="G64" s="11">
        <v>60</v>
      </c>
      <c r="H64" s="12">
        <v>0.87</v>
      </c>
      <c r="I64" s="12">
        <v>0.12</v>
      </c>
      <c r="J64" s="12">
        <v>0.01</v>
      </c>
    </row>
    <row r="65" spans="1:10" x14ac:dyDescent="0.25">
      <c r="A65" s="2" t="s">
        <v>357</v>
      </c>
      <c r="B65" s="11">
        <v>11160</v>
      </c>
      <c r="C65" s="12">
        <v>0.04</v>
      </c>
      <c r="D65" s="11">
        <v>10625</v>
      </c>
      <c r="E65" s="11">
        <v>9085</v>
      </c>
      <c r="F65" s="11">
        <v>1360</v>
      </c>
      <c r="G65" s="11">
        <v>180</v>
      </c>
      <c r="H65" s="12">
        <v>0.85</v>
      </c>
      <c r="I65" s="12">
        <v>0.13</v>
      </c>
      <c r="J65" s="12">
        <v>0.02</v>
      </c>
    </row>
    <row r="66" spans="1:10" x14ac:dyDescent="0.25">
      <c r="A66" s="2" t="s">
        <v>358</v>
      </c>
      <c r="B66" s="11">
        <v>1785</v>
      </c>
      <c r="C66" s="12">
        <v>0.02</v>
      </c>
      <c r="D66" s="11">
        <v>1420</v>
      </c>
      <c r="E66" s="11">
        <v>1295</v>
      </c>
      <c r="F66" s="11">
        <v>90</v>
      </c>
      <c r="G66" s="11">
        <v>30</v>
      </c>
      <c r="H66" s="12">
        <v>0.91</v>
      </c>
      <c r="I66" s="12">
        <v>0.06</v>
      </c>
      <c r="J66" s="12">
        <v>0.02</v>
      </c>
    </row>
    <row r="67" spans="1:10" x14ac:dyDescent="0.25">
      <c r="A67" s="2" t="s">
        <v>359</v>
      </c>
      <c r="B67" s="11">
        <v>785</v>
      </c>
      <c r="C67" s="12">
        <v>0.01</v>
      </c>
      <c r="D67" s="11">
        <v>1010</v>
      </c>
      <c r="E67" s="11">
        <v>800</v>
      </c>
      <c r="F67" s="11">
        <v>195</v>
      </c>
      <c r="G67" s="11">
        <v>20</v>
      </c>
      <c r="H67" s="12">
        <v>0.79</v>
      </c>
      <c r="I67" s="12">
        <v>0.19</v>
      </c>
      <c r="J67" s="12">
        <v>0.02</v>
      </c>
    </row>
    <row r="68" spans="1:10" x14ac:dyDescent="0.25">
      <c r="A68" s="2" t="s">
        <v>360</v>
      </c>
      <c r="B68" s="11">
        <v>2875</v>
      </c>
      <c r="C68" s="12">
        <v>0.02</v>
      </c>
      <c r="D68" s="11">
        <v>2815</v>
      </c>
      <c r="E68" s="11">
        <v>2475</v>
      </c>
      <c r="F68" s="11">
        <v>300</v>
      </c>
      <c r="G68" s="11">
        <v>35</v>
      </c>
      <c r="H68" s="12">
        <v>0.88</v>
      </c>
      <c r="I68" s="12">
        <v>0.11</v>
      </c>
      <c r="J68" s="12">
        <v>0.01</v>
      </c>
    </row>
    <row r="69" spans="1:10" x14ac:dyDescent="0.25">
      <c r="A69" s="2" t="s">
        <v>361</v>
      </c>
      <c r="B69" s="11">
        <v>5445</v>
      </c>
      <c r="C69" s="12">
        <v>0.02</v>
      </c>
      <c r="D69" s="11">
        <v>5245</v>
      </c>
      <c r="E69" s="11">
        <v>4570</v>
      </c>
      <c r="F69" s="11">
        <v>585</v>
      </c>
      <c r="G69" s="11">
        <v>85</v>
      </c>
      <c r="H69" s="12">
        <v>0.87</v>
      </c>
      <c r="I69" s="12">
        <v>0.11</v>
      </c>
      <c r="J69" s="12">
        <v>0.02</v>
      </c>
    </row>
    <row r="70" spans="1:10" x14ac:dyDescent="0.25">
      <c r="A70" s="2" t="s">
        <v>362</v>
      </c>
      <c r="B70" s="11">
        <v>1985</v>
      </c>
      <c r="C70" s="12">
        <v>0.02</v>
      </c>
      <c r="D70" s="11">
        <v>1535</v>
      </c>
      <c r="E70" s="11">
        <v>1415</v>
      </c>
      <c r="F70" s="11">
        <v>95</v>
      </c>
      <c r="G70" s="11">
        <v>25</v>
      </c>
      <c r="H70" s="12">
        <v>0.92</v>
      </c>
      <c r="I70" s="12">
        <v>0.06</v>
      </c>
      <c r="J70" s="12">
        <v>0.02</v>
      </c>
    </row>
    <row r="71" spans="1:10" x14ac:dyDescent="0.25">
      <c r="A71" s="2" t="s">
        <v>363</v>
      </c>
      <c r="B71" s="11">
        <v>1040</v>
      </c>
      <c r="C71" s="12">
        <v>0.02</v>
      </c>
      <c r="D71" s="11">
        <v>1310</v>
      </c>
      <c r="E71" s="11">
        <v>990</v>
      </c>
      <c r="F71" s="11">
        <v>290</v>
      </c>
      <c r="G71" s="11">
        <v>30</v>
      </c>
      <c r="H71" s="12">
        <v>0.76</v>
      </c>
      <c r="I71" s="12">
        <v>0.22</v>
      </c>
      <c r="J71" s="12">
        <v>0.02</v>
      </c>
    </row>
    <row r="72" spans="1:10" x14ac:dyDescent="0.25">
      <c r="A72" s="2" t="s">
        <v>364</v>
      </c>
      <c r="B72" s="11">
        <v>2795</v>
      </c>
      <c r="C72" s="12">
        <v>0.02</v>
      </c>
      <c r="D72" s="11">
        <v>2740</v>
      </c>
      <c r="E72" s="11">
        <v>2355</v>
      </c>
      <c r="F72" s="11">
        <v>360</v>
      </c>
      <c r="G72" s="11">
        <v>25</v>
      </c>
      <c r="H72" s="12">
        <v>0.86</v>
      </c>
      <c r="I72" s="12">
        <v>0.13</v>
      </c>
      <c r="J72" s="12">
        <v>0.01</v>
      </c>
    </row>
    <row r="73" spans="1:10" x14ac:dyDescent="0.25">
      <c r="A73" s="2" t="s">
        <v>365</v>
      </c>
      <c r="B73" s="11">
        <v>5825</v>
      </c>
      <c r="C73" s="12">
        <v>0.02</v>
      </c>
      <c r="D73" s="11">
        <v>5580</v>
      </c>
      <c r="E73" s="11">
        <v>4760</v>
      </c>
      <c r="F73" s="11">
        <v>740</v>
      </c>
      <c r="G73" s="11">
        <v>80</v>
      </c>
      <c r="H73" s="12">
        <v>0.85</v>
      </c>
      <c r="I73" s="12">
        <v>0.13</v>
      </c>
      <c r="J73" s="12">
        <v>0.01</v>
      </c>
    </row>
    <row r="74" spans="1:10" x14ac:dyDescent="0.25">
      <c r="A74" s="2" t="s">
        <v>366</v>
      </c>
      <c r="B74" s="11">
        <v>1440</v>
      </c>
      <c r="C74" s="12">
        <v>0.01</v>
      </c>
      <c r="D74" s="11">
        <v>1120</v>
      </c>
      <c r="E74" s="11">
        <v>1025</v>
      </c>
      <c r="F74" s="11">
        <v>75</v>
      </c>
      <c r="G74" s="11">
        <v>25</v>
      </c>
      <c r="H74" s="12">
        <v>0.91</v>
      </c>
      <c r="I74" s="12">
        <v>7.0000000000000007E-2</v>
      </c>
      <c r="J74" s="12">
        <v>0.02</v>
      </c>
    </row>
    <row r="75" spans="1:10" x14ac:dyDescent="0.25">
      <c r="A75" s="2" t="s">
        <v>367</v>
      </c>
      <c r="B75" s="11">
        <v>775</v>
      </c>
      <c r="C75" s="12">
        <v>0.01</v>
      </c>
      <c r="D75" s="11">
        <v>970</v>
      </c>
      <c r="E75" s="11">
        <v>725</v>
      </c>
      <c r="F75" s="11">
        <v>220</v>
      </c>
      <c r="G75" s="11">
        <v>20</v>
      </c>
      <c r="H75" s="12">
        <v>0.75</v>
      </c>
      <c r="I75" s="12">
        <v>0.23</v>
      </c>
      <c r="J75" s="12">
        <v>0.02</v>
      </c>
    </row>
    <row r="76" spans="1:10" x14ac:dyDescent="0.25">
      <c r="A76" s="2" t="s">
        <v>368</v>
      </c>
      <c r="B76" s="11">
        <v>2250</v>
      </c>
      <c r="C76" s="12">
        <v>0.01</v>
      </c>
      <c r="D76" s="11">
        <v>2180</v>
      </c>
      <c r="E76" s="11">
        <v>1880</v>
      </c>
      <c r="F76" s="11">
        <v>280</v>
      </c>
      <c r="G76" s="11">
        <v>20</v>
      </c>
      <c r="H76" s="12">
        <v>0.86</v>
      </c>
      <c r="I76" s="12">
        <v>0.13</v>
      </c>
      <c r="J76" s="12">
        <v>0.01</v>
      </c>
    </row>
    <row r="77" spans="1:10" x14ac:dyDescent="0.25">
      <c r="A77" s="2" t="s">
        <v>369</v>
      </c>
      <c r="B77" s="11">
        <v>4465</v>
      </c>
      <c r="C77" s="12">
        <v>0.01</v>
      </c>
      <c r="D77" s="11">
        <v>4270</v>
      </c>
      <c r="E77" s="11">
        <v>3630</v>
      </c>
      <c r="F77" s="11">
        <v>575</v>
      </c>
      <c r="G77" s="11">
        <v>65</v>
      </c>
      <c r="H77" s="12">
        <v>0.85</v>
      </c>
      <c r="I77" s="12">
        <v>0.13</v>
      </c>
      <c r="J77" s="12">
        <v>0.02</v>
      </c>
    </row>
    <row r="78" spans="1:10" x14ac:dyDescent="0.25">
      <c r="A78" s="2" t="s">
        <v>370</v>
      </c>
      <c r="B78" s="11">
        <v>290</v>
      </c>
      <c r="C78" s="12">
        <v>0</v>
      </c>
      <c r="D78" s="11">
        <v>220</v>
      </c>
      <c r="E78" s="11">
        <v>200</v>
      </c>
      <c r="F78" s="11" t="s">
        <v>464</v>
      </c>
      <c r="G78" s="11" t="s">
        <v>464</v>
      </c>
      <c r="H78" s="12">
        <v>0.91</v>
      </c>
      <c r="I78" s="12" t="s">
        <v>464</v>
      </c>
      <c r="J78" s="12" t="s">
        <v>464</v>
      </c>
    </row>
    <row r="79" spans="1:10" x14ac:dyDescent="0.25">
      <c r="A79" s="2" t="s">
        <v>371</v>
      </c>
      <c r="B79" s="11">
        <v>135</v>
      </c>
      <c r="C79" s="12">
        <v>0</v>
      </c>
      <c r="D79" s="11">
        <v>180</v>
      </c>
      <c r="E79" s="11">
        <v>125</v>
      </c>
      <c r="F79" s="11">
        <v>50</v>
      </c>
      <c r="G79" s="11">
        <v>5</v>
      </c>
      <c r="H79" s="12">
        <v>0.69</v>
      </c>
      <c r="I79" s="12">
        <v>0.28999999999999998</v>
      </c>
      <c r="J79" s="12">
        <v>0.02</v>
      </c>
    </row>
    <row r="80" spans="1:10" x14ac:dyDescent="0.25">
      <c r="A80" s="2" t="s">
        <v>372</v>
      </c>
      <c r="B80" s="11">
        <v>525</v>
      </c>
      <c r="C80" s="12">
        <v>0</v>
      </c>
      <c r="D80" s="11">
        <v>500</v>
      </c>
      <c r="E80" s="11">
        <v>410</v>
      </c>
      <c r="F80" s="11" t="s">
        <v>464</v>
      </c>
      <c r="G80" s="11" t="s">
        <v>464</v>
      </c>
      <c r="H80" s="12">
        <v>0.82</v>
      </c>
      <c r="I80" s="12" t="s">
        <v>464</v>
      </c>
      <c r="J80" s="12" t="s">
        <v>464</v>
      </c>
    </row>
    <row r="81" spans="1:10" x14ac:dyDescent="0.25">
      <c r="A81" s="2" t="s">
        <v>373</v>
      </c>
      <c r="B81" s="11">
        <v>950</v>
      </c>
      <c r="C81" s="12">
        <v>0</v>
      </c>
      <c r="D81" s="11">
        <v>900</v>
      </c>
      <c r="E81" s="11">
        <v>735</v>
      </c>
      <c r="F81" s="11">
        <v>155</v>
      </c>
      <c r="G81" s="11">
        <v>5</v>
      </c>
      <c r="H81" s="12">
        <v>0.82</v>
      </c>
      <c r="I81" s="12">
        <v>0.17</v>
      </c>
      <c r="J81" s="12">
        <v>0.01</v>
      </c>
    </row>
    <row r="82" spans="1:10" x14ac:dyDescent="0.25">
      <c r="A82" s="2" t="s">
        <v>374</v>
      </c>
      <c r="B82" s="11">
        <v>85</v>
      </c>
      <c r="C82" s="12">
        <v>0</v>
      </c>
      <c r="D82" s="11">
        <v>35</v>
      </c>
      <c r="E82" s="11">
        <v>30</v>
      </c>
      <c r="F82" s="11">
        <v>0</v>
      </c>
      <c r="G82" s="11">
        <v>5</v>
      </c>
      <c r="H82" s="12">
        <v>0.86</v>
      </c>
      <c r="I82" s="12">
        <v>0</v>
      </c>
      <c r="J82" s="12">
        <v>0.14000000000000001</v>
      </c>
    </row>
    <row r="83" spans="1:10" x14ac:dyDescent="0.25">
      <c r="A83" s="2" t="s">
        <v>375</v>
      </c>
      <c r="B83" s="11">
        <v>80</v>
      </c>
      <c r="C83" s="12">
        <v>0</v>
      </c>
      <c r="D83" s="11">
        <v>60</v>
      </c>
      <c r="E83" s="11" t="s">
        <v>464</v>
      </c>
      <c r="F83" s="11" t="s">
        <v>464</v>
      </c>
      <c r="G83" s="11">
        <v>35</v>
      </c>
      <c r="H83" s="12" t="s">
        <v>464</v>
      </c>
      <c r="I83" s="12" t="s">
        <v>464</v>
      </c>
      <c r="J83" s="12">
        <v>0.57999999999999996</v>
      </c>
    </row>
    <row r="84" spans="1:10" x14ac:dyDescent="0.25">
      <c r="A84" s="2" t="s">
        <v>376</v>
      </c>
      <c r="B84" s="11">
        <v>240</v>
      </c>
      <c r="C84" s="12">
        <v>0</v>
      </c>
      <c r="D84" s="11">
        <v>65</v>
      </c>
      <c r="E84" s="11">
        <v>25</v>
      </c>
      <c r="F84" s="11">
        <v>10</v>
      </c>
      <c r="G84" s="11">
        <v>30</v>
      </c>
      <c r="H84" s="12">
        <v>0.36</v>
      </c>
      <c r="I84" s="12">
        <v>0.16</v>
      </c>
      <c r="J84" s="12">
        <v>0.48</v>
      </c>
    </row>
    <row r="85" spans="1:10" x14ac:dyDescent="0.25">
      <c r="A85" s="2" t="s">
        <v>377</v>
      </c>
      <c r="B85" s="11">
        <v>405</v>
      </c>
      <c r="C85" s="12">
        <v>0</v>
      </c>
      <c r="D85" s="11">
        <v>160</v>
      </c>
      <c r="E85" s="11">
        <v>75</v>
      </c>
      <c r="F85" s="11">
        <v>10</v>
      </c>
      <c r="G85" s="11">
        <v>70</v>
      </c>
      <c r="H85" s="12">
        <v>0.49</v>
      </c>
      <c r="I85" s="12">
        <v>7.0000000000000007E-2</v>
      </c>
      <c r="J85" s="12">
        <v>0.44</v>
      </c>
    </row>
    <row r="86" spans="1:10" x14ac:dyDescent="0.25">
      <c r="A86" s="2" t="s">
        <v>378</v>
      </c>
      <c r="B86" s="11">
        <v>560</v>
      </c>
      <c r="C86" s="12">
        <v>0.01</v>
      </c>
      <c r="D86" s="11">
        <v>425</v>
      </c>
      <c r="E86" s="11">
        <v>370</v>
      </c>
      <c r="F86" s="11">
        <v>50</v>
      </c>
      <c r="G86" s="11">
        <v>5</v>
      </c>
      <c r="H86" s="12">
        <v>0.88</v>
      </c>
      <c r="I86" s="12">
        <v>0.11</v>
      </c>
      <c r="J86" s="12">
        <v>0.01</v>
      </c>
    </row>
    <row r="87" spans="1:10" x14ac:dyDescent="0.25">
      <c r="A87" s="2" t="s">
        <v>379</v>
      </c>
      <c r="B87" s="11">
        <v>375</v>
      </c>
      <c r="C87" s="12">
        <v>0.01</v>
      </c>
      <c r="D87" s="11">
        <v>460</v>
      </c>
      <c r="E87" s="11">
        <v>345</v>
      </c>
      <c r="F87" s="11">
        <v>105</v>
      </c>
      <c r="G87" s="11">
        <v>10</v>
      </c>
      <c r="H87" s="12">
        <v>0.75</v>
      </c>
      <c r="I87" s="12">
        <v>0.23</v>
      </c>
      <c r="J87" s="12">
        <v>0.02</v>
      </c>
    </row>
    <row r="88" spans="1:10" x14ac:dyDescent="0.25">
      <c r="A88" s="2" t="s">
        <v>380</v>
      </c>
      <c r="B88" s="11">
        <v>230</v>
      </c>
      <c r="C88" s="12">
        <v>0</v>
      </c>
      <c r="D88" s="11">
        <v>260</v>
      </c>
      <c r="E88" s="11">
        <v>155</v>
      </c>
      <c r="F88" s="11">
        <v>100</v>
      </c>
      <c r="G88" s="11">
        <v>5</v>
      </c>
      <c r="H88" s="12">
        <v>0.59</v>
      </c>
      <c r="I88" s="12">
        <v>0.39</v>
      </c>
      <c r="J88" s="12">
        <v>0.02</v>
      </c>
    </row>
    <row r="89" spans="1:10" x14ac:dyDescent="0.25">
      <c r="A89" s="2" t="s">
        <v>381</v>
      </c>
      <c r="B89" s="11">
        <v>1170</v>
      </c>
      <c r="C89" s="12">
        <v>0</v>
      </c>
      <c r="D89" s="11">
        <v>1145</v>
      </c>
      <c r="E89" s="11">
        <v>870</v>
      </c>
      <c r="F89" s="11">
        <v>255</v>
      </c>
      <c r="G89" s="11">
        <v>20</v>
      </c>
      <c r="H89" s="12">
        <v>0.76</v>
      </c>
      <c r="I89" s="12">
        <v>0.22</v>
      </c>
      <c r="J89" s="12">
        <v>0.02</v>
      </c>
    </row>
    <row r="90" spans="1:10" x14ac:dyDescent="0.25">
      <c r="A90" s="2" t="s">
        <v>382</v>
      </c>
      <c r="B90" s="11">
        <v>3460</v>
      </c>
      <c r="C90" s="12">
        <v>0.03</v>
      </c>
      <c r="D90" s="11">
        <v>2785</v>
      </c>
      <c r="E90" s="11">
        <v>2595</v>
      </c>
      <c r="F90" s="11">
        <v>130</v>
      </c>
      <c r="G90" s="11">
        <v>60</v>
      </c>
      <c r="H90" s="12">
        <v>0.93</v>
      </c>
      <c r="I90" s="12">
        <v>0.05</v>
      </c>
      <c r="J90" s="12">
        <v>0.02</v>
      </c>
    </row>
    <row r="91" spans="1:10" x14ac:dyDescent="0.25">
      <c r="A91" s="2" t="s">
        <v>383</v>
      </c>
      <c r="B91" s="11">
        <v>1655</v>
      </c>
      <c r="C91" s="12">
        <v>0.03</v>
      </c>
      <c r="D91" s="11">
        <v>2070</v>
      </c>
      <c r="E91" s="11">
        <v>1650</v>
      </c>
      <c r="F91" s="11">
        <v>385</v>
      </c>
      <c r="G91" s="11">
        <v>35</v>
      </c>
      <c r="H91" s="12">
        <v>0.8</v>
      </c>
      <c r="I91" s="12">
        <v>0.19</v>
      </c>
      <c r="J91" s="12">
        <v>0.02</v>
      </c>
    </row>
    <row r="92" spans="1:10" x14ac:dyDescent="0.25">
      <c r="A92" s="2" t="s">
        <v>384</v>
      </c>
      <c r="B92" s="11">
        <v>5430</v>
      </c>
      <c r="C92" s="12">
        <v>0.03</v>
      </c>
      <c r="D92" s="11">
        <v>5290</v>
      </c>
      <c r="E92" s="11">
        <v>4645</v>
      </c>
      <c r="F92" s="11">
        <v>585</v>
      </c>
      <c r="G92" s="11">
        <v>60</v>
      </c>
      <c r="H92" s="12">
        <v>0.88</v>
      </c>
      <c r="I92" s="12">
        <v>0.11</v>
      </c>
      <c r="J92" s="12">
        <v>0.01</v>
      </c>
    </row>
    <row r="93" spans="1:10" x14ac:dyDescent="0.25">
      <c r="A93" s="2" t="s">
        <v>385</v>
      </c>
      <c r="B93" s="11">
        <v>10545</v>
      </c>
      <c r="C93" s="12">
        <v>0.03</v>
      </c>
      <c r="D93" s="11">
        <v>10145</v>
      </c>
      <c r="E93" s="11">
        <v>8890</v>
      </c>
      <c r="F93" s="11">
        <v>1100</v>
      </c>
      <c r="G93" s="11">
        <v>155</v>
      </c>
      <c r="H93" s="12">
        <v>0.88</v>
      </c>
      <c r="I93" s="12">
        <v>0.11</v>
      </c>
      <c r="J93" s="12">
        <v>0.02</v>
      </c>
    </row>
    <row r="94" spans="1:10" x14ac:dyDescent="0.25">
      <c r="A94" s="2" t="s">
        <v>386</v>
      </c>
      <c r="B94" s="11">
        <v>8480</v>
      </c>
      <c r="C94" s="12">
        <v>0.08</v>
      </c>
      <c r="D94" s="11">
        <v>6785</v>
      </c>
      <c r="E94" s="11">
        <v>6280</v>
      </c>
      <c r="F94" s="11">
        <v>365</v>
      </c>
      <c r="G94" s="11">
        <v>140</v>
      </c>
      <c r="H94" s="12">
        <v>0.93</v>
      </c>
      <c r="I94" s="12">
        <v>0.05</v>
      </c>
      <c r="J94" s="12">
        <v>0.02</v>
      </c>
    </row>
    <row r="95" spans="1:10" x14ac:dyDescent="0.25">
      <c r="A95" s="2" t="s">
        <v>387</v>
      </c>
      <c r="B95" s="11">
        <v>4140</v>
      </c>
      <c r="C95" s="12">
        <v>0.08</v>
      </c>
      <c r="D95" s="11">
        <v>5035</v>
      </c>
      <c r="E95" s="11">
        <v>3940</v>
      </c>
      <c r="F95" s="11">
        <v>980</v>
      </c>
      <c r="G95" s="11">
        <v>110</v>
      </c>
      <c r="H95" s="12">
        <v>0.78</v>
      </c>
      <c r="I95" s="12">
        <v>0.2</v>
      </c>
      <c r="J95" s="12">
        <v>0.02</v>
      </c>
    </row>
    <row r="96" spans="1:10" x14ac:dyDescent="0.25">
      <c r="A96" s="2" t="s">
        <v>388</v>
      </c>
      <c r="B96" s="11">
        <v>11750</v>
      </c>
      <c r="C96" s="12">
        <v>7.0000000000000007E-2</v>
      </c>
      <c r="D96" s="11">
        <v>11550</v>
      </c>
      <c r="E96" s="11">
        <v>10100</v>
      </c>
      <c r="F96" s="11">
        <v>1360</v>
      </c>
      <c r="G96" s="11">
        <v>90</v>
      </c>
      <c r="H96" s="12">
        <v>0.87</v>
      </c>
      <c r="I96" s="12">
        <v>0.12</v>
      </c>
      <c r="J96" s="12">
        <v>0.01</v>
      </c>
    </row>
    <row r="97" spans="1:10" x14ac:dyDescent="0.25">
      <c r="A97" s="2" t="s">
        <v>389</v>
      </c>
      <c r="B97" s="11">
        <v>24370</v>
      </c>
      <c r="C97" s="12">
        <v>0.08</v>
      </c>
      <c r="D97" s="11">
        <v>23365</v>
      </c>
      <c r="E97" s="11">
        <v>20325</v>
      </c>
      <c r="F97" s="11">
        <v>2705</v>
      </c>
      <c r="G97" s="11">
        <v>340</v>
      </c>
      <c r="H97" s="12">
        <v>0.87</v>
      </c>
      <c r="I97" s="12">
        <v>0.12</v>
      </c>
      <c r="J97" s="12">
        <v>0.01</v>
      </c>
    </row>
    <row r="98" spans="1:10" x14ac:dyDescent="0.25">
      <c r="A98" s="2" t="s">
        <v>390</v>
      </c>
      <c r="B98" s="11">
        <v>215</v>
      </c>
      <c r="C98" s="12">
        <v>0</v>
      </c>
      <c r="D98" s="11">
        <v>145</v>
      </c>
      <c r="E98" s="11">
        <v>130</v>
      </c>
      <c r="F98" s="11" t="s">
        <v>464</v>
      </c>
      <c r="G98" s="11" t="s">
        <v>464</v>
      </c>
      <c r="H98" s="12">
        <v>0.9</v>
      </c>
      <c r="I98" s="12" t="s">
        <v>464</v>
      </c>
      <c r="J98" s="12" t="s">
        <v>464</v>
      </c>
    </row>
    <row r="99" spans="1:10" x14ac:dyDescent="0.25">
      <c r="A99" s="2" t="s">
        <v>391</v>
      </c>
      <c r="B99" s="11">
        <v>100</v>
      </c>
      <c r="C99" s="12">
        <v>0</v>
      </c>
      <c r="D99" s="11">
        <v>150</v>
      </c>
      <c r="E99" s="11">
        <v>110</v>
      </c>
      <c r="F99" s="11">
        <v>35</v>
      </c>
      <c r="G99" s="11">
        <v>5</v>
      </c>
      <c r="H99" s="12">
        <v>0.74</v>
      </c>
      <c r="I99" s="12">
        <v>0.22</v>
      </c>
      <c r="J99" s="12">
        <v>0.03</v>
      </c>
    </row>
    <row r="100" spans="1:10" x14ac:dyDescent="0.25">
      <c r="A100" s="2" t="s">
        <v>392</v>
      </c>
      <c r="B100" s="11">
        <v>375</v>
      </c>
      <c r="C100" s="12">
        <v>0</v>
      </c>
      <c r="D100" s="11">
        <v>350</v>
      </c>
      <c r="E100" s="11">
        <v>295</v>
      </c>
      <c r="F100" s="11" t="s">
        <v>464</v>
      </c>
      <c r="G100" s="11" t="s">
        <v>464</v>
      </c>
      <c r="H100" s="12">
        <v>0.85</v>
      </c>
      <c r="I100" s="12" t="s">
        <v>464</v>
      </c>
      <c r="J100" s="12" t="s">
        <v>464</v>
      </c>
    </row>
    <row r="101" spans="1:10" x14ac:dyDescent="0.25">
      <c r="A101" s="2" t="s">
        <v>393</v>
      </c>
      <c r="B101" s="11">
        <v>685</v>
      </c>
      <c r="C101" s="12">
        <v>0</v>
      </c>
      <c r="D101" s="11">
        <v>640</v>
      </c>
      <c r="E101" s="11">
        <v>535</v>
      </c>
      <c r="F101" s="11">
        <v>95</v>
      </c>
      <c r="G101" s="11">
        <v>10</v>
      </c>
      <c r="H101" s="12">
        <v>0.83</v>
      </c>
      <c r="I101" s="12">
        <v>0.15</v>
      </c>
      <c r="J101" s="12">
        <v>0.01</v>
      </c>
    </row>
    <row r="102" spans="1:10" x14ac:dyDescent="0.25">
      <c r="A102" s="2" t="s">
        <v>394</v>
      </c>
      <c r="B102" s="11">
        <v>2195</v>
      </c>
      <c r="C102" s="12">
        <v>0.02</v>
      </c>
      <c r="D102" s="11">
        <v>1585</v>
      </c>
      <c r="E102" s="11">
        <v>1470</v>
      </c>
      <c r="F102" s="11">
        <v>85</v>
      </c>
      <c r="G102" s="11">
        <v>30</v>
      </c>
      <c r="H102" s="12">
        <v>0.93</v>
      </c>
      <c r="I102" s="12">
        <v>0.05</v>
      </c>
      <c r="J102" s="12">
        <v>0.02</v>
      </c>
    </row>
    <row r="103" spans="1:10" x14ac:dyDescent="0.25">
      <c r="A103" s="2" t="s">
        <v>395</v>
      </c>
      <c r="B103" s="11">
        <v>1145</v>
      </c>
      <c r="C103" s="12">
        <v>0.02</v>
      </c>
      <c r="D103" s="11">
        <v>1535</v>
      </c>
      <c r="E103" s="11">
        <v>1190</v>
      </c>
      <c r="F103" s="11">
        <v>315</v>
      </c>
      <c r="G103" s="11">
        <v>30</v>
      </c>
      <c r="H103" s="12">
        <v>0.78</v>
      </c>
      <c r="I103" s="12">
        <v>0.2</v>
      </c>
      <c r="J103" s="12">
        <v>0.02</v>
      </c>
    </row>
    <row r="104" spans="1:10" x14ac:dyDescent="0.25">
      <c r="A104" s="2" t="s">
        <v>396</v>
      </c>
      <c r="B104" s="11">
        <v>3550</v>
      </c>
      <c r="C104" s="12">
        <v>0.02</v>
      </c>
      <c r="D104" s="11">
        <v>3415</v>
      </c>
      <c r="E104" s="11">
        <v>2905</v>
      </c>
      <c r="F104" s="11">
        <v>475</v>
      </c>
      <c r="G104" s="11">
        <v>35</v>
      </c>
      <c r="H104" s="12">
        <v>0.85</v>
      </c>
      <c r="I104" s="12">
        <v>0.14000000000000001</v>
      </c>
      <c r="J104" s="12">
        <v>0.01</v>
      </c>
    </row>
    <row r="105" spans="1:10" x14ac:dyDescent="0.25">
      <c r="A105" s="2" t="s">
        <v>397</v>
      </c>
      <c r="B105" s="11">
        <v>6890</v>
      </c>
      <c r="C105" s="12">
        <v>0.02</v>
      </c>
      <c r="D105" s="11">
        <v>6535</v>
      </c>
      <c r="E105" s="11">
        <v>5570</v>
      </c>
      <c r="F105" s="11">
        <v>875</v>
      </c>
      <c r="G105" s="11">
        <v>95</v>
      </c>
      <c r="H105" s="12">
        <v>0.85</v>
      </c>
      <c r="I105" s="12">
        <v>0.13</v>
      </c>
      <c r="J105" s="12">
        <v>0.01</v>
      </c>
    </row>
    <row r="106" spans="1:10" x14ac:dyDescent="0.25">
      <c r="A106" s="2" t="s">
        <v>398</v>
      </c>
      <c r="B106" s="11">
        <v>3455</v>
      </c>
      <c r="C106" s="12">
        <v>0.03</v>
      </c>
      <c r="D106" s="11">
        <v>2680</v>
      </c>
      <c r="E106" s="11">
        <v>2480</v>
      </c>
      <c r="F106" s="11">
        <v>130</v>
      </c>
      <c r="G106" s="11">
        <v>65</v>
      </c>
      <c r="H106" s="12">
        <v>0.93</v>
      </c>
      <c r="I106" s="12">
        <v>0.05</v>
      </c>
      <c r="J106" s="12">
        <v>0.02</v>
      </c>
    </row>
    <row r="107" spans="1:10" x14ac:dyDescent="0.25">
      <c r="A107" s="2" t="s">
        <v>399</v>
      </c>
      <c r="B107" s="11">
        <v>1695</v>
      </c>
      <c r="C107" s="12">
        <v>0.03</v>
      </c>
      <c r="D107" s="11">
        <v>2145</v>
      </c>
      <c r="E107" s="11">
        <v>1650</v>
      </c>
      <c r="F107" s="11">
        <v>450</v>
      </c>
      <c r="G107" s="11">
        <v>45</v>
      </c>
      <c r="H107" s="12">
        <v>0.77</v>
      </c>
      <c r="I107" s="12">
        <v>0.21</v>
      </c>
      <c r="J107" s="12">
        <v>0.02</v>
      </c>
    </row>
    <row r="108" spans="1:10" x14ac:dyDescent="0.25">
      <c r="A108" s="2" t="s">
        <v>400</v>
      </c>
      <c r="B108" s="11">
        <v>5495</v>
      </c>
      <c r="C108" s="12">
        <v>0.03</v>
      </c>
      <c r="D108" s="11">
        <v>5360</v>
      </c>
      <c r="E108" s="11">
        <v>4625</v>
      </c>
      <c r="F108" s="11">
        <v>660</v>
      </c>
      <c r="G108" s="11">
        <v>75</v>
      </c>
      <c r="H108" s="12">
        <v>0.86</v>
      </c>
      <c r="I108" s="12">
        <v>0.12</v>
      </c>
      <c r="J108" s="12">
        <v>0.01</v>
      </c>
    </row>
    <row r="109" spans="1:10" x14ac:dyDescent="0.25">
      <c r="A109" s="2" t="s">
        <v>401</v>
      </c>
      <c r="B109" s="11">
        <v>10640</v>
      </c>
      <c r="C109" s="12">
        <v>0.03</v>
      </c>
      <c r="D109" s="11">
        <v>10180</v>
      </c>
      <c r="E109" s="11">
        <v>8755</v>
      </c>
      <c r="F109" s="11">
        <v>1240</v>
      </c>
      <c r="G109" s="11">
        <v>185</v>
      </c>
      <c r="H109" s="12">
        <v>0.86</v>
      </c>
      <c r="I109" s="12">
        <v>0.12</v>
      </c>
      <c r="J109" s="12">
        <v>0.02</v>
      </c>
    </row>
    <row r="110" spans="1:10" x14ac:dyDescent="0.25">
      <c r="A110" s="2" t="s">
        <v>402</v>
      </c>
      <c r="B110" s="11">
        <v>1815</v>
      </c>
      <c r="C110" s="12">
        <v>0.02</v>
      </c>
      <c r="D110" s="11">
        <v>1430</v>
      </c>
      <c r="E110" s="11">
        <v>1330</v>
      </c>
      <c r="F110" s="11">
        <v>70</v>
      </c>
      <c r="G110" s="11">
        <v>25</v>
      </c>
      <c r="H110" s="12">
        <v>0.93</v>
      </c>
      <c r="I110" s="12">
        <v>0.05</v>
      </c>
      <c r="J110" s="12">
        <v>0.02</v>
      </c>
    </row>
    <row r="111" spans="1:10" x14ac:dyDescent="0.25">
      <c r="A111" s="2" t="s">
        <v>403</v>
      </c>
      <c r="B111" s="11">
        <v>965</v>
      </c>
      <c r="C111" s="12">
        <v>0.02</v>
      </c>
      <c r="D111" s="11">
        <v>1185</v>
      </c>
      <c r="E111" s="11">
        <v>915</v>
      </c>
      <c r="F111" s="11">
        <v>250</v>
      </c>
      <c r="G111" s="11">
        <v>20</v>
      </c>
      <c r="H111" s="12">
        <v>0.77</v>
      </c>
      <c r="I111" s="12">
        <v>0.21</v>
      </c>
      <c r="J111" s="12">
        <v>0.02</v>
      </c>
    </row>
    <row r="112" spans="1:10" x14ac:dyDescent="0.25">
      <c r="A112" s="2" t="s">
        <v>404</v>
      </c>
      <c r="B112" s="11">
        <v>2740</v>
      </c>
      <c r="C112" s="12">
        <v>0.02</v>
      </c>
      <c r="D112" s="11">
        <v>2670</v>
      </c>
      <c r="E112" s="11">
        <v>2350</v>
      </c>
      <c r="F112" s="11">
        <v>300</v>
      </c>
      <c r="G112" s="11">
        <v>20</v>
      </c>
      <c r="H112" s="12">
        <v>0.88</v>
      </c>
      <c r="I112" s="12">
        <v>0.11</v>
      </c>
      <c r="J112" s="12">
        <v>0.01</v>
      </c>
    </row>
    <row r="113" spans="1:10" x14ac:dyDescent="0.25">
      <c r="A113" s="2" t="s">
        <v>405</v>
      </c>
      <c r="B113" s="11">
        <v>5525</v>
      </c>
      <c r="C113" s="12">
        <v>0.02</v>
      </c>
      <c r="D113" s="11">
        <v>5285</v>
      </c>
      <c r="E113" s="11">
        <v>4595</v>
      </c>
      <c r="F113" s="11">
        <v>620</v>
      </c>
      <c r="G113" s="11">
        <v>70</v>
      </c>
      <c r="H113" s="12">
        <v>0.87</v>
      </c>
      <c r="I113" s="12">
        <v>0.12</v>
      </c>
      <c r="J113" s="12">
        <v>0.01</v>
      </c>
    </row>
    <row r="114" spans="1:10" x14ac:dyDescent="0.25">
      <c r="A114" s="2" t="s">
        <v>406</v>
      </c>
      <c r="B114" s="11">
        <v>215</v>
      </c>
      <c r="C114" s="12">
        <v>0</v>
      </c>
      <c r="D114" s="11">
        <v>150</v>
      </c>
      <c r="E114" s="11">
        <v>135</v>
      </c>
      <c r="F114" s="11" t="s">
        <v>464</v>
      </c>
      <c r="G114" s="11" t="s">
        <v>464</v>
      </c>
      <c r="H114" s="12">
        <v>0.91</v>
      </c>
      <c r="I114" s="12" t="s">
        <v>464</v>
      </c>
      <c r="J114" s="12" t="s">
        <v>464</v>
      </c>
    </row>
    <row r="115" spans="1:10" x14ac:dyDescent="0.25">
      <c r="A115" s="2" t="s">
        <v>407</v>
      </c>
      <c r="B115" s="11">
        <v>115</v>
      </c>
      <c r="C115" s="12">
        <v>0</v>
      </c>
      <c r="D115" s="11">
        <v>155</v>
      </c>
      <c r="E115" s="11">
        <v>115</v>
      </c>
      <c r="F115" s="11">
        <v>35</v>
      </c>
      <c r="G115" s="11">
        <v>5</v>
      </c>
      <c r="H115" s="12">
        <v>0.75</v>
      </c>
      <c r="I115" s="12">
        <v>0.23</v>
      </c>
      <c r="J115" s="12">
        <v>0.02</v>
      </c>
    </row>
    <row r="116" spans="1:10" x14ac:dyDescent="0.25">
      <c r="A116" s="2" t="s">
        <v>408</v>
      </c>
      <c r="B116" s="11">
        <v>410</v>
      </c>
      <c r="C116" s="12">
        <v>0</v>
      </c>
      <c r="D116" s="11">
        <v>390</v>
      </c>
      <c r="E116" s="11">
        <v>320</v>
      </c>
      <c r="F116" s="11">
        <v>70</v>
      </c>
      <c r="G116" s="11">
        <v>5</v>
      </c>
      <c r="H116" s="12">
        <v>0.81</v>
      </c>
      <c r="I116" s="12">
        <v>0.17</v>
      </c>
      <c r="J116" s="12">
        <v>0.01</v>
      </c>
    </row>
    <row r="117" spans="1:10" x14ac:dyDescent="0.25">
      <c r="A117" s="2" t="s">
        <v>409</v>
      </c>
      <c r="B117" s="11">
        <v>740</v>
      </c>
      <c r="C117" s="12">
        <v>0</v>
      </c>
      <c r="D117" s="11">
        <v>695</v>
      </c>
      <c r="E117" s="11">
        <v>570</v>
      </c>
      <c r="F117" s="11">
        <v>115</v>
      </c>
      <c r="G117" s="11">
        <v>10</v>
      </c>
      <c r="H117" s="12">
        <v>0.82</v>
      </c>
      <c r="I117" s="12">
        <v>0.17</v>
      </c>
      <c r="J117" s="12">
        <v>0.01</v>
      </c>
    </row>
    <row r="118" spans="1:10" x14ac:dyDescent="0.25">
      <c r="A118" s="2" t="s">
        <v>410</v>
      </c>
      <c r="B118" s="11">
        <v>2085</v>
      </c>
      <c r="C118" s="12">
        <v>0.02</v>
      </c>
      <c r="D118" s="11">
        <v>1685</v>
      </c>
      <c r="E118" s="11">
        <v>1570</v>
      </c>
      <c r="F118" s="11">
        <v>85</v>
      </c>
      <c r="G118" s="11">
        <v>30</v>
      </c>
      <c r="H118" s="12">
        <v>0.93</v>
      </c>
      <c r="I118" s="12">
        <v>0.05</v>
      </c>
      <c r="J118" s="12">
        <v>0.02</v>
      </c>
    </row>
    <row r="119" spans="1:10" x14ac:dyDescent="0.25">
      <c r="A119" s="2" t="s">
        <v>411</v>
      </c>
      <c r="B119" s="11">
        <v>910</v>
      </c>
      <c r="C119" s="12">
        <v>0.02</v>
      </c>
      <c r="D119" s="11">
        <v>1130</v>
      </c>
      <c r="E119" s="11">
        <v>890</v>
      </c>
      <c r="F119" s="11">
        <v>205</v>
      </c>
      <c r="G119" s="11">
        <v>35</v>
      </c>
      <c r="H119" s="12">
        <v>0.79</v>
      </c>
      <c r="I119" s="12">
        <v>0.18</v>
      </c>
      <c r="J119" s="12">
        <v>0.03</v>
      </c>
    </row>
    <row r="120" spans="1:10" x14ac:dyDescent="0.25">
      <c r="A120" s="2" t="s">
        <v>412</v>
      </c>
      <c r="B120" s="11">
        <v>3070</v>
      </c>
      <c r="C120" s="12">
        <v>0.02</v>
      </c>
      <c r="D120" s="11">
        <v>2995</v>
      </c>
      <c r="E120" s="11">
        <v>2645</v>
      </c>
      <c r="F120" s="11">
        <v>330</v>
      </c>
      <c r="G120" s="11">
        <v>20</v>
      </c>
      <c r="H120" s="12">
        <v>0.88</v>
      </c>
      <c r="I120" s="12">
        <v>0.11</v>
      </c>
      <c r="J120" s="12">
        <v>0.01</v>
      </c>
    </row>
    <row r="121" spans="1:10" x14ac:dyDescent="0.25">
      <c r="A121" s="2" t="s">
        <v>413</v>
      </c>
      <c r="B121" s="11">
        <v>6070</v>
      </c>
      <c r="C121" s="12">
        <v>0.02</v>
      </c>
      <c r="D121" s="11">
        <v>5810</v>
      </c>
      <c r="E121" s="11">
        <v>5105</v>
      </c>
      <c r="F121" s="11">
        <v>615</v>
      </c>
      <c r="G121" s="11">
        <v>90</v>
      </c>
      <c r="H121" s="12">
        <v>0.88</v>
      </c>
      <c r="I121" s="12">
        <v>0.11</v>
      </c>
      <c r="J121" s="12">
        <v>0.02</v>
      </c>
    </row>
    <row r="122" spans="1:10" x14ac:dyDescent="0.25">
      <c r="A122" s="2" t="s">
        <v>414</v>
      </c>
      <c r="B122" s="11">
        <v>6305</v>
      </c>
      <c r="C122" s="12">
        <v>0.06</v>
      </c>
      <c r="D122" s="11">
        <v>4960</v>
      </c>
      <c r="E122" s="11">
        <v>4560</v>
      </c>
      <c r="F122" s="11">
        <v>300</v>
      </c>
      <c r="G122" s="11">
        <v>105</v>
      </c>
      <c r="H122" s="12">
        <v>0.92</v>
      </c>
      <c r="I122" s="12">
        <v>0.06</v>
      </c>
      <c r="J122" s="12">
        <v>0.02</v>
      </c>
    </row>
    <row r="123" spans="1:10" x14ac:dyDescent="0.25">
      <c r="A123" s="2" t="s">
        <v>415</v>
      </c>
      <c r="B123" s="11">
        <v>3215</v>
      </c>
      <c r="C123" s="12">
        <v>0.06</v>
      </c>
      <c r="D123" s="11">
        <v>3960</v>
      </c>
      <c r="E123" s="11">
        <v>3005</v>
      </c>
      <c r="F123" s="11">
        <v>860</v>
      </c>
      <c r="G123" s="11">
        <v>95</v>
      </c>
      <c r="H123" s="12">
        <v>0.76</v>
      </c>
      <c r="I123" s="12">
        <v>0.22</v>
      </c>
      <c r="J123" s="12">
        <v>0.02</v>
      </c>
    </row>
    <row r="124" spans="1:10" x14ac:dyDescent="0.25">
      <c r="A124" s="2" t="s">
        <v>416</v>
      </c>
      <c r="B124" s="11">
        <v>9805</v>
      </c>
      <c r="C124" s="12">
        <v>0.06</v>
      </c>
      <c r="D124" s="11">
        <v>9610</v>
      </c>
      <c r="E124" s="11">
        <v>8380</v>
      </c>
      <c r="F124" s="11">
        <v>1125</v>
      </c>
      <c r="G124" s="11">
        <v>105</v>
      </c>
      <c r="H124" s="12">
        <v>0.87</v>
      </c>
      <c r="I124" s="12">
        <v>0.12</v>
      </c>
      <c r="J124" s="12">
        <v>0.01</v>
      </c>
    </row>
    <row r="125" spans="1:10" x14ac:dyDescent="0.25">
      <c r="A125" s="2" t="s">
        <v>417</v>
      </c>
      <c r="B125" s="11">
        <v>19325</v>
      </c>
      <c r="C125" s="12">
        <v>0.06</v>
      </c>
      <c r="D125" s="11">
        <v>18530</v>
      </c>
      <c r="E125" s="11">
        <v>15945</v>
      </c>
      <c r="F125" s="11">
        <v>2280</v>
      </c>
      <c r="G125" s="11">
        <v>305</v>
      </c>
      <c r="H125" s="12">
        <v>0.86</v>
      </c>
      <c r="I125" s="12">
        <v>0.12</v>
      </c>
      <c r="J125" s="12">
        <v>0.02</v>
      </c>
    </row>
    <row r="126" spans="1:10" x14ac:dyDescent="0.25">
      <c r="A126" s="2" t="s">
        <v>418</v>
      </c>
      <c r="B126" s="11">
        <v>1190</v>
      </c>
      <c r="C126" s="12">
        <v>0.01</v>
      </c>
      <c r="D126" s="11">
        <v>930</v>
      </c>
      <c r="E126" s="11">
        <v>860</v>
      </c>
      <c r="F126" s="11">
        <v>50</v>
      </c>
      <c r="G126" s="11">
        <v>20</v>
      </c>
      <c r="H126" s="12">
        <v>0.92</v>
      </c>
      <c r="I126" s="12">
        <v>0.05</v>
      </c>
      <c r="J126" s="12">
        <v>0.02</v>
      </c>
    </row>
    <row r="127" spans="1:10" x14ac:dyDescent="0.25">
      <c r="A127" s="2" t="s">
        <v>419</v>
      </c>
      <c r="B127" s="11">
        <v>620</v>
      </c>
      <c r="C127" s="12">
        <v>0.01</v>
      </c>
      <c r="D127" s="11">
        <v>755</v>
      </c>
      <c r="E127" s="11">
        <v>595</v>
      </c>
      <c r="F127" s="11">
        <v>150</v>
      </c>
      <c r="G127" s="11">
        <v>10</v>
      </c>
      <c r="H127" s="12">
        <v>0.79</v>
      </c>
      <c r="I127" s="12">
        <v>0.2</v>
      </c>
      <c r="J127" s="12">
        <v>0.02</v>
      </c>
    </row>
    <row r="128" spans="1:10" x14ac:dyDescent="0.25">
      <c r="A128" s="2" t="s">
        <v>420</v>
      </c>
      <c r="B128" s="11">
        <v>1865</v>
      </c>
      <c r="C128" s="12">
        <v>0.01</v>
      </c>
      <c r="D128" s="11">
        <v>1835</v>
      </c>
      <c r="E128" s="11">
        <v>1615</v>
      </c>
      <c r="F128" s="11">
        <v>200</v>
      </c>
      <c r="G128" s="11">
        <v>15</v>
      </c>
      <c r="H128" s="12">
        <v>0.88</v>
      </c>
      <c r="I128" s="12">
        <v>0.11</v>
      </c>
      <c r="J128" s="12">
        <v>0.01</v>
      </c>
    </row>
    <row r="129" spans="1:10" x14ac:dyDescent="0.25">
      <c r="A129" s="2" t="s">
        <v>421</v>
      </c>
      <c r="B129" s="11">
        <v>3670</v>
      </c>
      <c r="C129" s="12">
        <v>0.01</v>
      </c>
      <c r="D129" s="11">
        <v>3520</v>
      </c>
      <c r="E129" s="11">
        <v>3075</v>
      </c>
      <c r="F129" s="11">
        <v>400</v>
      </c>
      <c r="G129" s="11">
        <v>50</v>
      </c>
      <c r="H129" s="12">
        <v>0.87</v>
      </c>
      <c r="I129" s="12">
        <v>0.11</v>
      </c>
      <c r="J129" s="12">
        <v>0.01</v>
      </c>
    </row>
    <row r="130" spans="1:10" x14ac:dyDescent="0.25">
      <c r="A130" s="2" t="s">
        <v>281</v>
      </c>
      <c r="B130" s="11">
        <v>104575</v>
      </c>
      <c r="C130" s="12">
        <v>1</v>
      </c>
      <c r="D130" s="11">
        <v>81700</v>
      </c>
      <c r="E130" s="11">
        <v>75450</v>
      </c>
      <c r="F130" s="11">
        <v>4630</v>
      </c>
      <c r="G130" s="11">
        <v>1620</v>
      </c>
      <c r="H130" s="12">
        <v>0.92</v>
      </c>
      <c r="I130" s="12">
        <v>0.06</v>
      </c>
      <c r="J130" s="12">
        <v>0.02</v>
      </c>
    </row>
    <row r="131" spans="1:10" x14ac:dyDescent="0.25">
      <c r="A131" s="2" t="s">
        <v>282</v>
      </c>
      <c r="B131" s="11">
        <v>53365</v>
      </c>
      <c r="C131" s="12">
        <v>1</v>
      </c>
      <c r="D131" s="11">
        <v>66445</v>
      </c>
      <c r="E131" s="11">
        <v>51645</v>
      </c>
      <c r="F131" s="11">
        <v>13345</v>
      </c>
      <c r="G131" s="11">
        <v>1455</v>
      </c>
      <c r="H131" s="12">
        <v>0.78</v>
      </c>
      <c r="I131" s="12">
        <v>0.2</v>
      </c>
      <c r="J131" s="12">
        <v>0.02</v>
      </c>
    </row>
    <row r="132" spans="1:10" x14ac:dyDescent="0.25">
      <c r="A132" s="2" t="s">
        <v>283</v>
      </c>
      <c r="B132" s="11">
        <v>160840</v>
      </c>
      <c r="C132" s="12">
        <v>1</v>
      </c>
      <c r="D132" s="11">
        <v>156270</v>
      </c>
      <c r="E132" s="11">
        <v>135550</v>
      </c>
      <c r="F132" s="11">
        <v>19070</v>
      </c>
      <c r="G132" s="11">
        <v>1655</v>
      </c>
      <c r="H132" s="12">
        <v>0.87</v>
      </c>
      <c r="I132" s="12">
        <v>0.12</v>
      </c>
      <c r="J132" s="12">
        <v>0.01</v>
      </c>
    </row>
    <row r="133" spans="1:10" x14ac:dyDescent="0.25">
      <c r="A133" s="2" t="s">
        <v>284</v>
      </c>
      <c r="B133" s="11">
        <v>318785</v>
      </c>
      <c r="C133" s="12">
        <v>1</v>
      </c>
      <c r="D133" s="11">
        <v>304420</v>
      </c>
      <c r="E133" s="11">
        <v>262645</v>
      </c>
      <c r="F133" s="11">
        <v>37045</v>
      </c>
      <c r="G133" s="11">
        <v>4735</v>
      </c>
      <c r="H133" s="12">
        <v>0.86</v>
      </c>
      <c r="I133" s="12">
        <v>0.12</v>
      </c>
      <c r="J133" s="12">
        <v>0.02</v>
      </c>
    </row>
    <row r="134" spans="1:10" x14ac:dyDescent="0.25">
      <c r="A134" s="2" t="s">
        <v>422</v>
      </c>
      <c r="B134" s="11">
        <v>60</v>
      </c>
      <c r="C134" s="12">
        <v>0</v>
      </c>
      <c r="D134" s="11">
        <v>50</v>
      </c>
      <c r="E134" s="11">
        <v>40</v>
      </c>
      <c r="F134" s="11">
        <v>5</v>
      </c>
      <c r="G134" s="11">
        <v>0</v>
      </c>
      <c r="H134" s="12">
        <v>0.88</v>
      </c>
      <c r="I134" s="12">
        <v>0.12</v>
      </c>
      <c r="J134" s="12">
        <v>0</v>
      </c>
    </row>
    <row r="135" spans="1:10" x14ac:dyDescent="0.25">
      <c r="A135" s="2" t="s">
        <v>423</v>
      </c>
      <c r="B135" s="11">
        <v>45</v>
      </c>
      <c r="C135" s="12">
        <v>0</v>
      </c>
      <c r="D135" s="11">
        <v>50</v>
      </c>
      <c r="E135" s="11">
        <v>35</v>
      </c>
      <c r="F135" s="11" t="s">
        <v>464</v>
      </c>
      <c r="G135" s="11" t="s">
        <v>464</v>
      </c>
      <c r="H135" s="12">
        <v>0.77</v>
      </c>
      <c r="I135" s="12" t="s">
        <v>464</v>
      </c>
      <c r="J135" s="12" t="s">
        <v>464</v>
      </c>
    </row>
    <row r="136" spans="1:10" x14ac:dyDescent="0.25">
      <c r="A136" s="2" t="s">
        <v>424</v>
      </c>
      <c r="B136" s="11">
        <v>115</v>
      </c>
      <c r="C136" s="12">
        <v>0</v>
      </c>
      <c r="D136" s="11">
        <v>105</v>
      </c>
      <c r="E136" s="11">
        <v>90</v>
      </c>
      <c r="F136" s="11" t="s">
        <v>464</v>
      </c>
      <c r="G136" s="11" t="s">
        <v>464</v>
      </c>
      <c r="H136" s="12">
        <v>0.88</v>
      </c>
      <c r="I136" s="12" t="s">
        <v>464</v>
      </c>
      <c r="J136" s="12" t="s">
        <v>464</v>
      </c>
    </row>
    <row r="137" spans="1:10" x14ac:dyDescent="0.25">
      <c r="A137" s="2" t="s">
        <v>425</v>
      </c>
      <c r="B137" s="11">
        <v>220</v>
      </c>
      <c r="C137" s="12">
        <v>0</v>
      </c>
      <c r="D137" s="11">
        <v>200</v>
      </c>
      <c r="E137" s="11">
        <v>170</v>
      </c>
      <c r="F137" s="11" t="s">
        <v>464</v>
      </c>
      <c r="G137" s="11" t="s">
        <v>464</v>
      </c>
      <c r="H137" s="12">
        <v>0.85</v>
      </c>
      <c r="I137" s="12" t="s">
        <v>464</v>
      </c>
      <c r="J137" s="12" t="s">
        <v>464</v>
      </c>
    </row>
    <row r="138" spans="1:10" x14ac:dyDescent="0.25">
      <c r="A138" s="2" t="s">
        <v>426</v>
      </c>
      <c r="B138" s="11">
        <v>2400</v>
      </c>
      <c r="C138" s="12">
        <v>0.02</v>
      </c>
      <c r="D138" s="11">
        <v>1915</v>
      </c>
      <c r="E138" s="11">
        <v>1780</v>
      </c>
      <c r="F138" s="11">
        <v>100</v>
      </c>
      <c r="G138" s="11">
        <v>35</v>
      </c>
      <c r="H138" s="12">
        <v>0.93</v>
      </c>
      <c r="I138" s="12">
        <v>0.05</v>
      </c>
      <c r="J138" s="12">
        <v>0.02</v>
      </c>
    </row>
    <row r="139" spans="1:10" x14ac:dyDescent="0.25">
      <c r="A139" s="2" t="s">
        <v>427</v>
      </c>
      <c r="B139" s="11">
        <v>1260</v>
      </c>
      <c r="C139" s="12">
        <v>0.02</v>
      </c>
      <c r="D139" s="11">
        <v>1515</v>
      </c>
      <c r="E139" s="11">
        <v>1190</v>
      </c>
      <c r="F139" s="11">
        <v>290</v>
      </c>
      <c r="G139" s="11">
        <v>30</v>
      </c>
      <c r="H139" s="12">
        <v>0.79</v>
      </c>
      <c r="I139" s="12">
        <v>0.19</v>
      </c>
      <c r="J139" s="12">
        <v>0.02</v>
      </c>
    </row>
    <row r="140" spans="1:10" x14ac:dyDescent="0.25">
      <c r="A140" s="2" t="s">
        <v>428</v>
      </c>
      <c r="B140" s="11">
        <v>3440</v>
      </c>
      <c r="C140" s="12">
        <v>0.02</v>
      </c>
      <c r="D140" s="11">
        <v>3395</v>
      </c>
      <c r="E140" s="11">
        <v>2945</v>
      </c>
      <c r="F140" s="11">
        <v>410</v>
      </c>
      <c r="G140" s="11">
        <v>40</v>
      </c>
      <c r="H140" s="12">
        <v>0.87</v>
      </c>
      <c r="I140" s="12">
        <v>0.12</v>
      </c>
      <c r="J140" s="12">
        <v>0.01</v>
      </c>
    </row>
    <row r="141" spans="1:10" x14ac:dyDescent="0.25">
      <c r="A141" s="2" t="s">
        <v>429</v>
      </c>
      <c r="B141" s="11">
        <v>7100</v>
      </c>
      <c r="C141" s="12">
        <v>0.02</v>
      </c>
      <c r="D141" s="11">
        <v>6820</v>
      </c>
      <c r="E141" s="11">
        <v>5915</v>
      </c>
      <c r="F141" s="11">
        <v>805</v>
      </c>
      <c r="G141" s="11">
        <v>100</v>
      </c>
      <c r="H141" s="12">
        <v>0.87</v>
      </c>
      <c r="I141" s="12">
        <v>0.12</v>
      </c>
      <c r="J141" s="12">
        <v>0.01</v>
      </c>
    </row>
    <row r="142" spans="1:10" x14ac:dyDescent="0.25">
      <c r="A142" s="2" t="s">
        <v>430</v>
      </c>
      <c r="B142" s="11">
        <v>3905</v>
      </c>
      <c r="C142" s="12">
        <v>0.04</v>
      </c>
      <c r="D142" s="11">
        <v>2950</v>
      </c>
      <c r="E142" s="11">
        <v>2725</v>
      </c>
      <c r="F142" s="11">
        <v>160</v>
      </c>
      <c r="G142" s="11">
        <v>65</v>
      </c>
      <c r="H142" s="12">
        <v>0.92</v>
      </c>
      <c r="I142" s="12">
        <v>0.05</v>
      </c>
      <c r="J142" s="12">
        <v>0.02</v>
      </c>
    </row>
    <row r="143" spans="1:10" x14ac:dyDescent="0.25">
      <c r="A143" s="2" t="s">
        <v>431</v>
      </c>
      <c r="B143" s="11">
        <v>2025</v>
      </c>
      <c r="C143" s="12">
        <v>0.04</v>
      </c>
      <c r="D143" s="11">
        <v>2625</v>
      </c>
      <c r="E143" s="11">
        <v>2080</v>
      </c>
      <c r="F143" s="11">
        <v>500</v>
      </c>
      <c r="G143" s="11">
        <v>45</v>
      </c>
      <c r="H143" s="12">
        <v>0.79</v>
      </c>
      <c r="I143" s="12">
        <v>0.19</v>
      </c>
      <c r="J143" s="12">
        <v>0.02</v>
      </c>
    </row>
    <row r="144" spans="1:10" x14ac:dyDescent="0.25">
      <c r="A144" s="2" t="s">
        <v>432</v>
      </c>
      <c r="B144" s="11">
        <v>6290</v>
      </c>
      <c r="C144" s="12">
        <v>0.04</v>
      </c>
      <c r="D144" s="11">
        <v>6160</v>
      </c>
      <c r="E144" s="11">
        <v>5320</v>
      </c>
      <c r="F144" s="11">
        <v>770</v>
      </c>
      <c r="G144" s="11">
        <v>75</v>
      </c>
      <c r="H144" s="12">
        <v>0.86</v>
      </c>
      <c r="I144" s="12">
        <v>0.12</v>
      </c>
      <c r="J144" s="12">
        <v>0.01</v>
      </c>
    </row>
    <row r="145" spans="1:10" x14ac:dyDescent="0.25">
      <c r="A145" s="2" t="s">
        <v>433</v>
      </c>
      <c r="B145" s="11">
        <v>12220</v>
      </c>
      <c r="C145" s="12">
        <v>0.04</v>
      </c>
      <c r="D145" s="11">
        <v>11735</v>
      </c>
      <c r="E145" s="11">
        <v>10120</v>
      </c>
      <c r="F145" s="11">
        <v>1430</v>
      </c>
      <c r="G145" s="11">
        <v>185</v>
      </c>
      <c r="H145" s="12">
        <v>0.86</v>
      </c>
      <c r="I145" s="12">
        <v>0.12</v>
      </c>
      <c r="J145" s="12">
        <v>0.02</v>
      </c>
    </row>
  </sheetData>
  <conditionalFormatting sqref="A1">
    <cfRule type="dataBar" priority="1">
      <dataBar>
        <cfvo type="num" val="0"/>
        <cfvo type="num" val="1"/>
        <color rgb="FFB4A9D4"/>
      </dataBar>
      <extLst>
        <ext xmlns:x14="http://schemas.microsoft.com/office/spreadsheetml/2009/9/main" uri="{B025F937-C7B1-47D3-B67F-A62EFF666E3E}">
          <x14:id>{CE60EA8E-5B96-4B78-802C-6F3590ACB289}</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CE60EA8E-5B96-4B78-802C-6F3590ACB289}">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145"/>
  <sheetViews>
    <sheetView workbookViewId="0"/>
  </sheetViews>
  <sheetFormatPr defaultColWidth="11" defaultRowHeight="15.75" x14ac:dyDescent="0.25"/>
  <cols>
    <col min="1" max="1" width="35.75" customWidth="1"/>
    <col min="2" max="15" width="16.75" customWidth="1"/>
  </cols>
  <sheetData>
    <row r="1" spans="1:4" ht="47.25" x14ac:dyDescent="0.25">
      <c r="A1" s="4" t="s">
        <v>293</v>
      </c>
      <c r="B1" s="4" t="s">
        <v>434</v>
      </c>
      <c r="C1" s="4" t="s">
        <v>435</v>
      </c>
      <c r="D1" s="4" t="s">
        <v>436</v>
      </c>
    </row>
    <row r="2" spans="1:4" x14ac:dyDescent="0.25">
      <c r="A2" s="2" t="s">
        <v>294</v>
      </c>
      <c r="B2" s="11">
        <v>2875</v>
      </c>
      <c r="C2" s="22">
        <v>109170</v>
      </c>
      <c r="D2" s="12">
        <v>0.03</v>
      </c>
    </row>
    <row r="3" spans="1:4" x14ac:dyDescent="0.25">
      <c r="A3" s="2" t="s">
        <v>295</v>
      </c>
      <c r="B3" s="11">
        <v>34005</v>
      </c>
      <c r="C3" s="22">
        <v>1761030</v>
      </c>
      <c r="D3" s="12">
        <v>0.03</v>
      </c>
    </row>
    <row r="4" spans="1:4" x14ac:dyDescent="0.25">
      <c r="A4" s="2" t="s">
        <v>296</v>
      </c>
      <c r="B4" s="11">
        <v>45765</v>
      </c>
      <c r="C4" s="22">
        <v>6227580</v>
      </c>
      <c r="D4" s="12">
        <v>0.03</v>
      </c>
    </row>
    <row r="5" spans="1:4" x14ac:dyDescent="0.25">
      <c r="A5" s="2" t="s">
        <v>297</v>
      </c>
      <c r="B5" s="11">
        <v>82645</v>
      </c>
      <c r="C5" s="22">
        <v>8097780</v>
      </c>
      <c r="D5" s="12">
        <v>0.03</v>
      </c>
    </row>
    <row r="6" spans="1:4" x14ac:dyDescent="0.25">
      <c r="A6" s="2" t="s">
        <v>298</v>
      </c>
      <c r="B6" s="11">
        <v>2590</v>
      </c>
      <c r="C6" s="22">
        <v>100940</v>
      </c>
      <c r="D6" s="12">
        <v>0.03</v>
      </c>
    </row>
    <row r="7" spans="1:4" x14ac:dyDescent="0.25">
      <c r="A7" s="2" t="s">
        <v>299</v>
      </c>
      <c r="B7" s="11">
        <v>30170</v>
      </c>
      <c r="C7" s="22">
        <v>1582740</v>
      </c>
      <c r="D7" s="12">
        <v>0.03</v>
      </c>
    </row>
    <row r="8" spans="1:4" x14ac:dyDescent="0.25">
      <c r="A8" s="2" t="s">
        <v>300</v>
      </c>
      <c r="B8" s="11">
        <v>39745</v>
      </c>
      <c r="C8" s="22">
        <v>5471535</v>
      </c>
      <c r="D8" s="12">
        <v>0.03</v>
      </c>
    </row>
    <row r="9" spans="1:4" x14ac:dyDescent="0.25">
      <c r="A9" s="2" t="s">
        <v>301</v>
      </c>
      <c r="B9" s="11">
        <v>72500</v>
      </c>
      <c r="C9" s="22">
        <v>7155215</v>
      </c>
      <c r="D9" s="12">
        <v>0.03</v>
      </c>
    </row>
    <row r="10" spans="1:4" x14ac:dyDescent="0.25">
      <c r="A10" s="2" t="s">
        <v>302</v>
      </c>
      <c r="B10" s="11">
        <v>2050</v>
      </c>
      <c r="C10" s="22">
        <v>78460</v>
      </c>
      <c r="D10" s="12">
        <v>0.02</v>
      </c>
    </row>
    <row r="11" spans="1:4" x14ac:dyDescent="0.25">
      <c r="A11" s="2" t="s">
        <v>303</v>
      </c>
      <c r="B11" s="11">
        <v>22170</v>
      </c>
      <c r="C11" s="22">
        <v>1153450</v>
      </c>
      <c r="D11" s="12">
        <v>0.02</v>
      </c>
    </row>
    <row r="12" spans="1:4" x14ac:dyDescent="0.25">
      <c r="A12" s="2" t="s">
        <v>304</v>
      </c>
      <c r="B12" s="11">
        <v>28205</v>
      </c>
      <c r="C12" s="22">
        <v>3858775</v>
      </c>
      <c r="D12" s="12">
        <v>0.02</v>
      </c>
    </row>
    <row r="13" spans="1:4" x14ac:dyDescent="0.25">
      <c r="A13" s="2" t="s">
        <v>305</v>
      </c>
      <c r="B13" s="11">
        <v>52420</v>
      </c>
      <c r="C13" s="22">
        <v>5090685</v>
      </c>
      <c r="D13" s="12">
        <v>0.02</v>
      </c>
    </row>
    <row r="14" spans="1:4" x14ac:dyDescent="0.25">
      <c r="A14" s="2" t="s">
        <v>306</v>
      </c>
      <c r="B14" s="11">
        <v>1170</v>
      </c>
      <c r="C14" s="22">
        <v>46620</v>
      </c>
      <c r="D14" s="12">
        <v>0.01</v>
      </c>
    </row>
    <row r="15" spans="1:4" x14ac:dyDescent="0.25">
      <c r="A15" s="2" t="s">
        <v>307</v>
      </c>
      <c r="B15" s="11">
        <v>13075</v>
      </c>
      <c r="C15" s="22">
        <v>683920</v>
      </c>
      <c r="D15" s="12">
        <v>0.01</v>
      </c>
    </row>
    <row r="16" spans="1:4" x14ac:dyDescent="0.25">
      <c r="A16" s="2" t="s">
        <v>308</v>
      </c>
      <c r="B16" s="11">
        <v>16735</v>
      </c>
      <c r="C16" s="22">
        <v>2384965</v>
      </c>
      <c r="D16" s="12">
        <v>0.01</v>
      </c>
    </row>
    <row r="17" spans="1:4" x14ac:dyDescent="0.25">
      <c r="A17" s="2" t="s">
        <v>309</v>
      </c>
      <c r="B17" s="11">
        <v>30980</v>
      </c>
      <c r="C17" s="22">
        <v>3115505</v>
      </c>
      <c r="D17" s="12">
        <v>0.01</v>
      </c>
    </row>
    <row r="18" spans="1:4" x14ac:dyDescent="0.25">
      <c r="A18" s="2" t="s">
        <v>310</v>
      </c>
      <c r="B18" s="11">
        <v>1045</v>
      </c>
      <c r="C18" s="22">
        <v>40900</v>
      </c>
      <c r="D18" s="12">
        <v>0.01</v>
      </c>
    </row>
    <row r="19" spans="1:4" x14ac:dyDescent="0.25">
      <c r="A19" s="2" t="s">
        <v>311</v>
      </c>
      <c r="B19" s="11">
        <v>11650</v>
      </c>
      <c r="C19" s="22">
        <v>602970</v>
      </c>
      <c r="D19" s="12">
        <v>0.01</v>
      </c>
    </row>
    <row r="20" spans="1:4" x14ac:dyDescent="0.25">
      <c r="A20" s="2" t="s">
        <v>312</v>
      </c>
      <c r="B20" s="11">
        <v>15445</v>
      </c>
      <c r="C20" s="22">
        <v>2133315</v>
      </c>
      <c r="D20" s="12">
        <v>0.01</v>
      </c>
    </row>
    <row r="21" spans="1:4" x14ac:dyDescent="0.25">
      <c r="A21" s="2" t="s">
        <v>313</v>
      </c>
      <c r="B21" s="11">
        <v>28140</v>
      </c>
      <c r="C21" s="22">
        <v>2777185</v>
      </c>
      <c r="D21" s="12">
        <v>0.01</v>
      </c>
    </row>
    <row r="22" spans="1:4" x14ac:dyDescent="0.25">
      <c r="A22" s="2" t="s">
        <v>314</v>
      </c>
      <c r="B22" s="11">
        <v>2485</v>
      </c>
      <c r="C22" s="22">
        <v>96410</v>
      </c>
      <c r="D22" s="12">
        <v>0.03</v>
      </c>
    </row>
    <row r="23" spans="1:4" x14ac:dyDescent="0.25">
      <c r="A23" s="2" t="s">
        <v>315</v>
      </c>
      <c r="B23" s="11">
        <v>28570</v>
      </c>
      <c r="C23" s="22">
        <v>1491360</v>
      </c>
      <c r="D23" s="12">
        <v>0.03</v>
      </c>
    </row>
    <row r="24" spans="1:4" x14ac:dyDescent="0.25">
      <c r="A24" s="2" t="s">
        <v>316</v>
      </c>
      <c r="B24" s="11">
        <v>37915</v>
      </c>
      <c r="C24" s="22">
        <v>5381295</v>
      </c>
      <c r="D24" s="12">
        <v>0.03</v>
      </c>
    </row>
    <row r="25" spans="1:4" x14ac:dyDescent="0.25">
      <c r="A25" s="2" t="s">
        <v>317</v>
      </c>
      <c r="B25" s="11">
        <v>68970</v>
      </c>
      <c r="C25" s="22">
        <v>6969065</v>
      </c>
      <c r="D25" s="12">
        <v>0.03</v>
      </c>
    </row>
    <row r="26" spans="1:4" x14ac:dyDescent="0.25">
      <c r="A26" s="2" t="s">
        <v>318</v>
      </c>
      <c r="B26" s="11">
        <v>3115</v>
      </c>
      <c r="C26" s="22">
        <v>118330</v>
      </c>
      <c r="D26" s="12">
        <v>0.03</v>
      </c>
    </row>
    <row r="27" spans="1:4" x14ac:dyDescent="0.25">
      <c r="A27" s="2" t="s">
        <v>319</v>
      </c>
      <c r="B27" s="11">
        <v>36065</v>
      </c>
      <c r="C27" s="22">
        <v>1863770</v>
      </c>
      <c r="D27" s="12">
        <v>0.03</v>
      </c>
    </row>
    <row r="28" spans="1:4" x14ac:dyDescent="0.25">
      <c r="A28" s="2" t="s">
        <v>320</v>
      </c>
      <c r="B28" s="11">
        <v>47745</v>
      </c>
      <c r="C28" s="22">
        <v>6487025</v>
      </c>
      <c r="D28" s="12">
        <v>0.03</v>
      </c>
    </row>
    <row r="29" spans="1:4" x14ac:dyDescent="0.25">
      <c r="A29" s="2" t="s">
        <v>321</v>
      </c>
      <c r="B29" s="11">
        <v>86925</v>
      </c>
      <c r="C29" s="22">
        <v>8469125</v>
      </c>
      <c r="D29" s="12">
        <v>0.03</v>
      </c>
    </row>
    <row r="30" spans="1:4" x14ac:dyDescent="0.25">
      <c r="A30" s="2" t="s">
        <v>322</v>
      </c>
      <c r="B30" s="11">
        <v>2875</v>
      </c>
      <c r="C30" s="22">
        <v>110280</v>
      </c>
      <c r="D30" s="12">
        <v>0.03</v>
      </c>
    </row>
    <row r="31" spans="1:4" x14ac:dyDescent="0.25">
      <c r="A31" s="2" t="s">
        <v>323</v>
      </c>
      <c r="B31" s="11">
        <v>31305</v>
      </c>
      <c r="C31" s="22">
        <v>1626500</v>
      </c>
      <c r="D31" s="12">
        <v>0.03</v>
      </c>
    </row>
    <row r="32" spans="1:4" x14ac:dyDescent="0.25">
      <c r="A32" s="2" t="s">
        <v>324</v>
      </c>
      <c r="B32" s="11">
        <v>39835</v>
      </c>
      <c r="C32" s="22">
        <v>5479925</v>
      </c>
      <c r="D32" s="12">
        <v>0.03</v>
      </c>
    </row>
    <row r="33" spans="1:4" x14ac:dyDescent="0.25">
      <c r="A33" s="2" t="s">
        <v>325</v>
      </c>
      <c r="B33" s="11">
        <v>74020</v>
      </c>
      <c r="C33" s="22">
        <v>7216705</v>
      </c>
      <c r="D33" s="12">
        <v>0.03</v>
      </c>
    </row>
    <row r="34" spans="1:4" x14ac:dyDescent="0.25">
      <c r="A34" s="2" t="s">
        <v>326</v>
      </c>
      <c r="B34" s="11">
        <v>1045</v>
      </c>
      <c r="C34" s="22">
        <v>38970</v>
      </c>
      <c r="D34" s="12">
        <v>0.01</v>
      </c>
    </row>
    <row r="35" spans="1:4" x14ac:dyDescent="0.25">
      <c r="A35" s="2" t="s">
        <v>327</v>
      </c>
      <c r="B35" s="11">
        <v>11695</v>
      </c>
      <c r="C35" s="22">
        <v>585350</v>
      </c>
      <c r="D35" s="12">
        <v>0.01</v>
      </c>
    </row>
    <row r="36" spans="1:4" x14ac:dyDescent="0.25">
      <c r="A36" s="2" t="s">
        <v>328</v>
      </c>
      <c r="B36" s="11">
        <v>15425</v>
      </c>
      <c r="C36" s="22">
        <v>2115600</v>
      </c>
      <c r="D36" s="12">
        <v>0.01</v>
      </c>
    </row>
    <row r="37" spans="1:4" x14ac:dyDescent="0.25">
      <c r="A37" s="2" t="s">
        <v>329</v>
      </c>
      <c r="B37" s="11">
        <v>28165</v>
      </c>
      <c r="C37" s="22">
        <v>2739920</v>
      </c>
      <c r="D37" s="12">
        <v>0.01</v>
      </c>
    </row>
    <row r="38" spans="1:4" x14ac:dyDescent="0.25">
      <c r="A38" s="2" t="s">
        <v>330</v>
      </c>
      <c r="B38" s="11">
        <v>1585</v>
      </c>
      <c r="C38" s="22">
        <v>59870</v>
      </c>
      <c r="D38" s="12">
        <v>0.02</v>
      </c>
    </row>
    <row r="39" spans="1:4" x14ac:dyDescent="0.25">
      <c r="A39" s="2" t="s">
        <v>331</v>
      </c>
      <c r="B39" s="11">
        <v>18515</v>
      </c>
      <c r="C39" s="22">
        <v>957070</v>
      </c>
      <c r="D39" s="12">
        <v>0.02</v>
      </c>
    </row>
    <row r="40" spans="1:4" x14ac:dyDescent="0.25">
      <c r="A40" s="2" t="s">
        <v>332</v>
      </c>
      <c r="B40" s="11">
        <v>23905</v>
      </c>
      <c r="C40" s="22">
        <v>3287625</v>
      </c>
      <c r="D40" s="12">
        <v>0.02</v>
      </c>
    </row>
    <row r="41" spans="1:4" x14ac:dyDescent="0.25">
      <c r="A41" s="2" t="s">
        <v>333</v>
      </c>
      <c r="B41" s="11">
        <v>44005</v>
      </c>
      <c r="C41" s="22">
        <v>4304565</v>
      </c>
      <c r="D41" s="12">
        <v>0.02</v>
      </c>
    </row>
    <row r="42" spans="1:4" x14ac:dyDescent="0.25">
      <c r="A42" s="2" t="s">
        <v>334</v>
      </c>
      <c r="B42" s="11">
        <v>915</v>
      </c>
      <c r="C42" s="22">
        <v>35030</v>
      </c>
      <c r="D42" s="12">
        <v>0.01</v>
      </c>
    </row>
    <row r="43" spans="1:4" x14ac:dyDescent="0.25">
      <c r="A43" s="2" t="s">
        <v>335</v>
      </c>
      <c r="B43" s="11">
        <v>10760</v>
      </c>
      <c r="C43" s="22">
        <v>554580</v>
      </c>
      <c r="D43" s="12">
        <v>0.01</v>
      </c>
    </row>
    <row r="44" spans="1:4" x14ac:dyDescent="0.25">
      <c r="A44" s="2" t="s">
        <v>336</v>
      </c>
      <c r="B44" s="11">
        <v>14490</v>
      </c>
      <c r="C44" s="22">
        <v>2025085</v>
      </c>
      <c r="D44" s="12">
        <v>0.01</v>
      </c>
    </row>
    <row r="45" spans="1:4" x14ac:dyDescent="0.25">
      <c r="A45" s="2" t="s">
        <v>337</v>
      </c>
      <c r="B45" s="11">
        <v>26165</v>
      </c>
      <c r="C45" s="22">
        <v>2614695</v>
      </c>
      <c r="D45" s="12">
        <v>0.01</v>
      </c>
    </row>
    <row r="46" spans="1:4" x14ac:dyDescent="0.25">
      <c r="A46" s="2" t="s">
        <v>338</v>
      </c>
      <c r="B46" s="11">
        <v>5940</v>
      </c>
      <c r="C46" s="22">
        <v>220610</v>
      </c>
      <c r="D46" s="12">
        <v>0.06</v>
      </c>
    </row>
    <row r="47" spans="1:4" x14ac:dyDescent="0.25">
      <c r="A47" s="2" t="s">
        <v>339</v>
      </c>
      <c r="B47" s="11">
        <v>69485</v>
      </c>
      <c r="C47" s="22">
        <v>3511670</v>
      </c>
      <c r="D47" s="12">
        <v>0.06</v>
      </c>
    </row>
    <row r="48" spans="1:4" x14ac:dyDescent="0.25">
      <c r="A48" s="2" t="s">
        <v>340</v>
      </c>
      <c r="B48" s="11">
        <v>89850</v>
      </c>
      <c r="C48" s="22">
        <v>12054635</v>
      </c>
      <c r="D48" s="12">
        <v>0.06</v>
      </c>
    </row>
    <row r="49" spans="1:4" x14ac:dyDescent="0.25">
      <c r="A49" s="2" t="s">
        <v>341</v>
      </c>
      <c r="B49" s="11">
        <v>165280</v>
      </c>
      <c r="C49" s="22">
        <v>15786915</v>
      </c>
      <c r="D49" s="12">
        <v>0.06</v>
      </c>
    </row>
    <row r="50" spans="1:4" x14ac:dyDescent="0.25">
      <c r="A50" s="2" t="s">
        <v>342</v>
      </c>
      <c r="B50" s="11">
        <v>2925</v>
      </c>
      <c r="C50" s="22">
        <v>113090</v>
      </c>
      <c r="D50" s="12">
        <v>0.03</v>
      </c>
    </row>
    <row r="51" spans="1:4" x14ac:dyDescent="0.25">
      <c r="A51" s="2" t="s">
        <v>343</v>
      </c>
      <c r="B51" s="11">
        <v>31770</v>
      </c>
      <c r="C51" s="22">
        <v>1658360</v>
      </c>
      <c r="D51" s="12">
        <v>0.03</v>
      </c>
    </row>
    <row r="52" spans="1:4" x14ac:dyDescent="0.25">
      <c r="A52" s="2" t="s">
        <v>344</v>
      </c>
      <c r="B52" s="11">
        <v>43415</v>
      </c>
      <c r="C52" s="22">
        <v>6073035</v>
      </c>
      <c r="D52" s="12">
        <v>0.03</v>
      </c>
    </row>
    <row r="53" spans="1:4" x14ac:dyDescent="0.25">
      <c r="A53" s="2" t="s">
        <v>345</v>
      </c>
      <c r="B53" s="11">
        <v>78115</v>
      </c>
      <c r="C53" s="22">
        <v>7844485</v>
      </c>
      <c r="D53" s="12">
        <v>0.03</v>
      </c>
    </row>
    <row r="54" spans="1:4" x14ac:dyDescent="0.25">
      <c r="A54" s="2" t="s">
        <v>346</v>
      </c>
      <c r="B54" s="11">
        <v>7045</v>
      </c>
      <c r="C54" s="22">
        <v>270390</v>
      </c>
      <c r="D54" s="12">
        <v>0.08</v>
      </c>
    </row>
    <row r="55" spans="1:4" x14ac:dyDescent="0.25">
      <c r="A55" s="2" t="s">
        <v>347</v>
      </c>
      <c r="B55" s="11">
        <v>80570</v>
      </c>
      <c r="C55" s="22">
        <v>4233490</v>
      </c>
      <c r="D55" s="12">
        <v>0.08</v>
      </c>
    </row>
    <row r="56" spans="1:4" x14ac:dyDescent="0.25">
      <c r="A56" s="2" t="s">
        <v>348</v>
      </c>
      <c r="B56" s="11">
        <v>104980</v>
      </c>
      <c r="C56" s="22">
        <v>14677745</v>
      </c>
      <c r="D56" s="12">
        <v>0.08</v>
      </c>
    </row>
    <row r="57" spans="1:4" x14ac:dyDescent="0.25">
      <c r="A57" s="2" t="s">
        <v>349</v>
      </c>
      <c r="B57" s="11">
        <v>192595</v>
      </c>
      <c r="C57" s="22">
        <v>19181625</v>
      </c>
      <c r="D57" s="12">
        <v>0.08</v>
      </c>
    </row>
    <row r="58" spans="1:4" x14ac:dyDescent="0.25">
      <c r="A58" s="2" t="s">
        <v>350</v>
      </c>
      <c r="B58" s="11">
        <v>15130</v>
      </c>
      <c r="C58" s="22">
        <v>575170</v>
      </c>
      <c r="D58" s="12">
        <v>0.16</v>
      </c>
    </row>
    <row r="59" spans="1:4" x14ac:dyDescent="0.25">
      <c r="A59" s="2" t="s">
        <v>351</v>
      </c>
      <c r="B59" s="11">
        <v>171690</v>
      </c>
      <c r="C59" s="22">
        <v>8906430</v>
      </c>
      <c r="D59" s="12">
        <v>0.16</v>
      </c>
    </row>
    <row r="60" spans="1:4" x14ac:dyDescent="0.25">
      <c r="A60" s="2" t="s">
        <v>352</v>
      </c>
      <c r="B60" s="11">
        <v>221655</v>
      </c>
      <c r="C60" s="22">
        <v>30501355</v>
      </c>
      <c r="D60" s="12">
        <v>0.16</v>
      </c>
    </row>
    <row r="61" spans="1:4" x14ac:dyDescent="0.25">
      <c r="A61" s="2" t="s">
        <v>353</v>
      </c>
      <c r="B61" s="11">
        <v>408480</v>
      </c>
      <c r="C61" s="22">
        <v>39982955</v>
      </c>
      <c r="D61" s="12">
        <v>0.16</v>
      </c>
    </row>
    <row r="62" spans="1:4" x14ac:dyDescent="0.25">
      <c r="A62" s="2" t="s">
        <v>354</v>
      </c>
      <c r="B62" s="11">
        <v>3180</v>
      </c>
      <c r="C62" s="22">
        <v>123080</v>
      </c>
      <c r="D62" s="12">
        <v>0.03</v>
      </c>
    </row>
    <row r="63" spans="1:4" x14ac:dyDescent="0.25">
      <c r="A63" s="2" t="s">
        <v>355</v>
      </c>
      <c r="B63" s="11">
        <v>36760</v>
      </c>
      <c r="C63" s="22">
        <v>1937960</v>
      </c>
      <c r="D63" s="12">
        <v>0.04</v>
      </c>
    </row>
    <row r="64" spans="1:4" x14ac:dyDescent="0.25">
      <c r="A64" s="2" t="s">
        <v>356</v>
      </c>
      <c r="B64" s="11">
        <v>48530</v>
      </c>
      <c r="C64" s="22">
        <v>6837190</v>
      </c>
      <c r="D64" s="12">
        <v>0.04</v>
      </c>
    </row>
    <row r="65" spans="1:4" x14ac:dyDescent="0.25">
      <c r="A65" s="2" t="s">
        <v>357</v>
      </c>
      <c r="B65" s="11">
        <v>88470</v>
      </c>
      <c r="C65" s="22">
        <v>8898230</v>
      </c>
      <c r="D65" s="12">
        <v>0.04</v>
      </c>
    </row>
    <row r="66" spans="1:4" x14ac:dyDescent="0.25">
      <c r="A66" s="2" t="s">
        <v>358</v>
      </c>
      <c r="B66" s="11">
        <v>1500</v>
      </c>
      <c r="C66" s="22">
        <v>56300</v>
      </c>
      <c r="D66" s="12">
        <v>0.02</v>
      </c>
    </row>
    <row r="67" spans="1:4" x14ac:dyDescent="0.25">
      <c r="A67" s="2" t="s">
        <v>359</v>
      </c>
      <c r="B67" s="11">
        <v>17695</v>
      </c>
      <c r="C67" s="22">
        <v>887870</v>
      </c>
      <c r="D67" s="12">
        <v>0.02</v>
      </c>
    </row>
    <row r="68" spans="1:4" x14ac:dyDescent="0.25">
      <c r="A68" s="2" t="s">
        <v>360</v>
      </c>
      <c r="B68" s="11">
        <v>23750</v>
      </c>
      <c r="C68" s="22">
        <v>3211810</v>
      </c>
      <c r="D68" s="12">
        <v>0.02</v>
      </c>
    </row>
    <row r="69" spans="1:4" x14ac:dyDescent="0.25">
      <c r="A69" s="2" t="s">
        <v>361</v>
      </c>
      <c r="B69" s="11">
        <v>42945</v>
      </c>
      <c r="C69" s="22">
        <v>4155980</v>
      </c>
      <c r="D69" s="12">
        <v>0.02</v>
      </c>
    </row>
    <row r="70" spans="1:4" x14ac:dyDescent="0.25">
      <c r="A70" s="2" t="s">
        <v>362</v>
      </c>
      <c r="B70" s="11">
        <v>1745</v>
      </c>
      <c r="C70" s="22">
        <v>68180</v>
      </c>
      <c r="D70" s="12">
        <v>0.02</v>
      </c>
    </row>
    <row r="71" spans="1:4" x14ac:dyDescent="0.25">
      <c r="A71" s="2" t="s">
        <v>363</v>
      </c>
      <c r="B71" s="11">
        <v>20270</v>
      </c>
      <c r="C71" s="22">
        <v>1057060</v>
      </c>
      <c r="D71" s="12">
        <v>0.02</v>
      </c>
    </row>
    <row r="72" spans="1:4" x14ac:dyDescent="0.25">
      <c r="A72" s="2" t="s">
        <v>364</v>
      </c>
      <c r="B72" s="11">
        <v>25875</v>
      </c>
      <c r="C72" s="22">
        <v>3596640</v>
      </c>
      <c r="D72" s="12">
        <v>0.02</v>
      </c>
    </row>
    <row r="73" spans="1:4" x14ac:dyDescent="0.25">
      <c r="A73" s="2" t="s">
        <v>365</v>
      </c>
      <c r="B73" s="11">
        <v>47890</v>
      </c>
      <c r="C73" s="22">
        <v>4721880</v>
      </c>
      <c r="D73" s="12">
        <v>0.02</v>
      </c>
    </row>
    <row r="74" spans="1:4" x14ac:dyDescent="0.25">
      <c r="A74" s="2" t="s">
        <v>366</v>
      </c>
      <c r="B74" s="11">
        <v>1325</v>
      </c>
      <c r="C74" s="22">
        <v>52370</v>
      </c>
      <c r="D74" s="12">
        <v>0.01</v>
      </c>
    </row>
    <row r="75" spans="1:4" x14ac:dyDescent="0.25">
      <c r="A75" s="2" t="s">
        <v>367</v>
      </c>
      <c r="B75" s="11">
        <v>14900</v>
      </c>
      <c r="C75" s="22">
        <v>785080</v>
      </c>
      <c r="D75" s="12">
        <v>0.01</v>
      </c>
    </row>
    <row r="76" spans="1:4" x14ac:dyDescent="0.25">
      <c r="A76" s="2" t="s">
        <v>368</v>
      </c>
      <c r="B76" s="11">
        <v>19470</v>
      </c>
      <c r="C76" s="22">
        <v>2724695</v>
      </c>
      <c r="D76" s="12">
        <v>0.01</v>
      </c>
    </row>
    <row r="77" spans="1:4" x14ac:dyDescent="0.25">
      <c r="A77" s="2" t="s">
        <v>369</v>
      </c>
      <c r="B77" s="11">
        <v>35695</v>
      </c>
      <c r="C77" s="22">
        <v>3562145</v>
      </c>
      <c r="D77" s="12">
        <v>0.01</v>
      </c>
    </row>
    <row r="78" spans="1:4" x14ac:dyDescent="0.25">
      <c r="A78" s="2" t="s">
        <v>370</v>
      </c>
      <c r="B78" s="11">
        <v>265</v>
      </c>
      <c r="C78" s="22">
        <v>9860</v>
      </c>
      <c r="D78" s="12">
        <v>0</v>
      </c>
    </row>
    <row r="79" spans="1:4" x14ac:dyDescent="0.25">
      <c r="A79" s="2" t="s">
        <v>371</v>
      </c>
      <c r="B79" s="11">
        <v>2910</v>
      </c>
      <c r="C79" s="22">
        <v>158230</v>
      </c>
      <c r="D79" s="12">
        <v>0</v>
      </c>
    </row>
    <row r="80" spans="1:4" x14ac:dyDescent="0.25">
      <c r="A80" s="2" t="s">
        <v>372</v>
      </c>
      <c r="B80" s="11">
        <v>3870</v>
      </c>
      <c r="C80" s="22">
        <v>558705</v>
      </c>
      <c r="D80" s="12">
        <v>0</v>
      </c>
    </row>
    <row r="81" spans="1:4" x14ac:dyDescent="0.25">
      <c r="A81" s="2" t="s">
        <v>373</v>
      </c>
      <c r="B81" s="11">
        <v>7045</v>
      </c>
      <c r="C81" s="22">
        <v>726795</v>
      </c>
      <c r="D81" s="12">
        <v>0</v>
      </c>
    </row>
    <row r="82" spans="1:4" x14ac:dyDescent="0.25">
      <c r="A82" s="2" t="s">
        <v>374</v>
      </c>
      <c r="B82" s="11">
        <v>35</v>
      </c>
      <c r="C82" s="22">
        <v>1460</v>
      </c>
      <c r="D82" s="12">
        <v>0</v>
      </c>
    </row>
    <row r="83" spans="1:4" x14ac:dyDescent="0.25">
      <c r="A83" s="2" t="s">
        <v>375</v>
      </c>
      <c r="B83" s="11">
        <v>445</v>
      </c>
      <c r="C83" s="22">
        <v>24160</v>
      </c>
      <c r="D83" s="12">
        <v>0</v>
      </c>
    </row>
    <row r="84" spans="1:4" x14ac:dyDescent="0.25">
      <c r="A84" s="2" t="s">
        <v>376</v>
      </c>
      <c r="B84" s="11">
        <v>250</v>
      </c>
      <c r="C84" s="22">
        <v>29885</v>
      </c>
      <c r="D84" s="12">
        <v>0</v>
      </c>
    </row>
    <row r="85" spans="1:4" x14ac:dyDescent="0.25">
      <c r="A85" s="2" t="s">
        <v>377</v>
      </c>
      <c r="B85" s="11">
        <v>735</v>
      </c>
      <c r="C85" s="22">
        <v>55505</v>
      </c>
      <c r="D85" s="12">
        <v>0</v>
      </c>
    </row>
    <row r="86" spans="1:4" x14ac:dyDescent="0.25">
      <c r="A86" s="2" t="s">
        <v>378</v>
      </c>
      <c r="B86" s="11">
        <v>450</v>
      </c>
      <c r="C86" s="22">
        <v>18290</v>
      </c>
      <c r="D86" s="12">
        <v>0.01</v>
      </c>
    </row>
    <row r="87" spans="1:4" x14ac:dyDescent="0.25">
      <c r="A87" s="2" t="s">
        <v>379</v>
      </c>
      <c r="B87" s="11">
        <v>5320</v>
      </c>
      <c r="C87" s="22">
        <v>295120</v>
      </c>
      <c r="D87" s="12">
        <v>0.01</v>
      </c>
    </row>
    <row r="88" spans="1:4" x14ac:dyDescent="0.25">
      <c r="A88" s="2" t="s">
        <v>380</v>
      </c>
      <c r="B88" s="11">
        <v>3495</v>
      </c>
      <c r="C88" s="22">
        <v>411920</v>
      </c>
      <c r="D88" s="12">
        <v>0</v>
      </c>
    </row>
    <row r="89" spans="1:4" x14ac:dyDescent="0.25">
      <c r="A89" s="2" t="s">
        <v>381</v>
      </c>
      <c r="B89" s="11">
        <v>9260</v>
      </c>
      <c r="C89" s="22">
        <v>725330</v>
      </c>
      <c r="D89" s="12">
        <v>0</v>
      </c>
    </row>
    <row r="90" spans="1:4" x14ac:dyDescent="0.25">
      <c r="A90" s="2" t="s">
        <v>382</v>
      </c>
      <c r="B90" s="11">
        <v>3260</v>
      </c>
      <c r="C90" s="22">
        <v>121460</v>
      </c>
      <c r="D90" s="12">
        <v>0.03</v>
      </c>
    </row>
    <row r="91" spans="1:4" x14ac:dyDescent="0.25">
      <c r="A91" s="2" t="s">
        <v>383</v>
      </c>
      <c r="B91" s="11">
        <v>35230</v>
      </c>
      <c r="C91" s="22">
        <v>1809790</v>
      </c>
      <c r="D91" s="12">
        <v>0.03</v>
      </c>
    </row>
    <row r="92" spans="1:4" x14ac:dyDescent="0.25">
      <c r="A92" s="2" t="s">
        <v>384</v>
      </c>
      <c r="B92" s="11">
        <v>46490</v>
      </c>
      <c r="C92" s="22">
        <v>6371525</v>
      </c>
      <c r="D92" s="12">
        <v>0.03</v>
      </c>
    </row>
    <row r="93" spans="1:4" x14ac:dyDescent="0.25">
      <c r="A93" s="2" t="s">
        <v>385</v>
      </c>
      <c r="B93" s="11">
        <v>84985</v>
      </c>
      <c r="C93" s="22">
        <v>8302775</v>
      </c>
      <c r="D93" s="12">
        <v>0.03</v>
      </c>
    </row>
    <row r="94" spans="1:4" x14ac:dyDescent="0.25">
      <c r="A94" s="2" t="s">
        <v>386</v>
      </c>
      <c r="B94" s="11">
        <v>7690</v>
      </c>
      <c r="C94" s="22">
        <v>290730</v>
      </c>
      <c r="D94" s="12">
        <v>0.08</v>
      </c>
    </row>
    <row r="95" spans="1:4" x14ac:dyDescent="0.25">
      <c r="A95" s="2" t="s">
        <v>387</v>
      </c>
      <c r="B95" s="11">
        <v>84855</v>
      </c>
      <c r="C95" s="22">
        <v>4373460</v>
      </c>
      <c r="D95" s="12">
        <v>0.08</v>
      </c>
    </row>
    <row r="96" spans="1:4" x14ac:dyDescent="0.25">
      <c r="A96" s="2" t="s">
        <v>388</v>
      </c>
      <c r="B96" s="11">
        <v>106530</v>
      </c>
      <c r="C96" s="22">
        <v>14379185</v>
      </c>
      <c r="D96" s="12">
        <v>0.08</v>
      </c>
    </row>
    <row r="97" spans="1:4" x14ac:dyDescent="0.25">
      <c r="A97" s="2" t="s">
        <v>389</v>
      </c>
      <c r="B97" s="11">
        <v>199075</v>
      </c>
      <c r="C97" s="22">
        <v>19043375</v>
      </c>
      <c r="D97" s="12">
        <v>0.08</v>
      </c>
    </row>
    <row r="98" spans="1:4" x14ac:dyDescent="0.25">
      <c r="A98" s="2" t="s">
        <v>390</v>
      </c>
      <c r="B98" s="11">
        <v>170</v>
      </c>
      <c r="C98" s="22">
        <v>6690</v>
      </c>
      <c r="D98" s="12">
        <v>0</v>
      </c>
    </row>
    <row r="99" spans="1:4" x14ac:dyDescent="0.25">
      <c r="A99" s="2" t="s">
        <v>391</v>
      </c>
      <c r="B99" s="11">
        <v>2130</v>
      </c>
      <c r="C99" s="22">
        <v>115150</v>
      </c>
      <c r="D99" s="12">
        <v>0</v>
      </c>
    </row>
    <row r="100" spans="1:4" x14ac:dyDescent="0.25">
      <c r="A100" s="2" t="s">
        <v>392</v>
      </c>
      <c r="B100" s="11">
        <v>2840</v>
      </c>
      <c r="C100" s="22">
        <v>418360</v>
      </c>
      <c r="D100" s="12">
        <v>0</v>
      </c>
    </row>
    <row r="101" spans="1:4" x14ac:dyDescent="0.25">
      <c r="A101" s="2" t="s">
        <v>393</v>
      </c>
      <c r="B101" s="11">
        <v>5140</v>
      </c>
      <c r="C101" s="22">
        <v>540200</v>
      </c>
      <c r="D101" s="12">
        <v>0</v>
      </c>
    </row>
    <row r="102" spans="1:4" x14ac:dyDescent="0.25">
      <c r="A102" s="2" t="s">
        <v>394</v>
      </c>
      <c r="B102" s="11">
        <v>1795</v>
      </c>
      <c r="C102" s="22">
        <v>70640</v>
      </c>
      <c r="D102" s="12">
        <v>0.02</v>
      </c>
    </row>
    <row r="103" spans="1:4" x14ac:dyDescent="0.25">
      <c r="A103" s="2" t="s">
        <v>395</v>
      </c>
      <c r="B103" s="11">
        <v>22345</v>
      </c>
      <c r="C103" s="22">
        <v>1187360</v>
      </c>
      <c r="D103" s="12">
        <v>0.02</v>
      </c>
    </row>
    <row r="104" spans="1:4" x14ac:dyDescent="0.25">
      <c r="A104" s="2" t="s">
        <v>396</v>
      </c>
      <c r="B104" s="11">
        <v>29965</v>
      </c>
      <c r="C104" s="22">
        <v>4189810</v>
      </c>
      <c r="D104" s="12">
        <v>0.02</v>
      </c>
    </row>
    <row r="105" spans="1:4" x14ac:dyDescent="0.25">
      <c r="A105" s="2" t="s">
        <v>397</v>
      </c>
      <c r="B105" s="11">
        <v>54105</v>
      </c>
      <c r="C105" s="22">
        <v>5447810</v>
      </c>
      <c r="D105" s="12">
        <v>0.02</v>
      </c>
    </row>
    <row r="106" spans="1:4" x14ac:dyDescent="0.25">
      <c r="A106" s="2" t="s">
        <v>398</v>
      </c>
      <c r="B106" s="11">
        <v>3000</v>
      </c>
      <c r="C106" s="22">
        <v>112480</v>
      </c>
      <c r="D106" s="12">
        <v>0.03</v>
      </c>
    </row>
    <row r="107" spans="1:4" x14ac:dyDescent="0.25">
      <c r="A107" s="2" t="s">
        <v>399</v>
      </c>
      <c r="B107" s="11">
        <v>35250</v>
      </c>
      <c r="C107" s="22">
        <v>1789290</v>
      </c>
      <c r="D107" s="12">
        <v>0.03</v>
      </c>
    </row>
    <row r="108" spans="1:4" x14ac:dyDescent="0.25">
      <c r="A108" s="2" t="s">
        <v>400</v>
      </c>
      <c r="B108" s="11">
        <v>45995</v>
      </c>
      <c r="C108" s="22">
        <v>6156835</v>
      </c>
      <c r="D108" s="12">
        <v>0.03</v>
      </c>
    </row>
    <row r="109" spans="1:4" x14ac:dyDescent="0.25">
      <c r="A109" s="2" t="s">
        <v>401</v>
      </c>
      <c r="B109" s="11">
        <v>84245</v>
      </c>
      <c r="C109" s="22">
        <v>8058605</v>
      </c>
      <c r="D109" s="12">
        <v>0.03</v>
      </c>
    </row>
    <row r="110" spans="1:4" x14ac:dyDescent="0.25">
      <c r="A110" s="2" t="s">
        <v>402</v>
      </c>
      <c r="B110" s="11">
        <v>1640</v>
      </c>
      <c r="C110" s="22">
        <v>64520</v>
      </c>
      <c r="D110" s="12">
        <v>0.02</v>
      </c>
    </row>
    <row r="111" spans="1:4" x14ac:dyDescent="0.25">
      <c r="A111" s="2" t="s">
        <v>403</v>
      </c>
      <c r="B111" s="11">
        <v>18985</v>
      </c>
      <c r="C111" s="22">
        <v>987550</v>
      </c>
      <c r="D111" s="12">
        <v>0.02</v>
      </c>
    </row>
    <row r="112" spans="1:4" x14ac:dyDescent="0.25">
      <c r="A112" s="2" t="s">
        <v>404</v>
      </c>
      <c r="B112" s="11">
        <v>24125</v>
      </c>
      <c r="C112" s="22">
        <v>3369370</v>
      </c>
      <c r="D112" s="12">
        <v>0.02</v>
      </c>
    </row>
    <row r="113" spans="1:4" x14ac:dyDescent="0.25">
      <c r="A113" s="2" t="s">
        <v>405</v>
      </c>
      <c r="B113" s="11">
        <v>44750</v>
      </c>
      <c r="C113" s="22">
        <v>4421440</v>
      </c>
      <c r="D113" s="12">
        <v>0.02</v>
      </c>
    </row>
    <row r="114" spans="1:4" x14ac:dyDescent="0.25">
      <c r="A114" s="2" t="s">
        <v>406</v>
      </c>
      <c r="B114" s="11">
        <v>170</v>
      </c>
      <c r="C114" s="22">
        <v>6810</v>
      </c>
      <c r="D114" s="12">
        <v>0</v>
      </c>
    </row>
    <row r="115" spans="1:4" x14ac:dyDescent="0.25">
      <c r="A115" s="2" t="s">
        <v>407</v>
      </c>
      <c r="B115" s="11">
        <v>2140</v>
      </c>
      <c r="C115" s="22">
        <v>112120</v>
      </c>
      <c r="D115" s="12">
        <v>0</v>
      </c>
    </row>
    <row r="116" spans="1:4" x14ac:dyDescent="0.25">
      <c r="A116" s="2" t="s">
        <v>408</v>
      </c>
      <c r="B116" s="11">
        <v>2910</v>
      </c>
      <c r="C116" s="22">
        <v>410585</v>
      </c>
      <c r="D116" s="12">
        <v>0</v>
      </c>
    </row>
    <row r="117" spans="1:4" x14ac:dyDescent="0.25">
      <c r="A117" s="2" t="s">
        <v>409</v>
      </c>
      <c r="B117" s="11">
        <v>5225</v>
      </c>
      <c r="C117" s="22">
        <v>529515</v>
      </c>
      <c r="D117" s="12">
        <v>0</v>
      </c>
    </row>
    <row r="118" spans="1:4" x14ac:dyDescent="0.25">
      <c r="A118" s="2" t="s">
        <v>410</v>
      </c>
      <c r="B118" s="11">
        <v>1975</v>
      </c>
      <c r="C118" s="22">
        <v>75260</v>
      </c>
      <c r="D118" s="12">
        <v>0.02</v>
      </c>
    </row>
    <row r="119" spans="1:4" x14ac:dyDescent="0.25">
      <c r="A119" s="2" t="s">
        <v>411</v>
      </c>
      <c r="B119" s="11">
        <v>21090</v>
      </c>
      <c r="C119" s="22">
        <v>1085050</v>
      </c>
      <c r="D119" s="12">
        <v>0.02</v>
      </c>
    </row>
    <row r="120" spans="1:4" x14ac:dyDescent="0.25">
      <c r="A120" s="2" t="s">
        <v>412</v>
      </c>
      <c r="B120" s="11">
        <v>26910</v>
      </c>
      <c r="C120" s="22">
        <v>3675500</v>
      </c>
      <c r="D120" s="12">
        <v>0.02</v>
      </c>
    </row>
    <row r="121" spans="1:4" x14ac:dyDescent="0.25">
      <c r="A121" s="2" t="s">
        <v>413</v>
      </c>
      <c r="B121" s="11">
        <v>49975</v>
      </c>
      <c r="C121" s="22">
        <v>4835810</v>
      </c>
      <c r="D121" s="12">
        <v>0.02</v>
      </c>
    </row>
    <row r="122" spans="1:4" x14ac:dyDescent="0.25">
      <c r="A122" s="2" t="s">
        <v>414</v>
      </c>
      <c r="B122" s="11">
        <v>5455</v>
      </c>
      <c r="C122" s="22">
        <v>208680</v>
      </c>
      <c r="D122" s="12">
        <v>0.06</v>
      </c>
    </row>
    <row r="123" spans="1:4" x14ac:dyDescent="0.25">
      <c r="A123" s="2" t="s">
        <v>415</v>
      </c>
      <c r="B123" s="11">
        <v>63990</v>
      </c>
      <c r="C123" s="22">
        <v>3323850</v>
      </c>
      <c r="D123" s="12">
        <v>0.06</v>
      </c>
    </row>
    <row r="124" spans="1:4" x14ac:dyDescent="0.25">
      <c r="A124" s="2" t="s">
        <v>416</v>
      </c>
      <c r="B124" s="11">
        <v>84325</v>
      </c>
      <c r="C124" s="22">
        <v>11559480</v>
      </c>
      <c r="D124" s="12">
        <v>0.06</v>
      </c>
    </row>
    <row r="125" spans="1:4" x14ac:dyDescent="0.25">
      <c r="A125" s="2" t="s">
        <v>417</v>
      </c>
      <c r="B125" s="11">
        <v>153770</v>
      </c>
      <c r="C125" s="22">
        <v>15092010</v>
      </c>
      <c r="D125" s="12">
        <v>0.06</v>
      </c>
    </row>
    <row r="126" spans="1:4" x14ac:dyDescent="0.25">
      <c r="A126" s="2" t="s">
        <v>418</v>
      </c>
      <c r="B126" s="11">
        <v>1075</v>
      </c>
      <c r="C126" s="22">
        <v>41810</v>
      </c>
      <c r="D126" s="12">
        <v>0.01</v>
      </c>
    </row>
    <row r="127" spans="1:4" x14ac:dyDescent="0.25">
      <c r="A127" s="2" t="s">
        <v>419</v>
      </c>
      <c r="B127" s="11">
        <v>12450</v>
      </c>
      <c r="C127" s="22">
        <v>648180</v>
      </c>
      <c r="D127" s="12">
        <v>0.01</v>
      </c>
    </row>
    <row r="128" spans="1:4" x14ac:dyDescent="0.25">
      <c r="A128" s="2" t="s">
        <v>420</v>
      </c>
      <c r="B128" s="11">
        <v>16500</v>
      </c>
      <c r="C128" s="22">
        <v>2259620</v>
      </c>
      <c r="D128" s="12">
        <v>0.01</v>
      </c>
    </row>
    <row r="129" spans="1:4" x14ac:dyDescent="0.25">
      <c r="A129" s="2" t="s">
        <v>421</v>
      </c>
      <c r="B129" s="11">
        <v>30025</v>
      </c>
      <c r="C129" s="22">
        <v>2949610</v>
      </c>
      <c r="D129" s="12">
        <v>0.01</v>
      </c>
    </row>
    <row r="130" spans="1:4" x14ac:dyDescent="0.25">
      <c r="A130" s="2" t="s">
        <v>281</v>
      </c>
      <c r="B130" s="11">
        <v>93055</v>
      </c>
      <c r="C130" s="22">
        <v>3549420</v>
      </c>
      <c r="D130" s="12">
        <v>1</v>
      </c>
    </row>
    <row r="131" spans="1:4" x14ac:dyDescent="0.25">
      <c r="A131" s="2" t="s">
        <v>282</v>
      </c>
      <c r="B131" s="11">
        <v>1063425</v>
      </c>
      <c r="C131" s="22">
        <v>55077220</v>
      </c>
      <c r="D131" s="12">
        <v>1</v>
      </c>
    </row>
    <row r="132" spans="1:4" x14ac:dyDescent="0.25">
      <c r="A132" s="2" t="s">
        <v>283</v>
      </c>
      <c r="B132" s="11">
        <v>1382320</v>
      </c>
      <c r="C132" s="22">
        <v>189983195</v>
      </c>
      <c r="D132" s="12">
        <v>1</v>
      </c>
    </row>
    <row r="133" spans="1:4" x14ac:dyDescent="0.25">
      <c r="A133" s="2" t="s">
        <v>284</v>
      </c>
      <c r="B133" s="11">
        <v>2538800</v>
      </c>
      <c r="C133" s="22">
        <v>248609835</v>
      </c>
      <c r="D133" s="12">
        <v>1</v>
      </c>
    </row>
    <row r="134" spans="1:4" x14ac:dyDescent="0.25">
      <c r="A134" s="2" t="s">
        <v>422</v>
      </c>
      <c r="B134" s="11">
        <v>50</v>
      </c>
      <c r="C134" s="22">
        <v>2140</v>
      </c>
      <c r="D134" s="12">
        <v>0</v>
      </c>
    </row>
    <row r="135" spans="1:4" x14ac:dyDescent="0.25">
      <c r="A135" s="2" t="s">
        <v>423</v>
      </c>
      <c r="B135" s="11">
        <v>690</v>
      </c>
      <c r="C135" s="22">
        <v>39170</v>
      </c>
      <c r="D135" s="12">
        <v>0</v>
      </c>
    </row>
    <row r="136" spans="1:4" x14ac:dyDescent="0.25">
      <c r="A136" s="2" t="s">
        <v>424</v>
      </c>
      <c r="B136" s="11">
        <v>1045</v>
      </c>
      <c r="C136" s="22">
        <v>146415</v>
      </c>
      <c r="D136" s="12">
        <v>0</v>
      </c>
    </row>
    <row r="137" spans="1:4" x14ac:dyDescent="0.25">
      <c r="A137" s="2" t="s">
        <v>425</v>
      </c>
      <c r="B137" s="11">
        <v>1785</v>
      </c>
      <c r="C137" s="22">
        <v>187725</v>
      </c>
      <c r="D137" s="12">
        <v>0</v>
      </c>
    </row>
    <row r="138" spans="1:4" x14ac:dyDescent="0.25">
      <c r="A138" s="2" t="s">
        <v>426</v>
      </c>
      <c r="B138" s="11">
        <v>2150</v>
      </c>
      <c r="C138" s="22">
        <v>80370</v>
      </c>
      <c r="D138" s="12">
        <v>0.02</v>
      </c>
    </row>
    <row r="139" spans="1:4" x14ac:dyDescent="0.25">
      <c r="A139" s="2" t="s">
        <v>427</v>
      </c>
      <c r="B139" s="11">
        <v>24880</v>
      </c>
      <c r="C139" s="22">
        <v>1265510</v>
      </c>
      <c r="D139" s="12">
        <v>0.02</v>
      </c>
    </row>
    <row r="140" spans="1:4" x14ac:dyDescent="0.25">
      <c r="A140" s="2" t="s">
        <v>428</v>
      </c>
      <c r="B140" s="11">
        <v>31775</v>
      </c>
      <c r="C140" s="22">
        <v>4240240</v>
      </c>
      <c r="D140" s="12">
        <v>0.02</v>
      </c>
    </row>
    <row r="141" spans="1:4" x14ac:dyDescent="0.25">
      <c r="A141" s="2" t="s">
        <v>429</v>
      </c>
      <c r="B141" s="11">
        <v>58805</v>
      </c>
      <c r="C141" s="22">
        <v>5586120</v>
      </c>
      <c r="D141" s="12">
        <v>0.02</v>
      </c>
    </row>
    <row r="142" spans="1:4" x14ac:dyDescent="0.25">
      <c r="A142" s="2" t="s">
        <v>430</v>
      </c>
      <c r="B142" s="11">
        <v>3335</v>
      </c>
      <c r="C142" s="22">
        <v>124050</v>
      </c>
      <c r="D142" s="12">
        <v>0.03</v>
      </c>
    </row>
    <row r="143" spans="1:4" x14ac:dyDescent="0.25">
      <c r="A143" s="2" t="s">
        <v>431</v>
      </c>
      <c r="B143" s="11">
        <v>39590</v>
      </c>
      <c r="C143" s="22">
        <v>2022570</v>
      </c>
      <c r="D143" s="12">
        <v>0.04</v>
      </c>
    </row>
    <row r="144" spans="1:4" x14ac:dyDescent="0.25">
      <c r="A144" s="2" t="s">
        <v>432</v>
      </c>
      <c r="B144" s="11">
        <v>52550</v>
      </c>
      <c r="C144" s="22">
        <v>7275930</v>
      </c>
      <c r="D144" s="12">
        <v>0.04</v>
      </c>
    </row>
    <row r="145" spans="1:4" x14ac:dyDescent="0.25">
      <c r="A145" s="2" t="s">
        <v>433</v>
      </c>
      <c r="B145" s="11">
        <v>95470</v>
      </c>
      <c r="C145" s="22">
        <v>9422550</v>
      </c>
      <c r="D145" s="12">
        <v>0.04</v>
      </c>
    </row>
  </sheetData>
  <conditionalFormatting sqref="A1">
    <cfRule type="dataBar" priority="1">
      <dataBar>
        <cfvo type="num" val="0"/>
        <cfvo type="num" val="1"/>
        <color rgb="FFB4A9D4"/>
      </dataBar>
      <extLst>
        <ext xmlns:x14="http://schemas.microsoft.com/office/spreadsheetml/2009/9/main" uri="{B025F937-C7B1-47D3-B67F-A62EFF666E3E}">
          <x14:id>{24905ACD-C360-4D0E-B3F8-598D505E10A6}</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24905ACD-C360-4D0E-B3F8-598D505E10A6}">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6"/>
  <sheetViews>
    <sheetView workbookViewId="0"/>
  </sheetViews>
  <sheetFormatPr defaultColWidth="11" defaultRowHeight="15.75" x14ac:dyDescent="0.25"/>
  <sheetData>
    <row r="1" spans="1:1" ht="21" x14ac:dyDescent="0.35">
      <c r="A1" s="1" t="s">
        <v>12</v>
      </c>
    </row>
    <row r="2" spans="1:1" ht="31.5" x14ac:dyDescent="0.25">
      <c r="A2" s="4" t="s">
        <v>437</v>
      </c>
    </row>
    <row r="3" spans="1:1" x14ac:dyDescent="0.25">
      <c r="A3" s="2" t="s">
        <v>438</v>
      </c>
    </row>
    <row r="4" spans="1:1" x14ac:dyDescent="0.25">
      <c r="A4" s="2" t="s">
        <v>439</v>
      </c>
    </row>
    <row r="5" spans="1:1" x14ac:dyDescent="0.25">
      <c r="A5" s="2" t="s">
        <v>440</v>
      </c>
    </row>
    <row r="6" spans="1:1" x14ac:dyDescent="0.25">
      <c r="A6" s="2" t="s">
        <v>220</v>
      </c>
    </row>
  </sheetData>
  <conditionalFormatting sqref="A1">
    <cfRule type="dataBar" priority="1">
      <dataBar>
        <cfvo type="num" val="0"/>
        <cfvo type="num" val="1"/>
        <color rgb="FFB4A9D4"/>
      </dataBar>
      <extLst>
        <ext xmlns:x14="http://schemas.microsoft.com/office/spreadsheetml/2009/9/main" uri="{B025F937-C7B1-47D3-B67F-A62EFF666E3E}">
          <x14:id>{93B81663-8CEC-4769-B811-E5B15F666B29}</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93B81663-8CEC-4769-B811-E5B15F666B29}">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2"/>
  <sheetViews>
    <sheetView workbookViewId="0"/>
  </sheetViews>
  <sheetFormatPr defaultColWidth="11" defaultRowHeight="15.75" x14ac:dyDescent="0.25"/>
  <cols>
    <col min="1" max="1" width="50.75" customWidth="1"/>
    <col min="2" max="10" width="16.75" customWidth="1"/>
  </cols>
  <sheetData>
    <row r="1" spans="1:10" ht="21" x14ac:dyDescent="0.35">
      <c r="A1" s="7" t="s">
        <v>1</v>
      </c>
      <c r="B1" s="2"/>
      <c r="C1" s="2"/>
      <c r="D1" s="2"/>
      <c r="E1" s="2"/>
      <c r="F1" s="2"/>
      <c r="G1" s="2"/>
      <c r="H1" s="2"/>
      <c r="I1" s="2"/>
      <c r="J1" s="2"/>
    </row>
    <row r="2" spans="1:10" x14ac:dyDescent="0.25">
      <c r="A2" s="2" t="s">
        <v>14</v>
      </c>
      <c r="B2" s="2"/>
      <c r="C2" s="2"/>
      <c r="D2" s="2"/>
      <c r="E2" s="2"/>
      <c r="F2" s="2"/>
      <c r="G2" s="2"/>
      <c r="H2" s="2"/>
      <c r="I2" s="2"/>
      <c r="J2" s="2"/>
    </row>
    <row r="3" spans="1:10" x14ac:dyDescent="0.25">
      <c r="A3" s="2" t="s">
        <v>15</v>
      </c>
      <c r="B3" s="2"/>
      <c r="C3" s="2"/>
      <c r="D3" s="2"/>
      <c r="E3" s="2"/>
      <c r="F3" s="2"/>
      <c r="G3" s="2"/>
      <c r="H3" s="2"/>
      <c r="I3" s="2"/>
      <c r="J3" s="2"/>
    </row>
    <row r="4" spans="1:10" x14ac:dyDescent="0.25">
      <c r="A4" s="2" t="s">
        <v>16</v>
      </c>
      <c r="B4" s="2"/>
      <c r="C4" s="2"/>
      <c r="D4" s="2"/>
      <c r="E4" s="2"/>
      <c r="F4" s="2"/>
      <c r="G4" s="2"/>
      <c r="H4" s="2"/>
      <c r="I4" s="2"/>
      <c r="J4" s="2"/>
    </row>
    <row r="5" spans="1:10" x14ac:dyDescent="0.25">
      <c r="A5" s="2" t="s">
        <v>17</v>
      </c>
      <c r="B5" s="2"/>
      <c r="C5" s="2"/>
      <c r="D5" s="2"/>
      <c r="E5" s="2"/>
      <c r="F5" s="2"/>
      <c r="G5" s="2"/>
      <c r="H5" s="2"/>
      <c r="I5" s="2"/>
      <c r="J5" s="2"/>
    </row>
    <row r="6" spans="1:10" ht="80.099999999999994" customHeight="1" x14ac:dyDescent="0.25">
      <c r="A6" s="4" t="s">
        <v>441</v>
      </c>
      <c r="B6" s="4" t="s">
        <v>114</v>
      </c>
      <c r="C6" s="4" t="s">
        <v>115</v>
      </c>
      <c r="D6" s="4" t="s">
        <v>442</v>
      </c>
      <c r="E6" s="4" t="s">
        <v>443</v>
      </c>
      <c r="F6" s="4" t="s">
        <v>444</v>
      </c>
      <c r="G6" s="4" t="s">
        <v>116</v>
      </c>
      <c r="H6" s="4" t="s">
        <v>117</v>
      </c>
      <c r="I6" s="4" t="s">
        <v>118</v>
      </c>
      <c r="J6" s="4" t="s">
        <v>119</v>
      </c>
    </row>
    <row r="7" spans="1:10" x14ac:dyDescent="0.25">
      <c r="A7" s="8" t="s">
        <v>120</v>
      </c>
      <c r="B7" s="9">
        <v>318785</v>
      </c>
      <c r="C7" s="10">
        <v>1</v>
      </c>
      <c r="D7" s="9">
        <v>304420</v>
      </c>
      <c r="E7" s="9">
        <v>262645</v>
      </c>
      <c r="F7" s="9">
        <v>37045</v>
      </c>
      <c r="G7" s="9">
        <v>4735</v>
      </c>
      <c r="H7" s="10">
        <v>0.86</v>
      </c>
      <c r="I7" s="10">
        <v>0.12</v>
      </c>
      <c r="J7" s="10">
        <v>0.02</v>
      </c>
    </row>
    <row r="8" spans="1:10" x14ac:dyDescent="0.25">
      <c r="A8" s="2" t="s">
        <v>121</v>
      </c>
      <c r="B8" s="11">
        <v>46175</v>
      </c>
      <c r="C8" s="12">
        <v>0.14000000000000001</v>
      </c>
      <c r="D8" s="11">
        <v>5290</v>
      </c>
      <c r="E8" s="11">
        <v>5250</v>
      </c>
      <c r="F8" s="11">
        <v>0</v>
      </c>
      <c r="G8" s="11">
        <v>40</v>
      </c>
      <c r="H8" s="12">
        <v>0.99</v>
      </c>
      <c r="I8" s="12">
        <v>0</v>
      </c>
      <c r="J8" s="12">
        <v>0.01</v>
      </c>
    </row>
    <row r="9" spans="1:10" x14ac:dyDescent="0.25">
      <c r="A9" s="2" t="s">
        <v>122</v>
      </c>
      <c r="B9" s="11">
        <v>10335</v>
      </c>
      <c r="C9" s="12">
        <v>0.03</v>
      </c>
      <c r="D9" s="11">
        <v>9505</v>
      </c>
      <c r="E9" s="11">
        <v>9445</v>
      </c>
      <c r="F9" s="11">
        <v>0</v>
      </c>
      <c r="G9" s="11">
        <v>60</v>
      </c>
      <c r="H9" s="12">
        <v>0.99</v>
      </c>
      <c r="I9" s="12">
        <v>0</v>
      </c>
      <c r="J9" s="12">
        <v>0.01</v>
      </c>
    </row>
    <row r="10" spans="1:10" x14ac:dyDescent="0.25">
      <c r="A10" s="2" t="s">
        <v>123</v>
      </c>
      <c r="B10" s="11">
        <v>17850</v>
      </c>
      <c r="C10" s="12">
        <v>0.06</v>
      </c>
      <c r="D10" s="11">
        <v>18530</v>
      </c>
      <c r="E10" s="11">
        <v>18350</v>
      </c>
      <c r="F10" s="11">
        <v>0</v>
      </c>
      <c r="G10" s="11">
        <v>180</v>
      </c>
      <c r="H10" s="12">
        <v>0.99</v>
      </c>
      <c r="I10" s="12">
        <v>0</v>
      </c>
      <c r="J10" s="12">
        <v>0.01</v>
      </c>
    </row>
    <row r="11" spans="1:10" x14ac:dyDescent="0.25">
      <c r="A11" s="2" t="s">
        <v>124</v>
      </c>
      <c r="B11" s="11">
        <v>24055</v>
      </c>
      <c r="C11" s="12">
        <v>0.08</v>
      </c>
      <c r="D11" s="11">
        <v>21965</v>
      </c>
      <c r="E11" s="11">
        <v>19130</v>
      </c>
      <c r="F11" s="11">
        <v>1830</v>
      </c>
      <c r="G11" s="11">
        <v>1005</v>
      </c>
      <c r="H11" s="12">
        <v>0.87</v>
      </c>
      <c r="I11" s="12">
        <v>0.08</v>
      </c>
      <c r="J11" s="12">
        <v>0.05</v>
      </c>
    </row>
    <row r="12" spans="1:10" x14ac:dyDescent="0.25">
      <c r="A12" s="2" t="s">
        <v>125</v>
      </c>
      <c r="B12" s="11">
        <v>6160</v>
      </c>
      <c r="C12" s="12">
        <v>0.02</v>
      </c>
      <c r="D12" s="11">
        <v>26405</v>
      </c>
      <c r="E12" s="11">
        <v>23270</v>
      </c>
      <c r="F12" s="11">
        <v>2800</v>
      </c>
      <c r="G12" s="11">
        <v>335</v>
      </c>
      <c r="H12" s="12">
        <v>0.88</v>
      </c>
      <c r="I12" s="12">
        <v>0.11</v>
      </c>
      <c r="J12" s="12">
        <v>0.01</v>
      </c>
    </row>
    <row r="13" spans="1:10" x14ac:dyDescent="0.25">
      <c r="A13" s="2" t="s">
        <v>126</v>
      </c>
      <c r="B13" s="11">
        <v>4210</v>
      </c>
      <c r="C13" s="12">
        <v>0.01</v>
      </c>
      <c r="D13" s="11">
        <v>17985</v>
      </c>
      <c r="E13" s="11">
        <v>15305</v>
      </c>
      <c r="F13" s="11">
        <v>2475</v>
      </c>
      <c r="G13" s="11">
        <v>205</v>
      </c>
      <c r="H13" s="12">
        <v>0.85</v>
      </c>
      <c r="I13" s="12">
        <v>0.14000000000000001</v>
      </c>
      <c r="J13" s="12">
        <v>0.01</v>
      </c>
    </row>
    <row r="14" spans="1:10" x14ac:dyDescent="0.25">
      <c r="A14" s="2" t="s">
        <v>127</v>
      </c>
      <c r="B14" s="11">
        <v>4180</v>
      </c>
      <c r="C14" s="12">
        <v>0.01</v>
      </c>
      <c r="D14" s="11">
        <v>6960</v>
      </c>
      <c r="E14" s="11">
        <v>5260</v>
      </c>
      <c r="F14" s="11">
        <v>1575</v>
      </c>
      <c r="G14" s="11">
        <v>130</v>
      </c>
      <c r="H14" s="12">
        <v>0.76</v>
      </c>
      <c r="I14" s="12">
        <v>0.23</v>
      </c>
      <c r="J14" s="12">
        <v>0.02</v>
      </c>
    </row>
    <row r="15" spans="1:10" x14ac:dyDescent="0.25">
      <c r="A15" s="2" t="s">
        <v>128</v>
      </c>
      <c r="B15" s="11">
        <v>8495</v>
      </c>
      <c r="C15" s="12">
        <v>0.03</v>
      </c>
      <c r="D15" s="11">
        <v>9030</v>
      </c>
      <c r="E15" s="11">
        <v>7210</v>
      </c>
      <c r="F15" s="11">
        <v>1620</v>
      </c>
      <c r="G15" s="11">
        <v>200</v>
      </c>
      <c r="H15" s="12">
        <v>0.8</v>
      </c>
      <c r="I15" s="12">
        <v>0.18</v>
      </c>
      <c r="J15" s="12">
        <v>0.02</v>
      </c>
    </row>
    <row r="16" spans="1:10" x14ac:dyDescent="0.25">
      <c r="A16" s="2" t="s">
        <v>129</v>
      </c>
      <c r="B16" s="11">
        <v>4225</v>
      </c>
      <c r="C16" s="12">
        <v>0.01</v>
      </c>
      <c r="D16" s="11">
        <v>5480</v>
      </c>
      <c r="E16" s="11">
        <v>4230</v>
      </c>
      <c r="F16" s="11">
        <v>1160</v>
      </c>
      <c r="G16" s="11">
        <v>95</v>
      </c>
      <c r="H16" s="12">
        <v>0.77</v>
      </c>
      <c r="I16" s="12">
        <v>0.21</v>
      </c>
      <c r="J16" s="12">
        <v>0.02</v>
      </c>
    </row>
    <row r="17" spans="1:10" x14ac:dyDescent="0.25">
      <c r="A17" s="2" t="s">
        <v>130</v>
      </c>
      <c r="B17" s="11">
        <v>4650</v>
      </c>
      <c r="C17" s="12">
        <v>0.01</v>
      </c>
      <c r="D17" s="11">
        <v>4700</v>
      </c>
      <c r="E17" s="11">
        <v>3390</v>
      </c>
      <c r="F17" s="11">
        <v>1155</v>
      </c>
      <c r="G17" s="11">
        <v>155</v>
      </c>
      <c r="H17" s="12">
        <v>0.72</v>
      </c>
      <c r="I17" s="12">
        <v>0.25</v>
      </c>
      <c r="J17" s="12">
        <v>0.03</v>
      </c>
    </row>
    <row r="18" spans="1:10" x14ac:dyDescent="0.25">
      <c r="A18" s="2" t="s">
        <v>131</v>
      </c>
      <c r="B18" s="11">
        <v>3855</v>
      </c>
      <c r="C18" s="12">
        <v>0.01</v>
      </c>
      <c r="D18" s="11">
        <v>3785</v>
      </c>
      <c r="E18" s="11">
        <v>2855</v>
      </c>
      <c r="F18" s="11">
        <v>805</v>
      </c>
      <c r="G18" s="11">
        <v>125</v>
      </c>
      <c r="H18" s="12">
        <v>0.75</v>
      </c>
      <c r="I18" s="12">
        <v>0.21</v>
      </c>
      <c r="J18" s="12">
        <v>0.03</v>
      </c>
    </row>
    <row r="19" spans="1:10" x14ac:dyDescent="0.25">
      <c r="A19" s="2" t="s">
        <v>132</v>
      </c>
      <c r="B19" s="11">
        <v>3790</v>
      </c>
      <c r="C19" s="12">
        <v>0.01</v>
      </c>
      <c r="D19" s="11">
        <v>2900</v>
      </c>
      <c r="E19" s="11">
        <v>2005</v>
      </c>
      <c r="F19" s="11">
        <v>790</v>
      </c>
      <c r="G19" s="11">
        <v>105</v>
      </c>
      <c r="H19" s="12">
        <v>0.69</v>
      </c>
      <c r="I19" s="12">
        <v>0.27</v>
      </c>
      <c r="J19" s="12">
        <v>0.04</v>
      </c>
    </row>
    <row r="20" spans="1:10" x14ac:dyDescent="0.25">
      <c r="A20" s="2" t="s">
        <v>133</v>
      </c>
      <c r="B20" s="11">
        <v>3760</v>
      </c>
      <c r="C20" s="12">
        <v>0.01</v>
      </c>
      <c r="D20" s="11">
        <v>3810</v>
      </c>
      <c r="E20" s="11">
        <v>2820</v>
      </c>
      <c r="F20" s="11">
        <v>855</v>
      </c>
      <c r="G20" s="11">
        <v>135</v>
      </c>
      <c r="H20" s="12">
        <v>0.74</v>
      </c>
      <c r="I20" s="12">
        <v>0.22</v>
      </c>
      <c r="J20" s="12">
        <v>0.03</v>
      </c>
    </row>
    <row r="21" spans="1:10" x14ac:dyDescent="0.25">
      <c r="A21" s="2" t="s">
        <v>134</v>
      </c>
      <c r="B21" s="11">
        <v>2675</v>
      </c>
      <c r="C21" s="12">
        <v>0.01</v>
      </c>
      <c r="D21" s="11">
        <v>2430</v>
      </c>
      <c r="E21" s="11">
        <v>1745</v>
      </c>
      <c r="F21" s="11">
        <v>605</v>
      </c>
      <c r="G21" s="11">
        <v>80</v>
      </c>
      <c r="H21" s="12">
        <v>0.72</v>
      </c>
      <c r="I21" s="12">
        <v>0.25</v>
      </c>
      <c r="J21" s="12">
        <v>0.03</v>
      </c>
    </row>
    <row r="22" spans="1:10" x14ac:dyDescent="0.25">
      <c r="A22" s="2" t="s">
        <v>135</v>
      </c>
      <c r="B22" s="11">
        <v>3615</v>
      </c>
      <c r="C22" s="12">
        <v>0.01</v>
      </c>
      <c r="D22" s="11">
        <v>3165</v>
      </c>
      <c r="E22" s="11">
        <v>2405</v>
      </c>
      <c r="F22" s="11">
        <v>690</v>
      </c>
      <c r="G22" s="11">
        <v>75</v>
      </c>
      <c r="H22" s="12">
        <v>0.76</v>
      </c>
      <c r="I22" s="12">
        <v>0.22</v>
      </c>
      <c r="J22" s="12">
        <v>0.02</v>
      </c>
    </row>
    <row r="23" spans="1:10" x14ac:dyDescent="0.25">
      <c r="A23" s="2" t="s">
        <v>136</v>
      </c>
      <c r="B23" s="11">
        <v>5465</v>
      </c>
      <c r="C23" s="12">
        <v>0.02</v>
      </c>
      <c r="D23" s="11">
        <v>3230</v>
      </c>
      <c r="E23" s="11">
        <v>2225</v>
      </c>
      <c r="F23" s="11">
        <v>930</v>
      </c>
      <c r="G23" s="11">
        <v>75</v>
      </c>
      <c r="H23" s="12">
        <v>0.69</v>
      </c>
      <c r="I23" s="12">
        <v>0.28999999999999998</v>
      </c>
      <c r="J23" s="12">
        <v>0.02</v>
      </c>
    </row>
    <row r="24" spans="1:10" x14ac:dyDescent="0.25">
      <c r="A24" s="2" t="s">
        <v>137</v>
      </c>
      <c r="B24" s="11">
        <v>4450</v>
      </c>
      <c r="C24" s="12">
        <v>0.01</v>
      </c>
      <c r="D24" s="11">
        <v>2970</v>
      </c>
      <c r="E24" s="11">
        <v>2205</v>
      </c>
      <c r="F24" s="11">
        <v>685</v>
      </c>
      <c r="G24" s="11">
        <v>80</v>
      </c>
      <c r="H24" s="12">
        <v>0.74</v>
      </c>
      <c r="I24" s="12">
        <v>0.23</v>
      </c>
      <c r="J24" s="12">
        <v>0.03</v>
      </c>
    </row>
    <row r="25" spans="1:10" x14ac:dyDescent="0.25">
      <c r="A25" s="2" t="s">
        <v>138</v>
      </c>
      <c r="B25" s="11">
        <v>4240</v>
      </c>
      <c r="C25" s="12">
        <v>0.01</v>
      </c>
      <c r="D25" s="11">
        <v>3100</v>
      </c>
      <c r="E25" s="11">
        <v>2405</v>
      </c>
      <c r="F25" s="11">
        <v>610</v>
      </c>
      <c r="G25" s="11">
        <v>85</v>
      </c>
      <c r="H25" s="12">
        <v>0.78</v>
      </c>
      <c r="I25" s="12">
        <v>0.2</v>
      </c>
      <c r="J25" s="12">
        <v>0.03</v>
      </c>
    </row>
    <row r="26" spans="1:10" x14ac:dyDescent="0.25">
      <c r="A26" s="2" t="s">
        <v>139</v>
      </c>
      <c r="B26" s="11">
        <v>4685</v>
      </c>
      <c r="C26" s="12">
        <v>0.01</v>
      </c>
      <c r="D26" s="11">
        <v>5030</v>
      </c>
      <c r="E26" s="11">
        <v>3825</v>
      </c>
      <c r="F26" s="11">
        <v>1000</v>
      </c>
      <c r="G26" s="11">
        <v>205</v>
      </c>
      <c r="H26" s="12">
        <v>0.76</v>
      </c>
      <c r="I26" s="12">
        <v>0.2</v>
      </c>
      <c r="J26" s="12">
        <v>0.04</v>
      </c>
    </row>
    <row r="27" spans="1:10" x14ac:dyDescent="0.25">
      <c r="A27" s="2" t="s">
        <v>140</v>
      </c>
      <c r="B27" s="11">
        <v>8655</v>
      </c>
      <c r="C27" s="12">
        <v>0.03</v>
      </c>
      <c r="D27" s="11">
        <v>5385</v>
      </c>
      <c r="E27" s="11">
        <v>4110</v>
      </c>
      <c r="F27" s="11">
        <v>1200</v>
      </c>
      <c r="G27" s="11">
        <v>75</v>
      </c>
      <c r="H27" s="12">
        <v>0.76</v>
      </c>
      <c r="I27" s="12">
        <v>0.22</v>
      </c>
      <c r="J27" s="12">
        <v>0.01</v>
      </c>
    </row>
    <row r="28" spans="1:10" x14ac:dyDescent="0.25">
      <c r="A28" s="2" t="s">
        <v>141</v>
      </c>
      <c r="B28" s="11">
        <v>4840</v>
      </c>
      <c r="C28" s="12">
        <v>0.02</v>
      </c>
      <c r="D28" s="11">
        <v>5125</v>
      </c>
      <c r="E28" s="11">
        <v>4230</v>
      </c>
      <c r="F28" s="11">
        <v>860</v>
      </c>
      <c r="G28" s="11">
        <v>35</v>
      </c>
      <c r="H28" s="12">
        <v>0.83</v>
      </c>
      <c r="I28" s="12">
        <v>0.17</v>
      </c>
      <c r="J28" s="12">
        <v>0.01</v>
      </c>
    </row>
    <row r="29" spans="1:10" x14ac:dyDescent="0.25">
      <c r="A29" s="2" t="s">
        <v>142</v>
      </c>
      <c r="B29" s="11">
        <v>4115</v>
      </c>
      <c r="C29" s="12">
        <v>0.01</v>
      </c>
      <c r="D29" s="11">
        <v>7305</v>
      </c>
      <c r="E29" s="11">
        <v>5860</v>
      </c>
      <c r="F29" s="11">
        <v>1380</v>
      </c>
      <c r="G29" s="11">
        <v>65</v>
      </c>
      <c r="H29" s="12">
        <v>0.8</v>
      </c>
      <c r="I29" s="12">
        <v>0.19</v>
      </c>
      <c r="J29" s="12">
        <v>0.01</v>
      </c>
    </row>
    <row r="30" spans="1:10" x14ac:dyDescent="0.25">
      <c r="A30" s="2" t="s">
        <v>143</v>
      </c>
      <c r="B30" s="11">
        <v>5200</v>
      </c>
      <c r="C30" s="12">
        <v>0.02</v>
      </c>
      <c r="D30" s="11">
        <v>7285</v>
      </c>
      <c r="E30" s="11">
        <v>5450</v>
      </c>
      <c r="F30" s="11">
        <v>1680</v>
      </c>
      <c r="G30" s="11">
        <v>155</v>
      </c>
      <c r="H30" s="12">
        <v>0.75</v>
      </c>
      <c r="I30" s="12">
        <v>0.23</v>
      </c>
      <c r="J30" s="12">
        <v>0.02</v>
      </c>
    </row>
    <row r="31" spans="1:10" x14ac:dyDescent="0.25">
      <c r="A31" s="2" t="s">
        <v>144</v>
      </c>
      <c r="B31" s="11">
        <v>4600</v>
      </c>
      <c r="C31" s="12">
        <v>0.01</v>
      </c>
      <c r="D31" s="11">
        <v>6105</v>
      </c>
      <c r="E31" s="11">
        <v>4335</v>
      </c>
      <c r="F31" s="11">
        <v>1645</v>
      </c>
      <c r="G31" s="11">
        <v>125</v>
      </c>
      <c r="H31" s="12">
        <v>0.71</v>
      </c>
      <c r="I31" s="12">
        <v>0.27</v>
      </c>
      <c r="J31" s="12">
        <v>0.02</v>
      </c>
    </row>
    <row r="32" spans="1:10" x14ac:dyDescent="0.25">
      <c r="A32" s="2" t="s">
        <v>145</v>
      </c>
      <c r="B32" s="11">
        <v>86705</v>
      </c>
      <c r="C32" s="12">
        <v>0.27</v>
      </c>
      <c r="D32" s="11">
        <v>15440</v>
      </c>
      <c r="E32" s="11">
        <v>13725</v>
      </c>
      <c r="F32" s="11">
        <v>1505</v>
      </c>
      <c r="G32" s="11">
        <v>210</v>
      </c>
      <c r="H32" s="12">
        <v>0.89</v>
      </c>
      <c r="I32" s="12">
        <v>0.1</v>
      </c>
      <c r="J32" s="12">
        <v>0.01</v>
      </c>
    </row>
    <row r="33" spans="1:10" x14ac:dyDescent="0.25">
      <c r="A33" s="2" t="s">
        <v>146</v>
      </c>
      <c r="B33" s="11">
        <v>10820</v>
      </c>
      <c r="C33" s="12">
        <v>0.03</v>
      </c>
      <c r="D33" s="11">
        <v>44745</v>
      </c>
      <c r="E33" s="11">
        <v>43670</v>
      </c>
      <c r="F33" s="11">
        <v>965</v>
      </c>
      <c r="G33" s="11">
        <v>110</v>
      </c>
      <c r="H33" s="12">
        <v>0.98</v>
      </c>
      <c r="I33" s="12">
        <v>0.02</v>
      </c>
      <c r="J33" s="12">
        <v>0</v>
      </c>
    </row>
    <row r="34" spans="1:10" x14ac:dyDescent="0.25">
      <c r="A34" s="2" t="s">
        <v>147</v>
      </c>
      <c r="B34" s="11">
        <v>11930</v>
      </c>
      <c r="C34" s="12">
        <v>0.04</v>
      </c>
      <c r="D34" s="11">
        <v>18465</v>
      </c>
      <c r="E34" s="11">
        <v>16445</v>
      </c>
      <c r="F34" s="11">
        <v>1855</v>
      </c>
      <c r="G34" s="11">
        <v>165</v>
      </c>
      <c r="H34" s="12">
        <v>0.89</v>
      </c>
      <c r="I34" s="12">
        <v>0.1</v>
      </c>
      <c r="J34" s="12">
        <v>0.01</v>
      </c>
    </row>
    <row r="35" spans="1:10" x14ac:dyDescent="0.25">
      <c r="A35" s="2" t="s">
        <v>148</v>
      </c>
      <c r="B35" s="11">
        <v>7655</v>
      </c>
      <c r="C35" s="12">
        <v>0.02</v>
      </c>
      <c r="D35" s="11">
        <v>20600</v>
      </c>
      <c r="E35" s="11">
        <v>17925</v>
      </c>
      <c r="F35" s="11">
        <v>2495</v>
      </c>
      <c r="G35" s="11">
        <v>180</v>
      </c>
      <c r="H35" s="12">
        <v>0.87</v>
      </c>
      <c r="I35" s="12">
        <v>0.12</v>
      </c>
      <c r="J35" s="12">
        <v>0.01</v>
      </c>
    </row>
    <row r="36" spans="1:10" x14ac:dyDescent="0.25">
      <c r="A36" s="2" t="s">
        <v>149</v>
      </c>
      <c r="B36" s="11">
        <v>7400</v>
      </c>
      <c r="C36" s="12">
        <v>0.02</v>
      </c>
      <c r="D36" s="11">
        <v>17690</v>
      </c>
      <c r="E36" s="11">
        <v>13575</v>
      </c>
      <c r="F36" s="11">
        <v>3875</v>
      </c>
      <c r="G36" s="11">
        <v>235</v>
      </c>
      <c r="H36" s="12">
        <v>0.77</v>
      </c>
      <c r="I36" s="12">
        <v>0.22</v>
      </c>
      <c r="J36" s="12">
        <v>0.01</v>
      </c>
    </row>
    <row r="37" spans="1:10" x14ac:dyDescent="0.25">
      <c r="A37" s="13" t="s">
        <v>150</v>
      </c>
      <c r="B37" s="14">
        <v>104575</v>
      </c>
      <c r="C37" s="15">
        <v>0.33</v>
      </c>
      <c r="D37" s="14">
        <v>81700</v>
      </c>
      <c r="E37" s="14">
        <v>75450</v>
      </c>
      <c r="F37" s="14">
        <v>4630</v>
      </c>
      <c r="G37" s="14">
        <v>1620</v>
      </c>
      <c r="H37" s="15">
        <v>0.92</v>
      </c>
      <c r="I37" s="15">
        <v>0.06</v>
      </c>
      <c r="J37" s="15">
        <v>0.02</v>
      </c>
    </row>
    <row r="38" spans="1:10" x14ac:dyDescent="0.25">
      <c r="A38" s="16" t="s">
        <v>151</v>
      </c>
      <c r="B38" s="17">
        <v>53365</v>
      </c>
      <c r="C38" s="18">
        <v>0.17</v>
      </c>
      <c r="D38" s="17">
        <v>66445</v>
      </c>
      <c r="E38" s="17">
        <v>51645</v>
      </c>
      <c r="F38" s="17">
        <v>13345</v>
      </c>
      <c r="G38" s="17">
        <v>1455</v>
      </c>
      <c r="H38" s="18">
        <v>0.78</v>
      </c>
      <c r="I38" s="18">
        <v>0.2</v>
      </c>
      <c r="J38" s="18">
        <v>0.02</v>
      </c>
    </row>
    <row r="39" spans="1:10" x14ac:dyDescent="0.25">
      <c r="A39" s="16" t="s">
        <v>152</v>
      </c>
      <c r="B39" s="17">
        <v>160840</v>
      </c>
      <c r="C39" s="18">
        <v>0.5</v>
      </c>
      <c r="D39" s="17">
        <v>156270</v>
      </c>
      <c r="E39" s="17">
        <v>135550</v>
      </c>
      <c r="F39" s="17">
        <v>19070</v>
      </c>
      <c r="G39" s="17">
        <v>1655</v>
      </c>
      <c r="H39" s="18">
        <v>0.87</v>
      </c>
      <c r="I39" s="18">
        <v>0.12</v>
      </c>
      <c r="J39" s="18">
        <v>0.01</v>
      </c>
    </row>
    <row r="40" spans="1:10" x14ac:dyDescent="0.25">
      <c r="A40" s="2" t="s">
        <v>41</v>
      </c>
      <c r="B40" s="2"/>
      <c r="C40" s="2"/>
      <c r="D40" s="2"/>
      <c r="E40" s="2"/>
      <c r="F40" s="2"/>
      <c r="G40" s="2"/>
      <c r="H40" s="2"/>
      <c r="I40" s="2"/>
      <c r="J40" s="2"/>
    </row>
    <row r="41" spans="1:10" x14ac:dyDescent="0.25">
      <c r="A41" s="2" t="s">
        <v>42</v>
      </c>
      <c r="B41" s="2"/>
      <c r="C41" s="2"/>
      <c r="D41" s="2"/>
      <c r="E41" s="2"/>
      <c r="F41" s="2"/>
      <c r="G41" s="2"/>
      <c r="H41" s="2"/>
      <c r="I41" s="2"/>
      <c r="J41" s="2"/>
    </row>
    <row r="42" spans="1:10" x14ac:dyDescent="0.25">
      <c r="A42" s="2" t="s">
        <v>43</v>
      </c>
      <c r="B42" s="2"/>
      <c r="C42" s="2"/>
      <c r="D42" s="2"/>
      <c r="E42" s="2"/>
      <c r="F42" s="2"/>
      <c r="G42" s="2"/>
      <c r="H42" s="2"/>
      <c r="I42" s="2"/>
      <c r="J42" s="2"/>
    </row>
    <row r="43" spans="1:10" ht="78.75" x14ac:dyDescent="0.25">
      <c r="A43" s="19" t="s">
        <v>44</v>
      </c>
      <c r="B43" s="2"/>
      <c r="C43" s="2"/>
      <c r="D43" s="2"/>
      <c r="E43" s="2"/>
      <c r="F43" s="2"/>
      <c r="G43" s="2"/>
      <c r="H43" s="2"/>
      <c r="I43" s="2"/>
      <c r="J43" s="2"/>
    </row>
    <row r="44" spans="1:10" ht="47.25" x14ac:dyDescent="0.25">
      <c r="A44" s="19" t="s">
        <v>45</v>
      </c>
      <c r="B44" s="2"/>
      <c r="C44" s="2"/>
      <c r="D44" s="2"/>
      <c r="E44" s="2"/>
      <c r="F44" s="2"/>
      <c r="G44" s="2"/>
      <c r="H44" s="2"/>
      <c r="I44" s="2"/>
      <c r="J44" s="2"/>
    </row>
    <row r="45" spans="1:10" ht="94.5" x14ac:dyDescent="0.25">
      <c r="A45" s="19" t="s">
        <v>46</v>
      </c>
      <c r="B45" s="2"/>
      <c r="C45" s="2"/>
      <c r="D45" s="2"/>
      <c r="E45" s="2"/>
      <c r="F45" s="2"/>
      <c r="G45" s="2"/>
      <c r="H45" s="2"/>
      <c r="I45" s="2"/>
      <c r="J45" s="2"/>
    </row>
    <row r="46" spans="1:10" ht="63" x14ac:dyDescent="0.25">
      <c r="A46" s="19" t="s">
        <v>47</v>
      </c>
      <c r="B46" s="2"/>
      <c r="C46" s="2"/>
      <c r="D46" s="2"/>
      <c r="E46" s="2"/>
      <c r="F46" s="2"/>
      <c r="G46" s="2"/>
      <c r="H46" s="2"/>
      <c r="I46" s="2"/>
      <c r="J46" s="2"/>
    </row>
    <row r="47" spans="1:10" x14ac:dyDescent="0.25">
      <c r="A47" s="2" t="s">
        <v>48</v>
      </c>
      <c r="B47" s="2"/>
      <c r="C47" s="2"/>
      <c r="D47" s="2"/>
      <c r="E47" s="2"/>
      <c r="F47" s="2"/>
      <c r="G47" s="2"/>
      <c r="H47" s="2"/>
      <c r="I47" s="2"/>
      <c r="J47" s="2"/>
    </row>
    <row r="48" spans="1:10" ht="78.75" x14ac:dyDescent="0.25">
      <c r="A48" s="19" t="s">
        <v>49</v>
      </c>
      <c r="B48" s="2"/>
      <c r="C48" s="2"/>
      <c r="D48" s="2"/>
      <c r="E48" s="2"/>
      <c r="F48" s="2"/>
      <c r="G48" s="2"/>
      <c r="H48" s="2"/>
      <c r="I48" s="2"/>
      <c r="J48" s="2"/>
    </row>
    <row r="49" spans="1:10" x14ac:dyDescent="0.25">
      <c r="A49" s="2" t="s">
        <v>50</v>
      </c>
      <c r="B49" s="2"/>
      <c r="C49" s="2"/>
      <c r="D49" s="2"/>
      <c r="E49" s="2"/>
      <c r="F49" s="2"/>
      <c r="G49" s="2"/>
      <c r="H49" s="2"/>
      <c r="I49" s="2"/>
      <c r="J49" s="2"/>
    </row>
    <row r="50" spans="1:10" ht="63" x14ac:dyDescent="0.25">
      <c r="A50" s="19" t="s">
        <v>51</v>
      </c>
      <c r="B50" s="2"/>
      <c r="C50" s="2"/>
      <c r="D50" s="2"/>
      <c r="E50" s="2"/>
      <c r="F50" s="2"/>
      <c r="G50" s="2"/>
      <c r="H50" s="2"/>
      <c r="I50" s="2"/>
      <c r="J50" s="2"/>
    </row>
    <row r="51" spans="1:10" x14ac:dyDescent="0.25">
      <c r="A51" s="2" t="s">
        <v>52</v>
      </c>
      <c r="B51" s="2"/>
      <c r="C51" s="2"/>
      <c r="D51" s="2"/>
      <c r="E51" s="2"/>
      <c r="F51" s="2"/>
      <c r="G51" s="2"/>
      <c r="H51" s="2"/>
      <c r="I51" s="2"/>
      <c r="J51" s="2"/>
    </row>
    <row r="52" spans="1:10" ht="63" x14ac:dyDescent="0.25">
      <c r="A52" s="19" t="s">
        <v>53</v>
      </c>
      <c r="B52" s="2"/>
      <c r="C52" s="2"/>
      <c r="D52" s="2"/>
      <c r="E52" s="2"/>
      <c r="F52" s="2"/>
      <c r="G52" s="2"/>
      <c r="H52" s="2"/>
      <c r="I52" s="2"/>
      <c r="J52" s="2"/>
    </row>
  </sheetData>
  <conditionalFormatting sqref="C1:C1048576 H1:J1048576">
    <cfRule type="dataBar" priority="1">
      <dataBar>
        <cfvo type="num" val="0"/>
        <cfvo type="num" val="1"/>
        <color rgb="FFB4A9D4"/>
      </dataBar>
      <extLst>
        <ext xmlns:x14="http://schemas.microsoft.com/office/spreadsheetml/2009/9/main" uri="{B025F937-C7B1-47D3-B67F-A62EFF666E3E}">
          <x14:id>{B0006AED-49F4-4A9B-8A6E-78B066E33D21}</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B0006AED-49F4-4A9B-8A6E-78B066E33D21}">
            <x14:dataBar minLength="0" maxLength="100" gradient="0">
              <x14:cfvo type="num">
                <xm:f>0</xm:f>
              </x14:cfvo>
              <x14:cfvo type="num">
                <xm:f>1</xm:f>
              </x14:cfvo>
              <x14:negativeFillColor rgb="FFB4A9D4"/>
              <x14:axisColor rgb="FF000000"/>
            </x14:dataBar>
          </x14:cfRule>
          <xm:sqref>C1:C1048576 H1:J1048576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9"/>
  <sheetViews>
    <sheetView workbookViewId="0"/>
  </sheetViews>
  <sheetFormatPr defaultColWidth="11" defaultRowHeight="15.75" x14ac:dyDescent="0.25"/>
  <cols>
    <col min="1" max="1" width="50.75" customWidth="1"/>
    <col min="2" max="10" width="16.75" customWidth="1"/>
  </cols>
  <sheetData>
    <row r="1" spans="1:10" ht="21" x14ac:dyDescent="0.35">
      <c r="A1" s="7" t="s">
        <v>2</v>
      </c>
      <c r="B1" s="2"/>
      <c r="C1" s="2"/>
      <c r="D1" s="2"/>
      <c r="E1" s="2"/>
      <c r="F1" s="2"/>
      <c r="G1" s="2"/>
      <c r="H1" s="2"/>
      <c r="I1" s="2"/>
      <c r="J1" s="2"/>
    </row>
    <row r="2" spans="1:10" x14ac:dyDescent="0.25">
      <c r="A2" s="2" t="s">
        <v>18</v>
      </c>
      <c r="B2" s="2"/>
      <c r="C2" s="2"/>
      <c r="D2" s="2"/>
      <c r="E2" s="2"/>
      <c r="F2" s="2"/>
      <c r="G2" s="2"/>
      <c r="H2" s="2"/>
      <c r="I2" s="2"/>
      <c r="J2" s="2"/>
    </row>
    <row r="3" spans="1:10" x14ac:dyDescent="0.25">
      <c r="A3" s="2" t="s">
        <v>15</v>
      </c>
      <c r="B3" s="2"/>
      <c r="C3" s="2"/>
      <c r="D3" s="2"/>
      <c r="E3" s="2"/>
      <c r="F3" s="2"/>
      <c r="G3" s="2"/>
      <c r="H3" s="2"/>
      <c r="I3" s="2"/>
      <c r="J3" s="2"/>
    </row>
    <row r="4" spans="1:10" x14ac:dyDescent="0.25">
      <c r="A4" s="2" t="s">
        <v>16</v>
      </c>
      <c r="B4" s="2"/>
      <c r="C4" s="2"/>
      <c r="D4" s="2"/>
      <c r="E4" s="2"/>
      <c r="F4" s="2"/>
      <c r="G4" s="2"/>
      <c r="H4" s="2"/>
      <c r="I4" s="2"/>
      <c r="J4" s="2"/>
    </row>
    <row r="5" spans="1:10" x14ac:dyDescent="0.25">
      <c r="A5" s="2" t="s">
        <v>19</v>
      </c>
      <c r="B5" s="2"/>
      <c r="C5" s="2"/>
      <c r="D5" s="2"/>
      <c r="E5" s="2"/>
      <c r="F5" s="2"/>
      <c r="G5" s="2"/>
      <c r="H5" s="2"/>
      <c r="I5" s="2"/>
      <c r="J5" s="2"/>
    </row>
    <row r="6" spans="1:10" ht="80.099999999999994" customHeight="1" x14ac:dyDescent="0.25">
      <c r="A6" s="4" t="s">
        <v>445</v>
      </c>
      <c r="B6" s="4" t="s">
        <v>120</v>
      </c>
      <c r="C6" s="4" t="s">
        <v>153</v>
      </c>
      <c r="D6" s="4" t="s">
        <v>154</v>
      </c>
      <c r="E6" s="4" t="s">
        <v>155</v>
      </c>
      <c r="F6" s="4" t="s">
        <v>446</v>
      </c>
      <c r="G6" s="4" t="s">
        <v>156</v>
      </c>
      <c r="H6" s="4" t="s">
        <v>157</v>
      </c>
      <c r="I6" s="4" t="s">
        <v>158</v>
      </c>
      <c r="J6" s="4" t="s">
        <v>447</v>
      </c>
    </row>
    <row r="7" spans="1:10" x14ac:dyDescent="0.25">
      <c r="A7" s="8" t="s">
        <v>120</v>
      </c>
      <c r="B7" s="9">
        <v>318785</v>
      </c>
      <c r="C7" s="9">
        <v>293705</v>
      </c>
      <c r="D7" s="9">
        <v>4380</v>
      </c>
      <c r="E7" s="9">
        <v>19905</v>
      </c>
      <c r="F7" s="9">
        <v>790</v>
      </c>
      <c r="G7" s="10">
        <v>0.92</v>
      </c>
      <c r="H7" s="10">
        <v>0.01</v>
      </c>
      <c r="I7" s="10">
        <v>0.06</v>
      </c>
      <c r="J7" s="10">
        <v>0</v>
      </c>
    </row>
    <row r="8" spans="1:10" x14ac:dyDescent="0.25">
      <c r="A8" s="2" t="s">
        <v>121</v>
      </c>
      <c r="B8" s="11">
        <v>46175</v>
      </c>
      <c r="C8" s="11">
        <v>43575</v>
      </c>
      <c r="D8" s="11">
        <v>660</v>
      </c>
      <c r="E8" s="11">
        <v>1840</v>
      </c>
      <c r="F8" s="11">
        <v>95</v>
      </c>
      <c r="G8" s="12">
        <v>0.94</v>
      </c>
      <c r="H8" s="12">
        <v>0.01</v>
      </c>
      <c r="I8" s="12">
        <v>0.04</v>
      </c>
      <c r="J8" s="12">
        <v>0</v>
      </c>
    </row>
    <row r="9" spans="1:10" x14ac:dyDescent="0.25">
      <c r="A9" s="2" t="s">
        <v>122</v>
      </c>
      <c r="B9" s="11">
        <v>10335</v>
      </c>
      <c r="C9" s="11">
        <v>9645</v>
      </c>
      <c r="D9" s="11">
        <v>120</v>
      </c>
      <c r="E9" s="11">
        <v>555</v>
      </c>
      <c r="F9" s="11">
        <v>20</v>
      </c>
      <c r="G9" s="12">
        <v>0.93</v>
      </c>
      <c r="H9" s="12">
        <v>0.01</v>
      </c>
      <c r="I9" s="12">
        <v>0.05</v>
      </c>
      <c r="J9" s="12">
        <v>0</v>
      </c>
    </row>
    <row r="10" spans="1:10" x14ac:dyDescent="0.25">
      <c r="A10" s="2" t="s">
        <v>123</v>
      </c>
      <c r="B10" s="11">
        <v>17850</v>
      </c>
      <c r="C10" s="11">
        <v>17025</v>
      </c>
      <c r="D10" s="11">
        <v>185</v>
      </c>
      <c r="E10" s="11">
        <v>610</v>
      </c>
      <c r="F10" s="11">
        <v>25</v>
      </c>
      <c r="G10" s="12">
        <v>0.95</v>
      </c>
      <c r="H10" s="12">
        <v>0.01</v>
      </c>
      <c r="I10" s="12">
        <v>0.03</v>
      </c>
      <c r="J10" s="12">
        <v>0</v>
      </c>
    </row>
    <row r="11" spans="1:10" x14ac:dyDescent="0.25">
      <c r="A11" s="2" t="s">
        <v>124</v>
      </c>
      <c r="B11" s="11">
        <v>24055</v>
      </c>
      <c r="C11" s="11">
        <v>22625</v>
      </c>
      <c r="D11" s="11">
        <v>235</v>
      </c>
      <c r="E11" s="11">
        <v>1170</v>
      </c>
      <c r="F11" s="11">
        <v>20</v>
      </c>
      <c r="G11" s="12">
        <v>0.94</v>
      </c>
      <c r="H11" s="12">
        <v>0.01</v>
      </c>
      <c r="I11" s="12">
        <v>0.05</v>
      </c>
      <c r="J11" s="12">
        <v>0</v>
      </c>
    </row>
    <row r="12" spans="1:10" x14ac:dyDescent="0.25">
      <c r="A12" s="2" t="s">
        <v>125</v>
      </c>
      <c r="B12" s="11">
        <v>6160</v>
      </c>
      <c r="C12" s="11">
        <v>5665</v>
      </c>
      <c r="D12" s="11">
        <v>85</v>
      </c>
      <c r="E12" s="11">
        <v>400</v>
      </c>
      <c r="F12" s="11">
        <v>15</v>
      </c>
      <c r="G12" s="12">
        <v>0.92</v>
      </c>
      <c r="H12" s="12">
        <v>0.01</v>
      </c>
      <c r="I12" s="12">
        <v>0.06</v>
      </c>
      <c r="J12" s="12">
        <v>0</v>
      </c>
    </row>
    <row r="13" spans="1:10" x14ac:dyDescent="0.25">
      <c r="A13" s="2" t="s">
        <v>126</v>
      </c>
      <c r="B13" s="11">
        <v>4210</v>
      </c>
      <c r="C13" s="11">
        <v>3810</v>
      </c>
      <c r="D13" s="11">
        <v>60</v>
      </c>
      <c r="E13" s="11">
        <v>315</v>
      </c>
      <c r="F13" s="11">
        <v>25</v>
      </c>
      <c r="G13" s="12">
        <v>0.9</v>
      </c>
      <c r="H13" s="12">
        <v>0.01</v>
      </c>
      <c r="I13" s="12">
        <v>0.08</v>
      </c>
      <c r="J13" s="12">
        <v>0.01</v>
      </c>
    </row>
    <row r="14" spans="1:10" x14ac:dyDescent="0.25">
      <c r="A14" s="2" t="s">
        <v>127</v>
      </c>
      <c r="B14" s="11">
        <v>4180</v>
      </c>
      <c r="C14" s="11">
        <v>3765</v>
      </c>
      <c r="D14" s="11">
        <v>65</v>
      </c>
      <c r="E14" s="11">
        <v>330</v>
      </c>
      <c r="F14" s="11">
        <v>15</v>
      </c>
      <c r="G14" s="12">
        <v>0.9</v>
      </c>
      <c r="H14" s="12">
        <v>0.02</v>
      </c>
      <c r="I14" s="12">
        <v>0.08</v>
      </c>
      <c r="J14" s="12">
        <v>0</v>
      </c>
    </row>
    <row r="15" spans="1:10" x14ac:dyDescent="0.25">
      <c r="A15" s="2" t="s">
        <v>128</v>
      </c>
      <c r="B15" s="11">
        <v>8495</v>
      </c>
      <c r="C15" s="11">
        <v>7835</v>
      </c>
      <c r="D15" s="11">
        <v>180</v>
      </c>
      <c r="E15" s="11">
        <v>465</v>
      </c>
      <c r="F15" s="11">
        <v>15</v>
      </c>
      <c r="G15" s="12">
        <v>0.92</v>
      </c>
      <c r="H15" s="12">
        <v>0.02</v>
      </c>
      <c r="I15" s="12">
        <v>0.05</v>
      </c>
      <c r="J15" s="12">
        <v>0</v>
      </c>
    </row>
    <row r="16" spans="1:10" x14ac:dyDescent="0.25">
      <c r="A16" s="2" t="s">
        <v>129</v>
      </c>
      <c r="B16" s="11">
        <v>4225</v>
      </c>
      <c r="C16" s="11">
        <v>3730</v>
      </c>
      <c r="D16" s="11">
        <v>110</v>
      </c>
      <c r="E16" s="11">
        <v>355</v>
      </c>
      <c r="F16" s="11">
        <v>25</v>
      </c>
      <c r="G16" s="12">
        <v>0.88</v>
      </c>
      <c r="H16" s="12">
        <v>0.03</v>
      </c>
      <c r="I16" s="12">
        <v>0.08</v>
      </c>
      <c r="J16" s="12">
        <v>0.01</v>
      </c>
    </row>
    <row r="17" spans="1:10" x14ac:dyDescent="0.25">
      <c r="A17" s="2" t="s">
        <v>130</v>
      </c>
      <c r="B17" s="11">
        <v>4650</v>
      </c>
      <c r="C17" s="11">
        <v>3995</v>
      </c>
      <c r="D17" s="11">
        <v>135</v>
      </c>
      <c r="E17" s="11">
        <v>510</v>
      </c>
      <c r="F17" s="11">
        <v>10</v>
      </c>
      <c r="G17" s="12">
        <v>0.86</v>
      </c>
      <c r="H17" s="12">
        <v>0.03</v>
      </c>
      <c r="I17" s="12">
        <v>0.11</v>
      </c>
      <c r="J17" s="12">
        <v>0</v>
      </c>
    </row>
    <row r="18" spans="1:10" x14ac:dyDescent="0.25">
      <c r="A18" s="2" t="s">
        <v>131</v>
      </c>
      <c r="B18" s="11">
        <v>3855</v>
      </c>
      <c r="C18" s="11">
        <v>3340</v>
      </c>
      <c r="D18" s="11">
        <v>100</v>
      </c>
      <c r="E18" s="11">
        <v>410</v>
      </c>
      <c r="F18" s="11">
        <v>0</v>
      </c>
      <c r="G18" s="12">
        <v>0.87</v>
      </c>
      <c r="H18" s="12">
        <v>0.03</v>
      </c>
      <c r="I18" s="12">
        <v>0.11</v>
      </c>
      <c r="J18" s="12">
        <v>0</v>
      </c>
    </row>
    <row r="19" spans="1:10" x14ac:dyDescent="0.25">
      <c r="A19" s="2" t="s">
        <v>132</v>
      </c>
      <c r="B19" s="11">
        <v>3790</v>
      </c>
      <c r="C19" s="11">
        <v>3290</v>
      </c>
      <c r="D19" s="11">
        <v>90</v>
      </c>
      <c r="E19" s="11">
        <v>410</v>
      </c>
      <c r="F19" s="11">
        <v>0</v>
      </c>
      <c r="G19" s="12">
        <v>0.87</v>
      </c>
      <c r="H19" s="12">
        <v>0.02</v>
      </c>
      <c r="I19" s="12">
        <v>0.11</v>
      </c>
      <c r="J19" s="12">
        <v>0</v>
      </c>
    </row>
    <row r="20" spans="1:10" x14ac:dyDescent="0.25">
      <c r="A20" s="2" t="s">
        <v>133</v>
      </c>
      <c r="B20" s="11">
        <v>3760</v>
      </c>
      <c r="C20" s="11">
        <v>3195</v>
      </c>
      <c r="D20" s="11">
        <v>145</v>
      </c>
      <c r="E20" s="11">
        <v>420</v>
      </c>
      <c r="F20" s="11">
        <v>0</v>
      </c>
      <c r="G20" s="12">
        <v>0.85</v>
      </c>
      <c r="H20" s="12">
        <v>0.04</v>
      </c>
      <c r="I20" s="12">
        <v>0.11</v>
      </c>
      <c r="J20" s="12">
        <v>0</v>
      </c>
    </row>
    <row r="21" spans="1:10" x14ac:dyDescent="0.25">
      <c r="A21" s="2" t="s">
        <v>134</v>
      </c>
      <c r="B21" s="11">
        <v>2675</v>
      </c>
      <c r="C21" s="11">
        <v>2260</v>
      </c>
      <c r="D21" s="11">
        <v>85</v>
      </c>
      <c r="E21" s="11">
        <v>325</v>
      </c>
      <c r="F21" s="11">
        <v>5</v>
      </c>
      <c r="G21" s="12">
        <v>0.84</v>
      </c>
      <c r="H21" s="12">
        <v>0.03</v>
      </c>
      <c r="I21" s="12">
        <v>0.12</v>
      </c>
      <c r="J21" s="12">
        <v>0</v>
      </c>
    </row>
    <row r="22" spans="1:10" x14ac:dyDescent="0.25">
      <c r="A22" s="2" t="s">
        <v>135</v>
      </c>
      <c r="B22" s="11">
        <v>3615</v>
      </c>
      <c r="C22" s="11">
        <v>2925</v>
      </c>
      <c r="D22" s="11">
        <v>140</v>
      </c>
      <c r="E22" s="11">
        <v>545</v>
      </c>
      <c r="F22" s="11">
        <v>5</v>
      </c>
      <c r="G22" s="12">
        <v>0.81</v>
      </c>
      <c r="H22" s="12">
        <v>0.04</v>
      </c>
      <c r="I22" s="12">
        <v>0.15</v>
      </c>
      <c r="J22" s="12">
        <v>0</v>
      </c>
    </row>
    <row r="23" spans="1:10" x14ac:dyDescent="0.25">
      <c r="A23" s="2" t="s">
        <v>136</v>
      </c>
      <c r="B23" s="11">
        <v>5465</v>
      </c>
      <c r="C23" s="11">
        <v>4885</v>
      </c>
      <c r="D23" s="11">
        <v>170</v>
      </c>
      <c r="E23" s="11">
        <v>405</v>
      </c>
      <c r="F23" s="11">
        <v>0</v>
      </c>
      <c r="G23" s="12">
        <v>0.89</v>
      </c>
      <c r="H23" s="12">
        <v>0.03</v>
      </c>
      <c r="I23" s="12">
        <v>7.0000000000000007E-2</v>
      </c>
      <c r="J23" s="12">
        <v>0</v>
      </c>
    </row>
    <row r="24" spans="1:10" x14ac:dyDescent="0.25">
      <c r="A24" s="2" t="s">
        <v>137</v>
      </c>
      <c r="B24" s="11">
        <v>4450</v>
      </c>
      <c r="C24" s="11">
        <v>3950</v>
      </c>
      <c r="D24" s="11">
        <v>110</v>
      </c>
      <c r="E24" s="11">
        <v>380</v>
      </c>
      <c r="F24" s="11">
        <v>10</v>
      </c>
      <c r="G24" s="12">
        <v>0.89</v>
      </c>
      <c r="H24" s="12">
        <v>0.02</v>
      </c>
      <c r="I24" s="12">
        <v>0.09</v>
      </c>
      <c r="J24" s="12">
        <v>0</v>
      </c>
    </row>
    <row r="25" spans="1:10" x14ac:dyDescent="0.25">
      <c r="A25" s="2" t="s">
        <v>138</v>
      </c>
      <c r="B25" s="11">
        <v>4240</v>
      </c>
      <c r="C25" s="11">
        <v>3810</v>
      </c>
      <c r="D25" s="11">
        <v>75</v>
      </c>
      <c r="E25" s="11">
        <v>355</v>
      </c>
      <c r="F25" s="11">
        <v>0</v>
      </c>
      <c r="G25" s="12">
        <v>0.9</v>
      </c>
      <c r="H25" s="12">
        <v>0.02</v>
      </c>
      <c r="I25" s="12">
        <v>0.08</v>
      </c>
      <c r="J25" s="12">
        <v>0</v>
      </c>
    </row>
    <row r="26" spans="1:10" x14ac:dyDescent="0.25">
      <c r="A26" s="2" t="s">
        <v>139</v>
      </c>
      <c r="B26" s="11">
        <v>4685</v>
      </c>
      <c r="C26" s="11">
        <v>4240</v>
      </c>
      <c r="D26" s="11">
        <v>75</v>
      </c>
      <c r="E26" s="11">
        <v>365</v>
      </c>
      <c r="F26" s="11">
        <v>5</v>
      </c>
      <c r="G26" s="12">
        <v>0.91</v>
      </c>
      <c r="H26" s="12">
        <v>0.02</v>
      </c>
      <c r="I26" s="12">
        <v>0.08</v>
      </c>
      <c r="J26" s="12">
        <v>0</v>
      </c>
    </row>
    <row r="27" spans="1:10" x14ac:dyDescent="0.25">
      <c r="A27" s="2" t="s">
        <v>140</v>
      </c>
      <c r="B27" s="11">
        <v>8655</v>
      </c>
      <c r="C27" s="11">
        <v>8205</v>
      </c>
      <c r="D27" s="11">
        <v>100</v>
      </c>
      <c r="E27" s="11">
        <v>350</v>
      </c>
      <c r="F27" s="11">
        <v>0</v>
      </c>
      <c r="G27" s="12">
        <v>0.95</v>
      </c>
      <c r="H27" s="12">
        <v>0.01</v>
      </c>
      <c r="I27" s="12">
        <v>0.04</v>
      </c>
      <c r="J27" s="12">
        <v>0</v>
      </c>
    </row>
    <row r="28" spans="1:10" x14ac:dyDescent="0.25">
      <c r="A28" s="2" t="s">
        <v>141</v>
      </c>
      <c r="B28" s="11">
        <v>4840</v>
      </c>
      <c r="C28" s="11">
        <v>4485</v>
      </c>
      <c r="D28" s="11">
        <v>75</v>
      </c>
      <c r="E28" s="11">
        <v>275</v>
      </c>
      <c r="F28" s="11">
        <v>5</v>
      </c>
      <c r="G28" s="12">
        <v>0.93</v>
      </c>
      <c r="H28" s="12">
        <v>0.02</v>
      </c>
      <c r="I28" s="12">
        <v>0.06</v>
      </c>
      <c r="J28" s="12">
        <v>0</v>
      </c>
    </row>
    <row r="29" spans="1:10" x14ac:dyDescent="0.25">
      <c r="A29" s="2" t="s">
        <v>142</v>
      </c>
      <c r="B29" s="11">
        <v>4115</v>
      </c>
      <c r="C29" s="11">
        <v>3560</v>
      </c>
      <c r="D29" s="11">
        <v>95</v>
      </c>
      <c r="E29" s="11">
        <v>455</v>
      </c>
      <c r="F29" s="11">
        <v>5</v>
      </c>
      <c r="G29" s="12">
        <v>0.87</v>
      </c>
      <c r="H29" s="12">
        <v>0.02</v>
      </c>
      <c r="I29" s="12">
        <v>0.11</v>
      </c>
      <c r="J29" s="12">
        <v>0</v>
      </c>
    </row>
    <row r="30" spans="1:10" x14ac:dyDescent="0.25">
      <c r="A30" s="2" t="s">
        <v>143</v>
      </c>
      <c r="B30" s="11">
        <v>5200</v>
      </c>
      <c r="C30" s="11">
        <v>4625</v>
      </c>
      <c r="D30" s="11">
        <v>90</v>
      </c>
      <c r="E30" s="11">
        <v>465</v>
      </c>
      <c r="F30" s="11">
        <v>15</v>
      </c>
      <c r="G30" s="12">
        <v>0.89</v>
      </c>
      <c r="H30" s="12">
        <v>0.02</v>
      </c>
      <c r="I30" s="12">
        <v>0.09</v>
      </c>
      <c r="J30" s="12">
        <v>0</v>
      </c>
    </row>
    <row r="31" spans="1:10" x14ac:dyDescent="0.25">
      <c r="A31" s="2" t="s">
        <v>144</v>
      </c>
      <c r="B31" s="11">
        <v>4600</v>
      </c>
      <c r="C31" s="11">
        <v>4105</v>
      </c>
      <c r="D31" s="11">
        <v>45</v>
      </c>
      <c r="E31" s="11">
        <v>425</v>
      </c>
      <c r="F31" s="11">
        <v>25</v>
      </c>
      <c r="G31" s="12">
        <v>0.89</v>
      </c>
      <c r="H31" s="12">
        <v>0.01</v>
      </c>
      <c r="I31" s="12">
        <v>0.09</v>
      </c>
      <c r="J31" s="12">
        <v>0.01</v>
      </c>
    </row>
    <row r="32" spans="1:10" x14ac:dyDescent="0.25">
      <c r="A32" s="2" t="s">
        <v>145</v>
      </c>
      <c r="B32" s="11">
        <v>86705</v>
      </c>
      <c r="C32" s="11">
        <v>80625</v>
      </c>
      <c r="D32" s="11">
        <v>575</v>
      </c>
      <c r="E32" s="11">
        <v>5195</v>
      </c>
      <c r="F32" s="11">
        <v>310</v>
      </c>
      <c r="G32" s="12">
        <v>0.93</v>
      </c>
      <c r="H32" s="12">
        <v>0.01</v>
      </c>
      <c r="I32" s="12">
        <v>0.06</v>
      </c>
      <c r="J32" s="12">
        <v>0</v>
      </c>
    </row>
    <row r="33" spans="1:10" x14ac:dyDescent="0.25">
      <c r="A33" s="2" t="s">
        <v>146</v>
      </c>
      <c r="B33" s="11">
        <v>10820</v>
      </c>
      <c r="C33" s="11">
        <v>9680</v>
      </c>
      <c r="D33" s="11">
        <v>140</v>
      </c>
      <c r="E33" s="11">
        <v>950</v>
      </c>
      <c r="F33" s="11">
        <v>50</v>
      </c>
      <c r="G33" s="12">
        <v>0.89</v>
      </c>
      <c r="H33" s="12">
        <v>0.01</v>
      </c>
      <c r="I33" s="12">
        <v>0.09</v>
      </c>
      <c r="J33" s="12">
        <v>0</v>
      </c>
    </row>
    <row r="34" spans="1:10" x14ac:dyDescent="0.25">
      <c r="A34" s="2" t="s">
        <v>147</v>
      </c>
      <c r="B34" s="11">
        <v>11930</v>
      </c>
      <c r="C34" s="11">
        <v>10965</v>
      </c>
      <c r="D34" s="11">
        <v>130</v>
      </c>
      <c r="E34" s="11">
        <v>770</v>
      </c>
      <c r="F34" s="11">
        <v>60</v>
      </c>
      <c r="G34" s="12">
        <v>0.92</v>
      </c>
      <c r="H34" s="12">
        <v>0.01</v>
      </c>
      <c r="I34" s="12">
        <v>0.06</v>
      </c>
      <c r="J34" s="12">
        <v>0.01</v>
      </c>
    </row>
    <row r="35" spans="1:10" x14ac:dyDescent="0.25">
      <c r="A35" s="2" t="s">
        <v>148</v>
      </c>
      <c r="B35" s="11">
        <v>7655</v>
      </c>
      <c r="C35" s="11">
        <v>7075</v>
      </c>
      <c r="D35" s="11">
        <v>135</v>
      </c>
      <c r="E35" s="11">
        <v>430</v>
      </c>
      <c r="F35" s="11">
        <v>15</v>
      </c>
      <c r="G35" s="12">
        <v>0.92</v>
      </c>
      <c r="H35" s="12">
        <v>0.02</v>
      </c>
      <c r="I35" s="12">
        <v>0.06</v>
      </c>
      <c r="J35" s="12">
        <v>0</v>
      </c>
    </row>
    <row r="36" spans="1:10" x14ac:dyDescent="0.25">
      <c r="A36" s="2" t="s">
        <v>149</v>
      </c>
      <c r="B36" s="11">
        <v>7400</v>
      </c>
      <c r="C36" s="11">
        <v>6795</v>
      </c>
      <c r="D36" s="11">
        <v>160</v>
      </c>
      <c r="E36" s="11">
        <v>425</v>
      </c>
      <c r="F36" s="11">
        <v>20</v>
      </c>
      <c r="G36" s="12">
        <v>0.92</v>
      </c>
      <c r="H36" s="12">
        <v>0.02</v>
      </c>
      <c r="I36" s="12">
        <v>0.06</v>
      </c>
      <c r="J36" s="12">
        <v>0</v>
      </c>
    </row>
    <row r="37" spans="1:10" x14ac:dyDescent="0.25">
      <c r="A37" s="2" t="s">
        <v>41</v>
      </c>
      <c r="B37" s="2"/>
      <c r="C37" s="2"/>
      <c r="D37" s="2"/>
      <c r="E37" s="2"/>
      <c r="F37" s="2"/>
      <c r="G37" s="2"/>
      <c r="H37" s="2"/>
      <c r="I37" s="2"/>
      <c r="J37" s="2"/>
    </row>
    <row r="38" spans="1:10" ht="78.75" x14ac:dyDescent="0.25">
      <c r="A38" s="19" t="s">
        <v>54</v>
      </c>
      <c r="B38" s="2"/>
      <c r="C38" s="2"/>
      <c r="D38" s="2"/>
      <c r="E38" s="2"/>
      <c r="F38" s="2"/>
      <c r="G38" s="2"/>
      <c r="H38" s="2"/>
      <c r="I38" s="2"/>
      <c r="J38" s="2"/>
    </row>
    <row r="39" spans="1:10" ht="63" x14ac:dyDescent="0.25">
      <c r="A39" s="19" t="s">
        <v>55</v>
      </c>
      <c r="B39" s="2"/>
      <c r="C39" s="2"/>
      <c r="D39" s="2"/>
      <c r="E39" s="2"/>
      <c r="F39" s="2"/>
      <c r="G39" s="2"/>
      <c r="H39" s="2"/>
      <c r="I39" s="2"/>
      <c r="J39" s="2"/>
    </row>
  </sheetData>
  <conditionalFormatting sqref="G1:J1048576">
    <cfRule type="dataBar" priority="1">
      <dataBar>
        <cfvo type="num" val="0"/>
        <cfvo type="num" val="1"/>
        <color rgb="FFB4A9D4"/>
      </dataBar>
      <extLst>
        <ext xmlns:x14="http://schemas.microsoft.com/office/spreadsheetml/2009/9/main" uri="{B025F937-C7B1-47D3-B67F-A62EFF666E3E}">
          <x14:id>{A800D69D-E249-49DA-A8E9-313A05D8E991}</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A800D69D-E249-49DA-A8E9-313A05D8E991}">
            <x14:dataBar minLength="0" maxLength="100" gradient="0">
              <x14:cfvo type="num">
                <xm:f>0</xm:f>
              </x14:cfvo>
              <x14:cfvo type="num">
                <xm:f>1</xm:f>
              </x14:cfvo>
              <x14:negativeFillColor rgb="FFB4A9D4"/>
              <x14:axisColor rgb="FF000000"/>
            </x14:dataBar>
          </x14:cfRule>
          <xm:sqref>G1:J1048576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6"/>
  <sheetViews>
    <sheetView workbookViewId="0"/>
  </sheetViews>
  <sheetFormatPr defaultColWidth="11" defaultRowHeight="15.75" x14ac:dyDescent="0.25"/>
  <cols>
    <col min="1" max="1" width="50.75" customWidth="1"/>
    <col min="2" max="10" width="16.75" customWidth="1"/>
  </cols>
  <sheetData>
    <row r="1" spans="1:10" ht="21" x14ac:dyDescent="0.35">
      <c r="A1" s="7" t="s">
        <v>3</v>
      </c>
      <c r="B1" s="2"/>
      <c r="C1" s="2"/>
      <c r="D1" s="2"/>
      <c r="E1" s="2"/>
      <c r="F1" s="2"/>
      <c r="G1" s="2"/>
      <c r="H1" s="2"/>
      <c r="I1" s="2"/>
      <c r="J1" s="2"/>
    </row>
    <row r="2" spans="1:10" ht="94.5" x14ac:dyDescent="0.25">
      <c r="A2" s="19" t="s">
        <v>20</v>
      </c>
      <c r="B2" s="2"/>
      <c r="C2" s="2"/>
      <c r="D2" s="2"/>
      <c r="E2" s="2"/>
      <c r="F2" s="2"/>
      <c r="G2" s="2"/>
      <c r="H2" s="2"/>
      <c r="I2" s="2"/>
      <c r="J2" s="2"/>
    </row>
    <row r="3" spans="1:10" x14ac:dyDescent="0.25">
      <c r="A3" s="2" t="s">
        <v>21</v>
      </c>
      <c r="B3" s="2"/>
      <c r="C3" s="2"/>
      <c r="D3" s="2"/>
      <c r="E3" s="2"/>
      <c r="F3" s="2"/>
      <c r="G3" s="2"/>
      <c r="H3" s="2"/>
      <c r="I3" s="2"/>
      <c r="J3" s="2"/>
    </row>
    <row r="4" spans="1:10" x14ac:dyDescent="0.25">
      <c r="A4" s="2" t="s">
        <v>15</v>
      </c>
      <c r="B4" s="2"/>
      <c r="C4" s="2"/>
      <c r="D4" s="2"/>
      <c r="E4" s="2"/>
      <c r="F4" s="2"/>
      <c r="G4" s="2"/>
      <c r="H4" s="2"/>
      <c r="I4" s="2"/>
      <c r="J4" s="2"/>
    </row>
    <row r="5" spans="1:10" x14ac:dyDescent="0.25">
      <c r="A5" s="2" t="s">
        <v>16</v>
      </c>
      <c r="B5" s="2"/>
      <c r="C5" s="2"/>
      <c r="D5" s="2"/>
      <c r="E5" s="2"/>
      <c r="F5" s="2"/>
      <c r="G5" s="2"/>
      <c r="H5" s="2"/>
      <c r="I5" s="2"/>
      <c r="J5" s="2"/>
    </row>
    <row r="6" spans="1:10" x14ac:dyDescent="0.25">
      <c r="A6" s="2" t="s">
        <v>22</v>
      </c>
      <c r="B6" s="2"/>
      <c r="C6" s="2"/>
      <c r="D6" s="2"/>
      <c r="E6" s="2"/>
      <c r="F6" s="2"/>
      <c r="G6" s="2"/>
      <c r="H6" s="2"/>
      <c r="I6" s="2"/>
      <c r="J6" s="2"/>
    </row>
    <row r="7" spans="1:10" x14ac:dyDescent="0.25">
      <c r="A7" s="20" t="s">
        <v>23</v>
      </c>
      <c r="B7" s="20" t="s">
        <v>220</v>
      </c>
      <c r="C7" s="2"/>
      <c r="D7" s="2"/>
      <c r="E7" s="2"/>
      <c r="F7" s="2"/>
      <c r="G7" s="2"/>
      <c r="H7" s="2"/>
      <c r="I7" s="2"/>
      <c r="J7" s="2"/>
    </row>
    <row r="8" spans="1:10" ht="80.099999999999994" customHeight="1" x14ac:dyDescent="0.25">
      <c r="A8" s="4" t="s">
        <v>448</v>
      </c>
      <c r="B8" s="4" t="s">
        <v>114</v>
      </c>
      <c r="C8" s="4" t="s">
        <v>115</v>
      </c>
      <c r="D8" s="4" t="s">
        <v>449</v>
      </c>
      <c r="E8" s="4" t="s">
        <v>159</v>
      </c>
      <c r="F8" s="4" t="s">
        <v>160</v>
      </c>
      <c r="G8" s="4" t="s">
        <v>116</v>
      </c>
      <c r="H8" s="4" t="s">
        <v>117</v>
      </c>
      <c r="I8" s="4" t="s">
        <v>118</v>
      </c>
      <c r="J8" s="4" t="s">
        <v>119</v>
      </c>
    </row>
    <row r="9" spans="1:10" x14ac:dyDescent="0.25">
      <c r="A9" s="8" t="s">
        <v>120</v>
      </c>
      <c r="B9" s="9">
        <f>VLOOKUP(CONCATENATE($A9, " ", $B$7), 'Table 3 - Full data'!$A$2:$J$53, 2, FALSE)</f>
        <v>318785</v>
      </c>
      <c r="C9" s="10">
        <f>VLOOKUP(CONCATENATE($A9, " ", $B$7), 'Table 3 - Full data'!$A$2:$J$53, 3, FALSE)</f>
        <v>1</v>
      </c>
      <c r="D9" s="9">
        <f>VLOOKUP(CONCATENATE($A9, " ", $B$7), 'Table 3 - Full data'!$A$2:$J$53, 4, FALSE)</f>
        <v>304420</v>
      </c>
      <c r="E9" s="9">
        <f>VLOOKUP(CONCATENATE($A9, " ", $B$7), 'Table 3 - Full data'!$A$2:$J$53, 5, FALSE)</f>
        <v>262645</v>
      </c>
      <c r="F9" s="9">
        <f>VLOOKUP(CONCATENATE($A9, " ", $B$7), 'Table 3 - Full data'!$A$2:$J$53, 6, FALSE)</f>
        <v>37045</v>
      </c>
      <c r="G9" s="9">
        <f>VLOOKUP(CONCATENATE($A9, " ", $B$7), 'Table 3 - Full data'!$A$2:$J$53, 7, FALSE)</f>
        <v>4735</v>
      </c>
      <c r="H9" s="10">
        <f>VLOOKUP(CONCATENATE($A9, " ", $B$7), 'Table 3 - Full data'!$A$2:$J$53, 8, FALSE)</f>
        <v>0.86</v>
      </c>
      <c r="I9" s="10">
        <f>VLOOKUP(CONCATENATE($A9, " ", $B$7), 'Table 3 - Full data'!$A$2:$J$53, 9, FALSE)</f>
        <v>0.12</v>
      </c>
      <c r="J9" s="10">
        <f>VLOOKUP(CONCATENATE($A9, " ", $B$7), 'Table 3 - Full data'!$A$2:$J$53, 10, FALSE)</f>
        <v>0.02</v>
      </c>
    </row>
    <row r="10" spans="1:10" x14ac:dyDescent="0.25">
      <c r="A10" s="2" t="s">
        <v>161</v>
      </c>
      <c r="B10" s="11">
        <f>VLOOKUP(CONCATENATE($A10, " ", $B$7), 'Table 3 - Full data'!$A$2:$J$53, 2, FALSE)</f>
        <v>1050</v>
      </c>
      <c r="C10" s="12">
        <f>VLOOKUP(CONCATENATE($A10, " ", $B$7), 'Table 3 - Full data'!$A$2:$J$53, 3, FALSE)</f>
        <v>0</v>
      </c>
      <c r="D10" s="11">
        <f>VLOOKUP(CONCATENATE($A10, " ", $B$7), 'Table 3 - Full data'!$A$2:$J$53, 4, FALSE)</f>
        <v>940</v>
      </c>
      <c r="E10" s="11">
        <f>VLOOKUP(CONCATENATE($A10, " ", $B$7), 'Table 3 - Full data'!$A$2:$J$53, 5, FALSE)</f>
        <v>545</v>
      </c>
      <c r="F10" s="11">
        <f>VLOOKUP(CONCATENATE($A10, " ", $B$7), 'Table 3 - Full data'!$A$2:$J$53, 6, FALSE)</f>
        <v>350</v>
      </c>
      <c r="G10" s="11">
        <f>VLOOKUP(CONCATENATE($A10, " ", $B$7), 'Table 3 - Full data'!$A$2:$J$53, 7, FALSE)</f>
        <v>45</v>
      </c>
      <c r="H10" s="12">
        <f>VLOOKUP(CONCATENATE($A10, " ", $B$7), 'Table 3 - Full data'!$A$2:$J$53, 8, FALSE)</f>
        <v>0.57999999999999996</v>
      </c>
      <c r="I10" s="12">
        <f>VLOOKUP(CONCATENATE($A10, " ", $B$7), 'Table 3 - Full data'!$A$2:$J$53, 9, FALSE)</f>
        <v>0.37</v>
      </c>
      <c r="J10" s="12">
        <f>VLOOKUP(CONCATENATE($A10, " ", $B$7), 'Table 3 - Full data'!$A$2:$J$53, 10, FALSE)</f>
        <v>0.05</v>
      </c>
    </row>
    <row r="11" spans="1:10" x14ac:dyDescent="0.25">
      <c r="A11" s="2" t="s">
        <v>162</v>
      </c>
      <c r="B11" s="11">
        <f>VLOOKUP(CONCATENATE($A11, " ", $B$7), 'Table 3 - Full data'!$A$2:$J$53, 2, FALSE)</f>
        <v>37560</v>
      </c>
      <c r="C11" s="12">
        <f>VLOOKUP(CONCATENATE($A11, " ", $B$7), 'Table 3 - Full data'!$A$2:$J$53, 3, FALSE)</f>
        <v>0.12</v>
      </c>
      <c r="D11" s="11">
        <f>VLOOKUP(CONCATENATE($A11, " ", $B$7), 'Table 3 - Full data'!$A$2:$J$53, 4, FALSE)</f>
        <v>36015</v>
      </c>
      <c r="E11" s="11">
        <f>VLOOKUP(CONCATENATE($A11, " ", $B$7), 'Table 3 - Full data'!$A$2:$J$53, 5, FALSE)</f>
        <v>29075</v>
      </c>
      <c r="F11" s="11">
        <f>VLOOKUP(CONCATENATE($A11, " ", $B$7), 'Table 3 - Full data'!$A$2:$J$53, 6, FALSE)</f>
        <v>6135</v>
      </c>
      <c r="G11" s="11">
        <f>VLOOKUP(CONCATENATE($A11, " ", $B$7), 'Table 3 - Full data'!$A$2:$J$53, 7, FALSE)</f>
        <v>805</v>
      </c>
      <c r="H11" s="12">
        <f>VLOOKUP(CONCATENATE($A11, " ", $B$7), 'Table 3 - Full data'!$A$2:$J$53, 8, FALSE)</f>
        <v>0.81</v>
      </c>
      <c r="I11" s="12">
        <f>VLOOKUP(CONCATENATE($A11, " ", $B$7), 'Table 3 - Full data'!$A$2:$J$53, 9, FALSE)</f>
        <v>0.17</v>
      </c>
      <c r="J11" s="12">
        <f>VLOOKUP(CONCATENATE($A11, " ", $B$7), 'Table 3 - Full data'!$A$2:$J$53, 10, FALSE)</f>
        <v>0.02</v>
      </c>
    </row>
    <row r="12" spans="1:10" x14ac:dyDescent="0.25">
      <c r="A12" s="2" t="s">
        <v>163</v>
      </c>
      <c r="B12" s="11">
        <f>VLOOKUP(CONCATENATE($A12, " ", $B$7), 'Table 3 - Full data'!$A$2:$J$53, 2, FALSE)</f>
        <v>62715</v>
      </c>
      <c r="C12" s="12">
        <f>VLOOKUP(CONCATENATE($A12, " ", $B$7), 'Table 3 - Full data'!$A$2:$J$53, 3, FALSE)</f>
        <v>0.2</v>
      </c>
      <c r="D12" s="11">
        <f>VLOOKUP(CONCATENATE($A12, " ", $B$7), 'Table 3 - Full data'!$A$2:$J$53, 4, FALSE)</f>
        <v>60495</v>
      </c>
      <c r="E12" s="11">
        <f>VLOOKUP(CONCATENATE($A12, " ", $B$7), 'Table 3 - Full data'!$A$2:$J$53, 5, FALSE)</f>
        <v>51245</v>
      </c>
      <c r="F12" s="11">
        <f>VLOOKUP(CONCATENATE($A12, " ", $B$7), 'Table 3 - Full data'!$A$2:$J$53, 6, FALSE)</f>
        <v>8015</v>
      </c>
      <c r="G12" s="11">
        <f>VLOOKUP(CONCATENATE($A12, " ", $B$7), 'Table 3 - Full data'!$A$2:$J$53, 7, FALSE)</f>
        <v>1235</v>
      </c>
      <c r="H12" s="12">
        <f>VLOOKUP(CONCATENATE($A12, " ", $B$7), 'Table 3 - Full data'!$A$2:$J$53, 8, FALSE)</f>
        <v>0.85</v>
      </c>
      <c r="I12" s="12">
        <f>VLOOKUP(CONCATENATE($A12, " ", $B$7), 'Table 3 - Full data'!$A$2:$J$53, 9, FALSE)</f>
        <v>0.13</v>
      </c>
      <c r="J12" s="12">
        <f>VLOOKUP(CONCATENATE($A12, " ", $B$7), 'Table 3 - Full data'!$A$2:$J$53, 10, FALSE)</f>
        <v>0.02</v>
      </c>
    </row>
    <row r="13" spans="1:10" x14ac:dyDescent="0.25">
      <c r="A13" s="2" t="s">
        <v>164</v>
      </c>
      <c r="B13" s="11">
        <f>VLOOKUP(CONCATENATE($A13, " ", $B$7), 'Table 3 - Full data'!$A$2:$J$53, 2, FALSE)</f>
        <v>77505</v>
      </c>
      <c r="C13" s="12">
        <f>VLOOKUP(CONCATENATE($A13, " ", $B$7), 'Table 3 - Full data'!$A$2:$J$53, 3, FALSE)</f>
        <v>0.24</v>
      </c>
      <c r="D13" s="11">
        <f>VLOOKUP(CONCATENATE($A13, " ", $B$7), 'Table 3 - Full data'!$A$2:$J$53, 4, FALSE)</f>
        <v>74495</v>
      </c>
      <c r="E13" s="11">
        <f>VLOOKUP(CONCATENATE($A13, " ", $B$7), 'Table 3 - Full data'!$A$2:$J$53, 5, FALSE)</f>
        <v>63690</v>
      </c>
      <c r="F13" s="11">
        <f>VLOOKUP(CONCATENATE($A13, " ", $B$7), 'Table 3 - Full data'!$A$2:$J$53, 6, FALSE)</f>
        <v>9685</v>
      </c>
      <c r="G13" s="11">
        <f>VLOOKUP(CONCATENATE($A13, " ", $B$7), 'Table 3 - Full data'!$A$2:$J$53, 7, FALSE)</f>
        <v>1120</v>
      </c>
      <c r="H13" s="12">
        <f>VLOOKUP(CONCATENATE($A13, " ", $B$7), 'Table 3 - Full data'!$A$2:$J$53, 8, FALSE)</f>
        <v>0.85</v>
      </c>
      <c r="I13" s="12">
        <f>VLOOKUP(CONCATENATE($A13, " ", $B$7), 'Table 3 - Full data'!$A$2:$J$53, 9, FALSE)</f>
        <v>0.13</v>
      </c>
      <c r="J13" s="12">
        <f>VLOOKUP(CONCATENATE($A13, " ", $B$7), 'Table 3 - Full data'!$A$2:$J$53, 10, FALSE)</f>
        <v>0.02</v>
      </c>
    </row>
    <row r="14" spans="1:10" x14ac:dyDescent="0.25">
      <c r="A14" s="2" t="s">
        <v>165</v>
      </c>
      <c r="B14" s="11">
        <f>VLOOKUP(CONCATENATE($A14, " ", $B$7), 'Table 3 - Full data'!$A$2:$J$53, 2, FALSE)</f>
        <v>65500</v>
      </c>
      <c r="C14" s="12">
        <f>VLOOKUP(CONCATENATE($A14, " ", $B$7), 'Table 3 - Full data'!$A$2:$J$53, 3, FALSE)</f>
        <v>0.21</v>
      </c>
      <c r="D14" s="11">
        <f>VLOOKUP(CONCATENATE($A14, " ", $B$7), 'Table 3 - Full data'!$A$2:$J$53, 4, FALSE)</f>
        <v>62585</v>
      </c>
      <c r="E14" s="11">
        <f>VLOOKUP(CONCATENATE($A14, " ", $B$7), 'Table 3 - Full data'!$A$2:$J$53, 5, FALSE)</f>
        <v>54555</v>
      </c>
      <c r="F14" s="11">
        <f>VLOOKUP(CONCATENATE($A14, " ", $B$7), 'Table 3 - Full data'!$A$2:$J$53, 6, FALSE)</f>
        <v>7165</v>
      </c>
      <c r="G14" s="11">
        <f>VLOOKUP(CONCATENATE($A14, " ", $B$7), 'Table 3 - Full data'!$A$2:$J$53, 7, FALSE)</f>
        <v>865</v>
      </c>
      <c r="H14" s="12">
        <f>VLOOKUP(CONCATENATE($A14, " ", $B$7), 'Table 3 - Full data'!$A$2:$J$53, 8, FALSE)</f>
        <v>0.87</v>
      </c>
      <c r="I14" s="12">
        <f>VLOOKUP(CONCATENATE($A14, " ", $B$7), 'Table 3 - Full data'!$A$2:$J$53, 9, FALSE)</f>
        <v>0.11</v>
      </c>
      <c r="J14" s="12">
        <f>VLOOKUP(CONCATENATE($A14, " ", $B$7), 'Table 3 - Full data'!$A$2:$J$53, 10, FALSE)</f>
        <v>0.01</v>
      </c>
    </row>
    <row r="15" spans="1:10" x14ac:dyDescent="0.25">
      <c r="A15" s="2" t="s">
        <v>166</v>
      </c>
      <c r="B15" s="11">
        <f>VLOOKUP(CONCATENATE($A15, " ", $B$7), 'Table 3 - Full data'!$A$2:$J$53, 2, FALSE)</f>
        <v>41185</v>
      </c>
      <c r="C15" s="12">
        <f>VLOOKUP(CONCATENATE($A15, " ", $B$7), 'Table 3 - Full data'!$A$2:$J$53, 3, FALSE)</f>
        <v>0.13</v>
      </c>
      <c r="D15" s="11">
        <f>VLOOKUP(CONCATENATE($A15, " ", $B$7), 'Table 3 - Full data'!$A$2:$J$53, 4, FALSE)</f>
        <v>39070</v>
      </c>
      <c r="E15" s="11">
        <f>VLOOKUP(CONCATENATE($A15, " ", $B$7), 'Table 3 - Full data'!$A$2:$J$53, 5, FALSE)</f>
        <v>35240</v>
      </c>
      <c r="F15" s="11">
        <f>VLOOKUP(CONCATENATE($A15, " ", $B$7), 'Table 3 - Full data'!$A$2:$J$53, 6, FALSE)</f>
        <v>3470</v>
      </c>
      <c r="G15" s="11">
        <f>VLOOKUP(CONCATENATE($A15, " ", $B$7), 'Table 3 - Full data'!$A$2:$J$53, 7, FALSE)</f>
        <v>360</v>
      </c>
      <c r="H15" s="12">
        <f>VLOOKUP(CONCATENATE($A15, " ", $B$7), 'Table 3 - Full data'!$A$2:$J$53, 8, FALSE)</f>
        <v>0.9</v>
      </c>
      <c r="I15" s="12">
        <f>VLOOKUP(CONCATENATE($A15, " ", $B$7), 'Table 3 - Full data'!$A$2:$J$53, 9, FALSE)</f>
        <v>0.09</v>
      </c>
      <c r="J15" s="12">
        <f>VLOOKUP(CONCATENATE($A15, " ", $B$7), 'Table 3 - Full data'!$A$2:$J$53, 10, FALSE)</f>
        <v>0.01</v>
      </c>
    </row>
    <row r="16" spans="1:10" x14ac:dyDescent="0.25">
      <c r="A16" s="2" t="s">
        <v>167</v>
      </c>
      <c r="B16" s="11">
        <f>VLOOKUP(CONCATENATE($A16, " ", $B$7), 'Table 3 - Full data'!$A$2:$J$53, 2, FALSE)</f>
        <v>19230</v>
      </c>
      <c r="C16" s="12">
        <f>VLOOKUP(CONCATENATE($A16, " ", $B$7), 'Table 3 - Full data'!$A$2:$J$53, 3, FALSE)</f>
        <v>0.06</v>
      </c>
      <c r="D16" s="11">
        <f>VLOOKUP(CONCATENATE($A16, " ", $B$7), 'Table 3 - Full data'!$A$2:$J$53, 4, FALSE)</f>
        <v>18070</v>
      </c>
      <c r="E16" s="11">
        <f>VLOOKUP(CONCATENATE($A16, " ", $B$7), 'Table 3 - Full data'!$A$2:$J$53, 5, FALSE)</f>
        <v>16760</v>
      </c>
      <c r="F16" s="11">
        <f>VLOOKUP(CONCATENATE($A16, " ", $B$7), 'Table 3 - Full data'!$A$2:$J$53, 6, FALSE)</f>
        <v>1200</v>
      </c>
      <c r="G16" s="11">
        <f>VLOOKUP(CONCATENATE($A16, " ", $B$7), 'Table 3 - Full data'!$A$2:$J$53, 7, FALSE)</f>
        <v>110</v>
      </c>
      <c r="H16" s="12">
        <f>VLOOKUP(CONCATENATE($A16, " ", $B$7), 'Table 3 - Full data'!$A$2:$J$53, 8, FALSE)</f>
        <v>0.93</v>
      </c>
      <c r="I16" s="12">
        <f>VLOOKUP(CONCATENATE($A16, " ", $B$7), 'Table 3 - Full data'!$A$2:$J$53, 9, FALSE)</f>
        <v>7.0000000000000007E-2</v>
      </c>
      <c r="J16" s="12">
        <f>VLOOKUP(CONCATENATE($A16, " ", $B$7), 'Table 3 - Full data'!$A$2:$J$53, 10, FALSE)</f>
        <v>0.01</v>
      </c>
    </row>
    <row r="17" spans="1:10" x14ac:dyDescent="0.25">
      <c r="A17" s="2" t="s">
        <v>168</v>
      </c>
      <c r="B17" s="11">
        <f>VLOOKUP(CONCATENATE($A17, " ", $B$7), 'Table 3 - Full data'!$A$2:$J$53, 2, FALSE)</f>
        <v>8875</v>
      </c>
      <c r="C17" s="12">
        <f>VLOOKUP(CONCATENATE($A17, " ", $B$7), 'Table 3 - Full data'!$A$2:$J$53, 3, FALSE)</f>
        <v>0.03</v>
      </c>
      <c r="D17" s="11">
        <f>VLOOKUP(CONCATENATE($A17, " ", $B$7), 'Table 3 - Full data'!$A$2:$J$53, 4, FALSE)</f>
        <v>8290</v>
      </c>
      <c r="E17" s="11">
        <f>VLOOKUP(CONCATENATE($A17, " ", $B$7), 'Table 3 - Full data'!$A$2:$J$53, 5, FALSE)</f>
        <v>7675</v>
      </c>
      <c r="F17" s="11">
        <f>VLOOKUP(CONCATENATE($A17, " ", $B$7), 'Table 3 - Full data'!$A$2:$J$53, 6, FALSE)</f>
        <v>565</v>
      </c>
      <c r="G17" s="11">
        <f>VLOOKUP(CONCATENATE($A17, " ", $B$7), 'Table 3 - Full data'!$A$2:$J$53, 7, FALSE)</f>
        <v>55</v>
      </c>
      <c r="H17" s="12">
        <f>VLOOKUP(CONCATENATE($A17, " ", $B$7), 'Table 3 - Full data'!$A$2:$J$53, 8, FALSE)</f>
        <v>0.93</v>
      </c>
      <c r="I17" s="12">
        <f>VLOOKUP(CONCATENATE($A17, " ", $B$7), 'Table 3 - Full data'!$A$2:$J$53, 9, FALSE)</f>
        <v>7.0000000000000007E-2</v>
      </c>
      <c r="J17" s="12">
        <f>VLOOKUP(CONCATENATE($A17, " ", $B$7), 'Table 3 - Full data'!$A$2:$J$53, 10, FALSE)</f>
        <v>0.01</v>
      </c>
    </row>
    <row r="18" spans="1:10" x14ac:dyDescent="0.25">
      <c r="A18" s="2" t="s">
        <v>169</v>
      </c>
      <c r="B18" s="11">
        <f>VLOOKUP(CONCATENATE($A18, " ", $B$7), 'Table 3 - Full data'!$A$2:$J$53, 2, FALSE)</f>
        <v>2870</v>
      </c>
      <c r="C18" s="12">
        <f>VLOOKUP(CONCATENATE($A18, " ", $B$7), 'Table 3 - Full data'!$A$2:$J$53, 3, FALSE)</f>
        <v>0.01</v>
      </c>
      <c r="D18" s="11">
        <f>VLOOKUP(CONCATENATE($A18, " ", $B$7), 'Table 3 - Full data'!$A$2:$J$53, 4, FALSE)</f>
        <v>2630</v>
      </c>
      <c r="E18" s="11">
        <f>VLOOKUP(CONCATENATE($A18, " ", $B$7), 'Table 3 - Full data'!$A$2:$J$53, 5, FALSE)</f>
        <v>2365</v>
      </c>
      <c r="F18" s="11">
        <f>VLOOKUP(CONCATENATE($A18, " ", $B$7), 'Table 3 - Full data'!$A$2:$J$53, 6, FALSE)</f>
        <v>255</v>
      </c>
      <c r="G18" s="11">
        <f>VLOOKUP(CONCATENATE($A18, " ", $B$7), 'Table 3 - Full data'!$A$2:$J$53, 7, FALSE)</f>
        <v>10</v>
      </c>
      <c r="H18" s="12">
        <f>VLOOKUP(CONCATENATE($A18, " ", $B$7), 'Table 3 - Full data'!$A$2:$J$53, 8, FALSE)</f>
        <v>0.9</v>
      </c>
      <c r="I18" s="12">
        <f>VLOOKUP(CONCATENATE($A18, " ", $B$7), 'Table 3 - Full data'!$A$2:$J$53, 9, FALSE)</f>
        <v>0.1</v>
      </c>
      <c r="J18" s="12">
        <f>VLOOKUP(CONCATENATE($A18, " ", $B$7), 'Table 3 - Full data'!$A$2:$J$53, 10, FALSE)</f>
        <v>0</v>
      </c>
    </row>
    <row r="19" spans="1:10" x14ac:dyDescent="0.25">
      <c r="A19" s="2" t="s">
        <v>170</v>
      </c>
      <c r="B19" s="11">
        <f>VLOOKUP(CONCATENATE($A19, " ", $B$7), 'Table 3 - Full data'!$A$2:$J$53, 2, FALSE)</f>
        <v>1155</v>
      </c>
      <c r="C19" s="12">
        <f>VLOOKUP(CONCATENATE($A19, " ", $B$7), 'Table 3 - Full data'!$A$2:$J$53, 3, FALSE)</f>
        <v>0</v>
      </c>
      <c r="D19" s="11">
        <f>VLOOKUP(CONCATENATE($A19, " ", $B$7), 'Table 3 - Full data'!$A$2:$J$53, 4, FALSE)</f>
        <v>1030</v>
      </c>
      <c r="E19" s="11">
        <f>VLOOKUP(CONCATENATE($A19, " ", $B$7), 'Table 3 - Full data'!$A$2:$J$53, 5, FALSE)</f>
        <v>910</v>
      </c>
      <c r="F19" s="11">
        <f>VLOOKUP(CONCATENATE($A19, " ", $B$7), 'Table 3 - Full data'!$A$2:$J$53, 6, FALSE)</f>
        <v>100</v>
      </c>
      <c r="G19" s="11">
        <f>VLOOKUP(CONCATENATE($A19, " ", $B$7), 'Table 3 - Full data'!$A$2:$J$53, 7, FALSE)</f>
        <v>20</v>
      </c>
      <c r="H19" s="12">
        <f>VLOOKUP(CONCATENATE($A19, " ", $B$7), 'Table 3 - Full data'!$A$2:$J$53, 8, FALSE)</f>
        <v>0.88</v>
      </c>
      <c r="I19" s="12">
        <f>VLOOKUP(CONCATENATE($A19, " ", $B$7), 'Table 3 - Full data'!$A$2:$J$53, 9, FALSE)</f>
        <v>0.1</v>
      </c>
      <c r="J19" s="12">
        <f>VLOOKUP(CONCATENATE($A19, " ", $B$7), 'Table 3 - Full data'!$A$2:$J$53, 10, FALSE)</f>
        <v>0.02</v>
      </c>
    </row>
    <row r="20" spans="1:10" x14ac:dyDescent="0.25">
      <c r="A20" s="2" t="s">
        <v>171</v>
      </c>
      <c r="B20" s="11">
        <f>VLOOKUP(CONCATENATE($A20, " ", $B$7), 'Table 3 - Full data'!$A$2:$J$53, 2, FALSE)</f>
        <v>765</v>
      </c>
      <c r="C20" s="12">
        <f>VLOOKUP(CONCATENATE($A20, " ", $B$7), 'Table 3 - Full data'!$A$2:$J$53, 3, FALSE)</f>
        <v>0</v>
      </c>
      <c r="D20" s="11">
        <f>VLOOKUP(CONCATENATE($A20, " ", $B$7), 'Table 3 - Full data'!$A$2:$J$53, 4, FALSE)</f>
        <v>675</v>
      </c>
      <c r="E20" s="11">
        <f>VLOOKUP(CONCATENATE($A20, " ", $B$7), 'Table 3 - Full data'!$A$2:$J$53, 5, FALSE)</f>
        <v>575</v>
      </c>
      <c r="F20" s="11">
        <f>VLOOKUP(CONCATENATE($A20, " ", $B$7), 'Table 3 - Full data'!$A$2:$J$53, 6, FALSE)</f>
        <v>95</v>
      </c>
      <c r="G20" s="11">
        <f>VLOOKUP(CONCATENATE($A20, " ", $B$7), 'Table 3 - Full data'!$A$2:$J$53, 7, FALSE)</f>
        <v>5</v>
      </c>
      <c r="H20" s="12">
        <f>VLOOKUP(CONCATENATE($A20, " ", $B$7), 'Table 3 - Full data'!$A$2:$J$53, 8, FALSE)</f>
        <v>0.85</v>
      </c>
      <c r="I20" s="12">
        <f>VLOOKUP(CONCATENATE($A20, " ", $B$7), 'Table 3 - Full data'!$A$2:$J$53, 9, FALSE)</f>
        <v>0.14000000000000001</v>
      </c>
      <c r="J20" s="12">
        <f>VLOOKUP(CONCATENATE($A20, " ", $B$7), 'Table 3 - Full data'!$A$2:$J$53, 10, FALSE)</f>
        <v>0.01</v>
      </c>
    </row>
    <row r="21" spans="1:10" x14ac:dyDescent="0.25">
      <c r="A21" s="2" t="s">
        <v>172</v>
      </c>
      <c r="B21" s="11">
        <f>VLOOKUP(CONCATENATE($A21, " ", $B$7), 'Table 3 - Full data'!$A$2:$J$53, 2, FALSE)</f>
        <v>375</v>
      </c>
      <c r="C21" s="12">
        <f>VLOOKUP(CONCATENATE($A21, " ", $B$7), 'Table 3 - Full data'!$A$2:$J$53, 3, FALSE)</f>
        <v>0</v>
      </c>
      <c r="D21" s="11">
        <f>VLOOKUP(CONCATENATE($A21, " ", $B$7), 'Table 3 - Full data'!$A$2:$J$53, 4, FALSE)</f>
        <v>120</v>
      </c>
      <c r="E21" s="11">
        <f>VLOOKUP(CONCATENATE($A21, " ", $B$7), 'Table 3 - Full data'!$A$2:$J$53, 5, FALSE)</f>
        <v>5</v>
      </c>
      <c r="F21" s="11">
        <f>VLOOKUP(CONCATENATE($A21, " ", $B$7), 'Table 3 - Full data'!$A$2:$J$53, 6, FALSE)</f>
        <v>10</v>
      </c>
      <c r="G21" s="11">
        <f>VLOOKUP(CONCATENATE($A21, " ", $B$7), 'Table 3 - Full data'!$A$2:$J$53, 7, FALSE)</f>
        <v>100</v>
      </c>
      <c r="H21" s="12">
        <f>VLOOKUP(CONCATENATE($A21, " ", $B$7), 'Table 3 - Full data'!$A$2:$J$53, 8, FALSE)</f>
        <v>0.06</v>
      </c>
      <c r="I21" s="12">
        <f>VLOOKUP(CONCATENATE($A21, " ", $B$7), 'Table 3 - Full data'!$A$2:$J$53, 9, FALSE)</f>
        <v>0.1</v>
      </c>
      <c r="J21" s="12">
        <f>VLOOKUP(CONCATENATE($A21, " ", $B$7), 'Table 3 - Full data'!$A$2:$J$53, 10, FALSE)</f>
        <v>0.84</v>
      </c>
    </row>
    <row r="22" spans="1:10" x14ac:dyDescent="0.25">
      <c r="A22" s="2" t="s">
        <v>41</v>
      </c>
      <c r="B22" s="2"/>
      <c r="C22" s="2"/>
      <c r="D22" s="2"/>
      <c r="E22" s="2"/>
      <c r="F22" s="2"/>
      <c r="G22" s="2"/>
      <c r="H22" s="2"/>
      <c r="I22" s="2"/>
      <c r="J22" s="2"/>
    </row>
    <row r="23" spans="1:10" x14ac:dyDescent="0.25">
      <c r="A23" s="2" t="s">
        <v>56</v>
      </c>
      <c r="B23" s="2"/>
      <c r="C23" s="2"/>
      <c r="D23" s="2"/>
      <c r="E23" s="2"/>
      <c r="F23" s="2"/>
      <c r="G23" s="2"/>
      <c r="H23" s="2"/>
      <c r="I23" s="2"/>
      <c r="J23" s="2"/>
    </row>
    <row r="24" spans="1:10" x14ac:dyDescent="0.25">
      <c r="A24" s="2" t="s">
        <v>57</v>
      </c>
      <c r="B24" s="2"/>
      <c r="C24" s="2"/>
      <c r="D24" s="2"/>
      <c r="E24" s="2"/>
      <c r="F24" s="2"/>
      <c r="G24" s="2"/>
      <c r="H24" s="2"/>
      <c r="I24" s="2"/>
      <c r="J24" s="2"/>
    </row>
    <row r="25" spans="1:10" x14ac:dyDescent="0.25">
      <c r="A25" s="2" t="s">
        <v>58</v>
      </c>
      <c r="B25" s="2"/>
      <c r="C25" s="2"/>
      <c r="D25" s="2"/>
      <c r="E25" s="2"/>
      <c r="F25" s="2"/>
      <c r="G25" s="2"/>
      <c r="H25" s="2"/>
      <c r="I25" s="2"/>
      <c r="J25" s="2"/>
    </row>
    <row r="26" spans="1:10" x14ac:dyDescent="0.25">
      <c r="A26" s="2" t="s">
        <v>59</v>
      </c>
      <c r="B26" s="2"/>
      <c r="C26" s="2"/>
      <c r="D26" s="2"/>
      <c r="E26" s="2"/>
      <c r="F26" s="2"/>
      <c r="G26" s="2"/>
      <c r="H26" s="2"/>
      <c r="I26" s="2"/>
      <c r="J26" s="2"/>
    </row>
  </sheetData>
  <conditionalFormatting sqref="C1:C1048576 H1:J1048576">
    <cfRule type="dataBar" priority="1">
      <dataBar>
        <cfvo type="num" val="0"/>
        <cfvo type="num" val="1"/>
        <color rgb="FFB4A9D4"/>
      </dataBar>
      <extLst>
        <ext xmlns:x14="http://schemas.microsoft.com/office/spreadsheetml/2009/9/main" uri="{B025F937-C7B1-47D3-B67F-A62EFF666E3E}">
          <x14:id>{CF7FB868-1441-4BB8-ACEA-5C6A984D3C1F}</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CF7FB868-1441-4BB8-ACEA-5C6A984D3C1F}">
            <x14:dataBar minLength="0" maxLength="100" gradient="0">
              <x14:cfvo type="num">
                <xm:f>0</xm:f>
              </x14:cfvo>
              <x14:cfvo type="num">
                <xm:f>1</xm:f>
              </x14:cfvo>
              <x14:negativeFillColor rgb="FFB4A9D4"/>
              <x14:axisColor rgb="FF000000"/>
            </x14:dataBar>
          </x14:cfRule>
          <xm:sqref>C1:C1048576 H1:J1048576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'Financial year lookup'!A3:A6</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1"/>
  <sheetViews>
    <sheetView workbookViewId="0"/>
  </sheetViews>
  <sheetFormatPr defaultColWidth="11" defaultRowHeight="15.75" x14ac:dyDescent="0.25"/>
  <cols>
    <col min="1" max="1" width="50.75" customWidth="1"/>
    <col min="2" max="10" width="16.75" customWidth="1"/>
  </cols>
  <sheetData>
    <row r="1" spans="1:10" ht="21" x14ac:dyDescent="0.35">
      <c r="A1" s="7" t="s">
        <v>4</v>
      </c>
      <c r="B1" s="2"/>
      <c r="C1" s="2"/>
      <c r="D1" s="2"/>
      <c r="E1" s="2"/>
      <c r="F1" s="2"/>
      <c r="G1" s="2"/>
      <c r="H1" s="2"/>
      <c r="I1" s="2"/>
      <c r="J1" s="2"/>
    </row>
    <row r="2" spans="1:10" ht="94.5" x14ac:dyDescent="0.25">
      <c r="A2" s="19" t="s">
        <v>24</v>
      </c>
      <c r="B2" s="2"/>
      <c r="C2" s="2"/>
      <c r="D2" s="2"/>
      <c r="E2" s="2"/>
      <c r="F2" s="2"/>
      <c r="G2" s="2"/>
      <c r="H2" s="2"/>
      <c r="I2" s="2"/>
      <c r="J2" s="2"/>
    </row>
    <row r="3" spans="1:10" x14ac:dyDescent="0.25">
      <c r="A3" s="2" t="s">
        <v>25</v>
      </c>
      <c r="B3" s="2"/>
      <c r="C3" s="2"/>
      <c r="D3" s="2"/>
      <c r="E3" s="2"/>
      <c r="F3" s="2"/>
      <c r="G3" s="2"/>
      <c r="H3" s="2"/>
      <c r="I3" s="2"/>
      <c r="J3" s="2"/>
    </row>
    <row r="4" spans="1:10" x14ac:dyDescent="0.25">
      <c r="A4" s="2" t="s">
        <v>15</v>
      </c>
      <c r="B4" s="2"/>
      <c r="C4" s="2"/>
      <c r="D4" s="2"/>
      <c r="E4" s="2"/>
      <c r="F4" s="2"/>
      <c r="G4" s="2"/>
      <c r="H4" s="2"/>
      <c r="I4" s="2"/>
      <c r="J4" s="2"/>
    </row>
    <row r="5" spans="1:10" x14ac:dyDescent="0.25">
      <c r="A5" s="2" t="s">
        <v>16</v>
      </c>
      <c r="B5" s="2"/>
      <c r="C5" s="2"/>
      <c r="D5" s="2"/>
      <c r="E5" s="2"/>
      <c r="F5" s="2"/>
      <c r="G5" s="2"/>
      <c r="H5" s="2"/>
      <c r="I5" s="2"/>
      <c r="J5" s="2"/>
    </row>
    <row r="6" spans="1:10" x14ac:dyDescent="0.25">
      <c r="A6" s="2" t="s">
        <v>26</v>
      </c>
      <c r="B6" s="2"/>
      <c r="C6" s="2"/>
      <c r="D6" s="2"/>
      <c r="E6" s="2"/>
      <c r="F6" s="2"/>
      <c r="G6" s="2"/>
      <c r="H6" s="2"/>
      <c r="I6" s="2"/>
      <c r="J6" s="2"/>
    </row>
    <row r="7" spans="1:10" x14ac:dyDescent="0.25">
      <c r="A7" s="20" t="s">
        <v>23</v>
      </c>
      <c r="B7" s="20" t="s">
        <v>220</v>
      </c>
      <c r="C7" s="2"/>
      <c r="D7" s="2"/>
      <c r="E7" s="2"/>
      <c r="F7" s="2"/>
      <c r="G7" s="2"/>
      <c r="H7" s="2"/>
      <c r="I7" s="2"/>
      <c r="J7" s="2"/>
    </row>
    <row r="8" spans="1:10" ht="80.099999999999994" customHeight="1" x14ac:dyDescent="0.25">
      <c r="A8" s="4" t="s">
        <v>450</v>
      </c>
      <c r="B8" s="4" t="s">
        <v>114</v>
      </c>
      <c r="C8" s="4" t="s">
        <v>115</v>
      </c>
      <c r="D8" s="4" t="s">
        <v>451</v>
      </c>
      <c r="E8" s="4" t="s">
        <v>159</v>
      </c>
      <c r="F8" s="4" t="s">
        <v>160</v>
      </c>
      <c r="G8" s="4" t="s">
        <v>116</v>
      </c>
      <c r="H8" s="4" t="s">
        <v>117</v>
      </c>
      <c r="I8" s="4" t="s">
        <v>118</v>
      </c>
      <c r="J8" s="4" t="s">
        <v>119</v>
      </c>
    </row>
    <row r="9" spans="1:10" x14ac:dyDescent="0.25">
      <c r="A9" s="8" t="s">
        <v>120</v>
      </c>
      <c r="B9" s="9">
        <f>VLOOKUP(CONCATENATE($A9, " ", $B$7), 'Table 4 - Full data'!$A$2:$J$145, 2, FALSE)</f>
        <v>318785</v>
      </c>
      <c r="C9" s="10">
        <f>VLOOKUP(CONCATENATE($A9, " ", $B$7), 'Table 4 - Full data'!$A$2:$J$145, 3, FALSE)</f>
        <v>1</v>
      </c>
      <c r="D9" s="9">
        <f>VLOOKUP(CONCATENATE($A9, " ", $B$7), 'Table 4 - Full data'!$A$2:$J$145, 4, FALSE)</f>
        <v>304420</v>
      </c>
      <c r="E9" s="9">
        <f>VLOOKUP(CONCATENATE($A9, " ", $B$7), 'Table 4 - Full data'!$A$2:$J$145, 5, FALSE)</f>
        <v>262645</v>
      </c>
      <c r="F9" s="9">
        <f>VLOOKUP(CONCATENATE($A9, " ", $B$7), 'Table 4 - Full data'!$A$2:$J$145, 6, FALSE)</f>
        <v>37045</v>
      </c>
      <c r="G9" s="9">
        <f>VLOOKUP(CONCATENATE($A9, " ", $B$7), 'Table 4 - Full data'!$A$2:$J$145, 7, FALSE)</f>
        <v>4735</v>
      </c>
      <c r="H9" s="10">
        <f>VLOOKUP(CONCATENATE($A9, " ", $B$7), 'Table 4 - Full data'!$A$2:$J$145, 8, FALSE)</f>
        <v>0.86</v>
      </c>
      <c r="I9" s="10">
        <f>VLOOKUP(CONCATENATE($A9, " ", $B$7), 'Table 4 - Full data'!$A$2:$J$145, 9, FALSE)</f>
        <v>0.12</v>
      </c>
      <c r="J9" s="10">
        <f>VLOOKUP(CONCATENATE($A9, " ", $B$7), 'Table 4 - Full data'!$A$2:$J$145, 10, FALSE)</f>
        <v>0.02</v>
      </c>
    </row>
    <row r="10" spans="1:10" x14ac:dyDescent="0.25">
      <c r="A10" s="2" t="s">
        <v>173</v>
      </c>
      <c r="B10" s="11">
        <f>VLOOKUP(CONCATENATE($A10, " ", $B$7), 'Table 4 - Full data'!$A$2:$J$145, 2, FALSE)</f>
        <v>11050</v>
      </c>
      <c r="C10" s="12">
        <f>VLOOKUP(CONCATENATE($A10, " ", $B$7), 'Table 4 - Full data'!$A$2:$J$145, 3, FALSE)</f>
        <v>0.03</v>
      </c>
      <c r="D10" s="11">
        <f>VLOOKUP(CONCATENATE($A10, " ", $B$7), 'Table 4 - Full data'!$A$2:$J$145, 4, FALSE)</f>
        <v>10460</v>
      </c>
      <c r="E10" s="11">
        <f>VLOOKUP(CONCATENATE($A10, " ", $B$7), 'Table 4 - Full data'!$A$2:$J$145, 5, FALSE)</f>
        <v>8660</v>
      </c>
      <c r="F10" s="11">
        <f>VLOOKUP(CONCATENATE($A10, " ", $B$7), 'Table 4 - Full data'!$A$2:$J$145, 6, FALSE)</f>
        <v>1660</v>
      </c>
      <c r="G10" s="11">
        <f>VLOOKUP(CONCATENATE($A10, " ", $B$7), 'Table 4 - Full data'!$A$2:$J$145, 7, FALSE)</f>
        <v>140</v>
      </c>
      <c r="H10" s="12">
        <f>VLOOKUP(CONCATENATE($A10, " ", $B$7), 'Table 4 - Full data'!$A$2:$J$145, 8, FALSE)</f>
        <v>0.83</v>
      </c>
      <c r="I10" s="12">
        <f>VLOOKUP(CONCATENATE($A10, " ", $B$7), 'Table 4 - Full data'!$A$2:$J$145, 9, FALSE)</f>
        <v>0.16</v>
      </c>
      <c r="J10" s="12">
        <f>VLOOKUP(CONCATENATE($A10, " ", $B$7), 'Table 4 - Full data'!$A$2:$J$145, 10, FALSE)</f>
        <v>0.01</v>
      </c>
    </row>
    <row r="11" spans="1:10" x14ac:dyDescent="0.25">
      <c r="A11" s="2" t="s">
        <v>174</v>
      </c>
      <c r="B11" s="11">
        <f>VLOOKUP(CONCATENATE($A11, " ", $B$7), 'Table 4 - Full data'!$A$2:$J$145, 2, FALSE)</f>
        <v>9470</v>
      </c>
      <c r="C11" s="12">
        <f>VLOOKUP(CONCATENATE($A11, " ", $B$7), 'Table 4 - Full data'!$A$2:$J$145, 3, FALSE)</f>
        <v>0.03</v>
      </c>
      <c r="D11" s="11">
        <f>VLOOKUP(CONCATENATE($A11, " ", $B$7), 'Table 4 - Full data'!$A$2:$J$145, 4, FALSE)</f>
        <v>9015</v>
      </c>
      <c r="E11" s="11">
        <f>VLOOKUP(CONCATENATE($A11, " ", $B$7), 'Table 4 - Full data'!$A$2:$J$145, 5, FALSE)</f>
        <v>7530</v>
      </c>
      <c r="F11" s="11">
        <f>VLOOKUP(CONCATENATE($A11, " ", $B$7), 'Table 4 - Full data'!$A$2:$J$145, 6, FALSE)</f>
        <v>1360</v>
      </c>
      <c r="G11" s="11">
        <f>VLOOKUP(CONCATENATE($A11, " ", $B$7), 'Table 4 - Full data'!$A$2:$J$145, 7, FALSE)</f>
        <v>125</v>
      </c>
      <c r="H11" s="12">
        <f>VLOOKUP(CONCATENATE($A11, " ", $B$7), 'Table 4 - Full data'!$A$2:$J$145, 8, FALSE)</f>
        <v>0.84</v>
      </c>
      <c r="I11" s="12">
        <f>VLOOKUP(CONCATENATE($A11, " ", $B$7), 'Table 4 - Full data'!$A$2:$J$145, 9, FALSE)</f>
        <v>0.15</v>
      </c>
      <c r="J11" s="12">
        <f>VLOOKUP(CONCATENATE($A11, " ", $B$7), 'Table 4 - Full data'!$A$2:$J$145, 10, FALSE)</f>
        <v>0.01</v>
      </c>
    </row>
    <row r="12" spans="1:10" x14ac:dyDescent="0.25">
      <c r="A12" s="2" t="s">
        <v>175</v>
      </c>
      <c r="B12" s="11">
        <f>VLOOKUP(CONCATENATE($A12, " ", $B$7), 'Table 4 - Full data'!$A$2:$J$145, 2, FALSE)</f>
        <v>6280</v>
      </c>
      <c r="C12" s="12">
        <f>VLOOKUP(CONCATENATE($A12, " ", $B$7), 'Table 4 - Full data'!$A$2:$J$145, 3, FALSE)</f>
        <v>0.02</v>
      </c>
      <c r="D12" s="11">
        <f>VLOOKUP(CONCATENATE($A12, " ", $B$7), 'Table 4 - Full data'!$A$2:$J$145, 4, FALSE)</f>
        <v>6030</v>
      </c>
      <c r="E12" s="11">
        <f>VLOOKUP(CONCATENATE($A12, " ", $B$7), 'Table 4 - Full data'!$A$2:$J$145, 5, FALSE)</f>
        <v>5245</v>
      </c>
      <c r="F12" s="11">
        <f>VLOOKUP(CONCATENATE($A12, " ", $B$7), 'Table 4 - Full data'!$A$2:$J$145, 6, FALSE)</f>
        <v>695</v>
      </c>
      <c r="G12" s="11">
        <f>VLOOKUP(CONCATENATE($A12, " ", $B$7), 'Table 4 - Full data'!$A$2:$J$145, 7, FALSE)</f>
        <v>90</v>
      </c>
      <c r="H12" s="12">
        <f>VLOOKUP(CONCATENATE($A12, " ", $B$7), 'Table 4 - Full data'!$A$2:$J$145, 8, FALSE)</f>
        <v>0.87</v>
      </c>
      <c r="I12" s="12">
        <f>VLOOKUP(CONCATENATE($A12, " ", $B$7), 'Table 4 - Full data'!$A$2:$J$145, 9, FALSE)</f>
        <v>0.12</v>
      </c>
      <c r="J12" s="12">
        <f>VLOOKUP(CONCATENATE($A12, " ", $B$7), 'Table 4 - Full data'!$A$2:$J$145, 10, FALSE)</f>
        <v>0.02</v>
      </c>
    </row>
    <row r="13" spans="1:10" x14ac:dyDescent="0.25">
      <c r="A13" s="2" t="s">
        <v>176</v>
      </c>
      <c r="B13" s="11">
        <f>VLOOKUP(CONCATENATE($A13, " ", $B$7), 'Table 4 - Full data'!$A$2:$J$145, 2, FALSE)</f>
        <v>3975</v>
      </c>
      <c r="C13" s="12">
        <f>VLOOKUP(CONCATENATE($A13, " ", $B$7), 'Table 4 - Full data'!$A$2:$J$145, 3, FALSE)</f>
        <v>0.01</v>
      </c>
      <c r="D13" s="11">
        <f>VLOOKUP(CONCATENATE($A13, " ", $B$7), 'Table 4 - Full data'!$A$2:$J$145, 4, FALSE)</f>
        <v>3760</v>
      </c>
      <c r="E13" s="11">
        <f>VLOOKUP(CONCATENATE($A13, " ", $B$7), 'Table 4 - Full data'!$A$2:$J$145, 5, FALSE)</f>
        <v>3265</v>
      </c>
      <c r="F13" s="11">
        <f>VLOOKUP(CONCATENATE($A13, " ", $B$7), 'Table 4 - Full data'!$A$2:$J$145, 6, FALSE)</f>
        <v>450</v>
      </c>
      <c r="G13" s="11">
        <f>VLOOKUP(CONCATENATE($A13, " ", $B$7), 'Table 4 - Full data'!$A$2:$J$145, 7, FALSE)</f>
        <v>45</v>
      </c>
      <c r="H13" s="12">
        <f>VLOOKUP(CONCATENATE($A13, " ", $B$7), 'Table 4 - Full data'!$A$2:$J$145, 8, FALSE)</f>
        <v>0.87</v>
      </c>
      <c r="I13" s="12">
        <f>VLOOKUP(CONCATENATE($A13, " ", $B$7), 'Table 4 - Full data'!$A$2:$J$145, 9, FALSE)</f>
        <v>0.12</v>
      </c>
      <c r="J13" s="12">
        <f>VLOOKUP(CONCATENATE($A13, " ", $B$7), 'Table 4 - Full data'!$A$2:$J$145, 10, FALSE)</f>
        <v>0.01</v>
      </c>
    </row>
    <row r="14" spans="1:10" x14ac:dyDescent="0.25">
      <c r="A14" s="2" t="s">
        <v>177</v>
      </c>
      <c r="B14" s="11">
        <f>VLOOKUP(CONCATENATE($A14, " ", $B$7), 'Table 4 - Full data'!$A$2:$J$145, 2, FALSE)</f>
        <v>3520</v>
      </c>
      <c r="C14" s="12">
        <f>VLOOKUP(CONCATENATE($A14, " ", $B$7), 'Table 4 - Full data'!$A$2:$J$145, 3, FALSE)</f>
        <v>0.01</v>
      </c>
      <c r="D14" s="11">
        <f>VLOOKUP(CONCATENATE($A14, " ", $B$7), 'Table 4 - Full data'!$A$2:$J$145, 4, FALSE)</f>
        <v>3380</v>
      </c>
      <c r="E14" s="11">
        <f>VLOOKUP(CONCATENATE($A14, " ", $B$7), 'Table 4 - Full data'!$A$2:$J$145, 5, FALSE)</f>
        <v>2935</v>
      </c>
      <c r="F14" s="11">
        <f>VLOOKUP(CONCATENATE($A14, " ", $B$7), 'Table 4 - Full data'!$A$2:$J$145, 6, FALSE)</f>
        <v>405</v>
      </c>
      <c r="G14" s="11">
        <f>VLOOKUP(CONCATENATE($A14, " ", $B$7), 'Table 4 - Full data'!$A$2:$J$145, 7, FALSE)</f>
        <v>45</v>
      </c>
      <c r="H14" s="12">
        <f>VLOOKUP(CONCATENATE($A14, " ", $B$7), 'Table 4 - Full data'!$A$2:$J$145, 8, FALSE)</f>
        <v>0.87</v>
      </c>
      <c r="I14" s="12">
        <f>VLOOKUP(CONCATENATE($A14, " ", $B$7), 'Table 4 - Full data'!$A$2:$J$145, 9, FALSE)</f>
        <v>0.12</v>
      </c>
      <c r="J14" s="12">
        <f>VLOOKUP(CONCATENATE($A14, " ", $B$7), 'Table 4 - Full data'!$A$2:$J$145, 10, FALSE)</f>
        <v>0.01</v>
      </c>
    </row>
    <row r="15" spans="1:10" x14ac:dyDescent="0.25">
      <c r="A15" s="2" t="s">
        <v>178</v>
      </c>
      <c r="B15" s="11">
        <f>VLOOKUP(CONCATENATE($A15, " ", $B$7), 'Table 4 - Full data'!$A$2:$J$145, 2, FALSE)</f>
        <v>8630</v>
      </c>
      <c r="C15" s="12">
        <f>VLOOKUP(CONCATENATE($A15, " ", $B$7), 'Table 4 - Full data'!$A$2:$J$145, 3, FALSE)</f>
        <v>0.03</v>
      </c>
      <c r="D15" s="11">
        <f>VLOOKUP(CONCATENATE($A15, " ", $B$7), 'Table 4 - Full data'!$A$2:$J$145, 4, FALSE)</f>
        <v>8255</v>
      </c>
      <c r="E15" s="11">
        <f>VLOOKUP(CONCATENATE($A15, " ", $B$7), 'Table 4 - Full data'!$A$2:$J$145, 5, FALSE)</f>
        <v>7170</v>
      </c>
      <c r="F15" s="11">
        <f>VLOOKUP(CONCATENATE($A15, " ", $B$7), 'Table 4 - Full data'!$A$2:$J$145, 6, FALSE)</f>
        <v>970</v>
      </c>
      <c r="G15" s="11">
        <f>VLOOKUP(CONCATENATE($A15, " ", $B$7), 'Table 4 - Full data'!$A$2:$J$145, 7, FALSE)</f>
        <v>120</v>
      </c>
      <c r="H15" s="12">
        <f>VLOOKUP(CONCATENATE($A15, " ", $B$7), 'Table 4 - Full data'!$A$2:$J$145, 8, FALSE)</f>
        <v>0.87</v>
      </c>
      <c r="I15" s="12">
        <f>VLOOKUP(CONCATENATE($A15, " ", $B$7), 'Table 4 - Full data'!$A$2:$J$145, 9, FALSE)</f>
        <v>0.12</v>
      </c>
      <c r="J15" s="12">
        <f>VLOOKUP(CONCATENATE($A15, " ", $B$7), 'Table 4 - Full data'!$A$2:$J$145, 10, FALSE)</f>
        <v>0.01</v>
      </c>
    </row>
    <row r="16" spans="1:10" x14ac:dyDescent="0.25">
      <c r="A16" s="2" t="s">
        <v>179</v>
      </c>
      <c r="B16" s="11">
        <f>VLOOKUP(CONCATENATE($A16, " ", $B$7), 'Table 4 - Full data'!$A$2:$J$145, 2, FALSE)</f>
        <v>10845</v>
      </c>
      <c r="C16" s="12">
        <f>VLOOKUP(CONCATENATE($A16, " ", $B$7), 'Table 4 - Full data'!$A$2:$J$145, 3, FALSE)</f>
        <v>0.03</v>
      </c>
      <c r="D16" s="11">
        <f>VLOOKUP(CONCATENATE($A16, " ", $B$7), 'Table 4 - Full data'!$A$2:$J$145, 4, FALSE)</f>
        <v>10365</v>
      </c>
      <c r="E16" s="11">
        <f>VLOOKUP(CONCATENATE($A16, " ", $B$7), 'Table 4 - Full data'!$A$2:$J$145, 5, FALSE)</f>
        <v>8970</v>
      </c>
      <c r="F16" s="11">
        <f>VLOOKUP(CONCATENATE($A16, " ", $B$7), 'Table 4 - Full data'!$A$2:$J$145, 6, FALSE)</f>
        <v>1225</v>
      </c>
      <c r="G16" s="11">
        <f>VLOOKUP(CONCATENATE($A16, " ", $B$7), 'Table 4 - Full data'!$A$2:$J$145, 7, FALSE)</f>
        <v>170</v>
      </c>
      <c r="H16" s="12">
        <f>VLOOKUP(CONCATENATE($A16, " ", $B$7), 'Table 4 - Full data'!$A$2:$J$145, 8, FALSE)</f>
        <v>0.87</v>
      </c>
      <c r="I16" s="12">
        <f>VLOOKUP(CONCATENATE($A16, " ", $B$7), 'Table 4 - Full data'!$A$2:$J$145, 9, FALSE)</f>
        <v>0.12</v>
      </c>
      <c r="J16" s="12">
        <f>VLOOKUP(CONCATENATE($A16, " ", $B$7), 'Table 4 - Full data'!$A$2:$J$145, 10, FALSE)</f>
        <v>0.02</v>
      </c>
    </row>
    <row r="17" spans="1:10" x14ac:dyDescent="0.25">
      <c r="A17" s="2" t="s">
        <v>180</v>
      </c>
      <c r="B17" s="11">
        <f>VLOOKUP(CONCATENATE($A17, " ", $B$7), 'Table 4 - Full data'!$A$2:$J$145, 2, FALSE)</f>
        <v>9125</v>
      </c>
      <c r="C17" s="12">
        <f>VLOOKUP(CONCATENATE($A17, " ", $B$7), 'Table 4 - Full data'!$A$2:$J$145, 3, FALSE)</f>
        <v>0.03</v>
      </c>
      <c r="D17" s="11">
        <f>VLOOKUP(CONCATENATE($A17, " ", $B$7), 'Table 4 - Full data'!$A$2:$J$145, 4, FALSE)</f>
        <v>8785</v>
      </c>
      <c r="E17" s="11">
        <f>VLOOKUP(CONCATENATE($A17, " ", $B$7), 'Table 4 - Full data'!$A$2:$J$145, 5, FALSE)</f>
        <v>7615</v>
      </c>
      <c r="F17" s="11">
        <f>VLOOKUP(CONCATENATE($A17, " ", $B$7), 'Table 4 - Full data'!$A$2:$J$145, 6, FALSE)</f>
        <v>1020</v>
      </c>
      <c r="G17" s="11">
        <f>VLOOKUP(CONCATENATE($A17, " ", $B$7), 'Table 4 - Full data'!$A$2:$J$145, 7, FALSE)</f>
        <v>150</v>
      </c>
      <c r="H17" s="12">
        <f>VLOOKUP(CONCATENATE($A17, " ", $B$7), 'Table 4 - Full data'!$A$2:$J$145, 8, FALSE)</f>
        <v>0.87</v>
      </c>
      <c r="I17" s="12">
        <f>VLOOKUP(CONCATENATE($A17, " ", $B$7), 'Table 4 - Full data'!$A$2:$J$145, 9, FALSE)</f>
        <v>0.12</v>
      </c>
      <c r="J17" s="12">
        <f>VLOOKUP(CONCATENATE($A17, " ", $B$7), 'Table 4 - Full data'!$A$2:$J$145, 10, FALSE)</f>
        <v>0.02</v>
      </c>
    </row>
    <row r="18" spans="1:10" x14ac:dyDescent="0.25">
      <c r="A18" s="2" t="s">
        <v>181</v>
      </c>
      <c r="B18" s="11">
        <f>VLOOKUP(CONCATENATE($A18, " ", $B$7), 'Table 4 - Full data'!$A$2:$J$145, 2, FALSE)</f>
        <v>3625</v>
      </c>
      <c r="C18" s="12">
        <f>VLOOKUP(CONCATENATE($A18, " ", $B$7), 'Table 4 - Full data'!$A$2:$J$145, 3, FALSE)</f>
        <v>0.01</v>
      </c>
      <c r="D18" s="11">
        <f>VLOOKUP(CONCATENATE($A18, " ", $B$7), 'Table 4 - Full data'!$A$2:$J$145, 4, FALSE)</f>
        <v>3460</v>
      </c>
      <c r="E18" s="11">
        <f>VLOOKUP(CONCATENATE($A18, " ", $B$7), 'Table 4 - Full data'!$A$2:$J$145, 5, FALSE)</f>
        <v>2970</v>
      </c>
      <c r="F18" s="11">
        <f>VLOOKUP(CONCATENATE($A18, " ", $B$7), 'Table 4 - Full data'!$A$2:$J$145, 6, FALSE)</f>
        <v>445</v>
      </c>
      <c r="G18" s="11">
        <f>VLOOKUP(CONCATENATE($A18, " ", $B$7), 'Table 4 - Full data'!$A$2:$J$145, 7, FALSE)</f>
        <v>50</v>
      </c>
      <c r="H18" s="12">
        <f>VLOOKUP(CONCATENATE($A18, " ", $B$7), 'Table 4 - Full data'!$A$2:$J$145, 8, FALSE)</f>
        <v>0.86</v>
      </c>
      <c r="I18" s="12">
        <f>VLOOKUP(CONCATENATE($A18, " ", $B$7), 'Table 4 - Full data'!$A$2:$J$145, 9, FALSE)</f>
        <v>0.13</v>
      </c>
      <c r="J18" s="12">
        <f>VLOOKUP(CONCATENATE($A18, " ", $B$7), 'Table 4 - Full data'!$A$2:$J$145, 10, FALSE)</f>
        <v>0.01</v>
      </c>
    </row>
    <row r="19" spans="1:10" x14ac:dyDescent="0.25">
      <c r="A19" s="2" t="s">
        <v>182</v>
      </c>
      <c r="B19" s="11">
        <f>VLOOKUP(CONCATENATE($A19, " ", $B$7), 'Table 4 - Full data'!$A$2:$J$145, 2, FALSE)</f>
        <v>5515</v>
      </c>
      <c r="C19" s="12">
        <f>VLOOKUP(CONCATENATE($A19, " ", $B$7), 'Table 4 - Full data'!$A$2:$J$145, 3, FALSE)</f>
        <v>0.02</v>
      </c>
      <c r="D19" s="11">
        <f>VLOOKUP(CONCATENATE($A19, " ", $B$7), 'Table 4 - Full data'!$A$2:$J$145, 4, FALSE)</f>
        <v>5285</v>
      </c>
      <c r="E19" s="11">
        <f>VLOOKUP(CONCATENATE($A19, " ", $B$7), 'Table 4 - Full data'!$A$2:$J$145, 5, FALSE)</f>
        <v>4570</v>
      </c>
      <c r="F19" s="11">
        <f>VLOOKUP(CONCATENATE($A19, " ", $B$7), 'Table 4 - Full data'!$A$2:$J$145, 6, FALSE)</f>
        <v>635</v>
      </c>
      <c r="G19" s="11">
        <f>VLOOKUP(CONCATENATE($A19, " ", $B$7), 'Table 4 - Full data'!$A$2:$J$145, 7, FALSE)</f>
        <v>75</v>
      </c>
      <c r="H19" s="12">
        <f>VLOOKUP(CONCATENATE($A19, " ", $B$7), 'Table 4 - Full data'!$A$2:$J$145, 8, FALSE)</f>
        <v>0.87</v>
      </c>
      <c r="I19" s="12">
        <f>VLOOKUP(CONCATENATE($A19, " ", $B$7), 'Table 4 - Full data'!$A$2:$J$145, 9, FALSE)</f>
        <v>0.12</v>
      </c>
      <c r="J19" s="12">
        <f>VLOOKUP(CONCATENATE($A19, " ", $B$7), 'Table 4 - Full data'!$A$2:$J$145, 10, FALSE)</f>
        <v>0.01</v>
      </c>
    </row>
    <row r="20" spans="1:10" x14ac:dyDescent="0.25">
      <c r="A20" s="2" t="s">
        <v>183</v>
      </c>
      <c r="B20" s="11">
        <f>VLOOKUP(CONCATENATE($A20, " ", $B$7), 'Table 4 - Full data'!$A$2:$J$145, 2, FALSE)</f>
        <v>3385</v>
      </c>
      <c r="C20" s="12">
        <f>VLOOKUP(CONCATENATE($A20, " ", $B$7), 'Table 4 - Full data'!$A$2:$J$145, 3, FALSE)</f>
        <v>0.01</v>
      </c>
      <c r="D20" s="11">
        <f>VLOOKUP(CONCATENATE($A20, " ", $B$7), 'Table 4 - Full data'!$A$2:$J$145, 4, FALSE)</f>
        <v>3250</v>
      </c>
      <c r="E20" s="11">
        <f>VLOOKUP(CONCATENATE($A20, " ", $B$7), 'Table 4 - Full data'!$A$2:$J$145, 5, FALSE)</f>
        <v>2795</v>
      </c>
      <c r="F20" s="11">
        <f>VLOOKUP(CONCATENATE($A20, " ", $B$7), 'Table 4 - Full data'!$A$2:$J$145, 6, FALSE)</f>
        <v>420</v>
      </c>
      <c r="G20" s="11">
        <f>VLOOKUP(CONCATENATE($A20, " ", $B$7), 'Table 4 - Full data'!$A$2:$J$145, 7, FALSE)</f>
        <v>40</v>
      </c>
      <c r="H20" s="12">
        <f>VLOOKUP(CONCATENATE($A20, " ", $B$7), 'Table 4 - Full data'!$A$2:$J$145, 8, FALSE)</f>
        <v>0.86</v>
      </c>
      <c r="I20" s="12">
        <f>VLOOKUP(CONCATENATE($A20, " ", $B$7), 'Table 4 - Full data'!$A$2:$J$145, 9, FALSE)</f>
        <v>0.13</v>
      </c>
      <c r="J20" s="12">
        <f>VLOOKUP(CONCATENATE($A20, " ", $B$7), 'Table 4 - Full data'!$A$2:$J$145, 10, FALSE)</f>
        <v>0.01</v>
      </c>
    </row>
    <row r="21" spans="1:10" x14ac:dyDescent="0.25">
      <c r="A21" s="2" t="s">
        <v>184</v>
      </c>
      <c r="B21" s="11">
        <f>VLOOKUP(CONCATENATE($A21, " ", $B$7), 'Table 4 - Full data'!$A$2:$J$145, 2, FALSE)</f>
        <v>20825</v>
      </c>
      <c r="C21" s="12">
        <f>VLOOKUP(CONCATENATE($A21, " ", $B$7), 'Table 4 - Full data'!$A$2:$J$145, 3, FALSE)</f>
        <v>7.0000000000000007E-2</v>
      </c>
      <c r="D21" s="11">
        <f>VLOOKUP(CONCATENATE($A21, " ", $B$7), 'Table 4 - Full data'!$A$2:$J$145, 4, FALSE)</f>
        <v>19730</v>
      </c>
      <c r="E21" s="11">
        <f>VLOOKUP(CONCATENATE($A21, " ", $B$7), 'Table 4 - Full data'!$A$2:$J$145, 5, FALSE)</f>
        <v>16920</v>
      </c>
      <c r="F21" s="11">
        <f>VLOOKUP(CONCATENATE($A21, " ", $B$7), 'Table 4 - Full data'!$A$2:$J$145, 6, FALSE)</f>
        <v>2530</v>
      </c>
      <c r="G21" s="11">
        <f>VLOOKUP(CONCATENATE($A21, " ", $B$7), 'Table 4 - Full data'!$A$2:$J$145, 7, FALSE)</f>
        <v>280</v>
      </c>
      <c r="H21" s="12">
        <f>VLOOKUP(CONCATENATE($A21, " ", $B$7), 'Table 4 - Full data'!$A$2:$J$145, 8, FALSE)</f>
        <v>0.86</v>
      </c>
      <c r="I21" s="12">
        <f>VLOOKUP(CONCATENATE($A21, " ", $B$7), 'Table 4 - Full data'!$A$2:$J$145, 9, FALSE)</f>
        <v>0.13</v>
      </c>
      <c r="J21" s="12">
        <f>VLOOKUP(CONCATENATE($A21, " ", $B$7), 'Table 4 - Full data'!$A$2:$J$145, 10, FALSE)</f>
        <v>0.01</v>
      </c>
    </row>
    <row r="22" spans="1:10" x14ac:dyDescent="0.25">
      <c r="A22" s="2" t="s">
        <v>185</v>
      </c>
      <c r="B22" s="11">
        <f>VLOOKUP(CONCATENATE($A22, " ", $B$7), 'Table 4 - Full data'!$A$2:$J$145, 2, FALSE)</f>
        <v>10080</v>
      </c>
      <c r="C22" s="12">
        <f>VLOOKUP(CONCATENATE($A22, " ", $B$7), 'Table 4 - Full data'!$A$2:$J$145, 3, FALSE)</f>
        <v>0.03</v>
      </c>
      <c r="D22" s="11">
        <f>VLOOKUP(CONCATENATE($A22, " ", $B$7), 'Table 4 - Full data'!$A$2:$J$145, 4, FALSE)</f>
        <v>9670</v>
      </c>
      <c r="E22" s="11">
        <f>VLOOKUP(CONCATENATE($A22, " ", $B$7), 'Table 4 - Full data'!$A$2:$J$145, 5, FALSE)</f>
        <v>8290</v>
      </c>
      <c r="F22" s="11">
        <f>VLOOKUP(CONCATENATE($A22, " ", $B$7), 'Table 4 - Full data'!$A$2:$J$145, 6, FALSE)</f>
        <v>1240</v>
      </c>
      <c r="G22" s="11">
        <f>VLOOKUP(CONCATENATE($A22, " ", $B$7), 'Table 4 - Full data'!$A$2:$J$145, 7, FALSE)</f>
        <v>135</v>
      </c>
      <c r="H22" s="12">
        <f>VLOOKUP(CONCATENATE($A22, " ", $B$7), 'Table 4 - Full data'!$A$2:$J$145, 8, FALSE)</f>
        <v>0.86</v>
      </c>
      <c r="I22" s="12">
        <f>VLOOKUP(CONCATENATE($A22, " ", $B$7), 'Table 4 - Full data'!$A$2:$J$145, 9, FALSE)</f>
        <v>0.13</v>
      </c>
      <c r="J22" s="12">
        <f>VLOOKUP(CONCATENATE($A22, " ", $B$7), 'Table 4 - Full data'!$A$2:$J$145, 10, FALSE)</f>
        <v>0.01</v>
      </c>
    </row>
    <row r="23" spans="1:10" x14ac:dyDescent="0.25">
      <c r="A23" s="2" t="s">
        <v>186</v>
      </c>
      <c r="B23" s="11">
        <f>VLOOKUP(CONCATENATE($A23, " ", $B$7), 'Table 4 - Full data'!$A$2:$J$145, 2, FALSE)</f>
        <v>23830</v>
      </c>
      <c r="C23" s="12">
        <f>VLOOKUP(CONCATENATE($A23, " ", $B$7), 'Table 4 - Full data'!$A$2:$J$145, 3, FALSE)</f>
        <v>7.0000000000000007E-2</v>
      </c>
      <c r="D23" s="11">
        <f>VLOOKUP(CONCATENATE($A23, " ", $B$7), 'Table 4 - Full data'!$A$2:$J$145, 4, FALSE)</f>
        <v>22880</v>
      </c>
      <c r="E23" s="11">
        <f>VLOOKUP(CONCATENATE($A23, " ", $B$7), 'Table 4 - Full data'!$A$2:$J$145, 5, FALSE)</f>
        <v>19905</v>
      </c>
      <c r="F23" s="11">
        <f>VLOOKUP(CONCATENATE($A23, " ", $B$7), 'Table 4 - Full data'!$A$2:$J$145, 6, FALSE)</f>
        <v>2615</v>
      </c>
      <c r="G23" s="11">
        <f>VLOOKUP(CONCATENATE($A23, " ", $B$7), 'Table 4 - Full data'!$A$2:$J$145, 7, FALSE)</f>
        <v>360</v>
      </c>
      <c r="H23" s="12">
        <f>VLOOKUP(CONCATENATE($A23, " ", $B$7), 'Table 4 - Full data'!$A$2:$J$145, 8, FALSE)</f>
        <v>0.87</v>
      </c>
      <c r="I23" s="12">
        <f>VLOOKUP(CONCATENATE($A23, " ", $B$7), 'Table 4 - Full data'!$A$2:$J$145, 9, FALSE)</f>
        <v>0.11</v>
      </c>
      <c r="J23" s="12">
        <f>VLOOKUP(CONCATENATE($A23, " ", $B$7), 'Table 4 - Full data'!$A$2:$J$145, 10, FALSE)</f>
        <v>0.02</v>
      </c>
    </row>
    <row r="24" spans="1:10" x14ac:dyDescent="0.25">
      <c r="A24" s="2" t="s">
        <v>187</v>
      </c>
      <c r="B24" s="11">
        <f>VLOOKUP(CONCATENATE($A24, " ", $B$7), 'Table 4 - Full data'!$A$2:$J$145, 2, FALSE)</f>
        <v>51215</v>
      </c>
      <c r="C24" s="12">
        <f>VLOOKUP(CONCATENATE($A24, " ", $B$7), 'Table 4 - Full data'!$A$2:$J$145, 3, FALSE)</f>
        <v>0.16</v>
      </c>
      <c r="D24" s="11">
        <f>VLOOKUP(CONCATENATE($A24, " ", $B$7), 'Table 4 - Full data'!$A$2:$J$145, 4, FALSE)</f>
        <v>48705</v>
      </c>
      <c r="E24" s="11">
        <f>VLOOKUP(CONCATENATE($A24, " ", $B$7), 'Table 4 - Full data'!$A$2:$J$145, 5, FALSE)</f>
        <v>42515</v>
      </c>
      <c r="F24" s="11">
        <f>VLOOKUP(CONCATENATE($A24, " ", $B$7), 'Table 4 - Full data'!$A$2:$J$145, 6, FALSE)</f>
        <v>5385</v>
      </c>
      <c r="G24" s="11">
        <f>VLOOKUP(CONCATENATE($A24, " ", $B$7), 'Table 4 - Full data'!$A$2:$J$145, 7, FALSE)</f>
        <v>805</v>
      </c>
      <c r="H24" s="12">
        <f>VLOOKUP(CONCATENATE($A24, " ", $B$7), 'Table 4 - Full data'!$A$2:$J$145, 8, FALSE)</f>
        <v>0.87</v>
      </c>
      <c r="I24" s="12">
        <f>VLOOKUP(CONCATENATE($A24, " ", $B$7), 'Table 4 - Full data'!$A$2:$J$145, 9, FALSE)</f>
        <v>0.11</v>
      </c>
      <c r="J24" s="12">
        <f>VLOOKUP(CONCATENATE($A24, " ", $B$7), 'Table 4 - Full data'!$A$2:$J$145, 10, FALSE)</f>
        <v>0.02</v>
      </c>
    </row>
    <row r="25" spans="1:10" x14ac:dyDescent="0.25">
      <c r="A25" s="2" t="s">
        <v>188</v>
      </c>
      <c r="B25" s="11">
        <f>VLOOKUP(CONCATENATE($A25, " ", $B$7), 'Table 4 - Full data'!$A$2:$J$145, 2, FALSE)</f>
        <v>11160</v>
      </c>
      <c r="C25" s="12">
        <f>VLOOKUP(CONCATENATE($A25, " ", $B$7), 'Table 4 - Full data'!$A$2:$J$145, 3, FALSE)</f>
        <v>0.04</v>
      </c>
      <c r="D25" s="11">
        <f>VLOOKUP(CONCATENATE($A25, " ", $B$7), 'Table 4 - Full data'!$A$2:$J$145, 4, FALSE)</f>
        <v>10625</v>
      </c>
      <c r="E25" s="11">
        <f>VLOOKUP(CONCATENATE($A25, " ", $B$7), 'Table 4 - Full data'!$A$2:$J$145, 5, FALSE)</f>
        <v>9085</v>
      </c>
      <c r="F25" s="11">
        <f>VLOOKUP(CONCATENATE($A25, " ", $B$7), 'Table 4 - Full data'!$A$2:$J$145, 6, FALSE)</f>
        <v>1360</v>
      </c>
      <c r="G25" s="11">
        <f>VLOOKUP(CONCATENATE($A25, " ", $B$7), 'Table 4 - Full data'!$A$2:$J$145, 7, FALSE)</f>
        <v>180</v>
      </c>
      <c r="H25" s="12">
        <f>VLOOKUP(CONCATENATE($A25, " ", $B$7), 'Table 4 - Full data'!$A$2:$J$145, 8, FALSE)</f>
        <v>0.85</v>
      </c>
      <c r="I25" s="12">
        <f>VLOOKUP(CONCATENATE($A25, " ", $B$7), 'Table 4 - Full data'!$A$2:$J$145, 9, FALSE)</f>
        <v>0.13</v>
      </c>
      <c r="J25" s="12">
        <f>VLOOKUP(CONCATENATE($A25, " ", $B$7), 'Table 4 - Full data'!$A$2:$J$145, 10, FALSE)</f>
        <v>0.02</v>
      </c>
    </row>
    <row r="26" spans="1:10" x14ac:dyDescent="0.25">
      <c r="A26" s="2" t="s">
        <v>189</v>
      </c>
      <c r="B26" s="11">
        <f>VLOOKUP(CONCATENATE($A26, " ", $B$7), 'Table 4 - Full data'!$A$2:$J$145, 2, FALSE)</f>
        <v>5445</v>
      </c>
      <c r="C26" s="12">
        <f>VLOOKUP(CONCATENATE($A26, " ", $B$7), 'Table 4 - Full data'!$A$2:$J$145, 3, FALSE)</f>
        <v>0.02</v>
      </c>
      <c r="D26" s="11">
        <f>VLOOKUP(CONCATENATE($A26, " ", $B$7), 'Table 4 - Full data'!$A$2:$J$145, 4, FALSE)</f>
        <v>5245</v>
      </c>
      <c r="E26" s="11">
        <f>VLOOKUP(CONCATENATE($A26, " ", $B$7), 'Table 4 - Full data'!$A$2:$J$145, 5, FALSE)</f>
        <v>4570</v>
      </c>
      <c r="F26" s="11">
        <f>VLOOKUP(CONCATENATE($A26, " ", $B$7), 'Table 4 - Full data'!$A$2:$J$145, 6, FALSE)</f>
        <v>585</v>
      </c>
      <c r="G26" s="11">
        <f>VLOOKUP(CONCATENATE($A26, " ", $B$7), 'Table 4 - Full data'!$A$2:$J$145, 7, FALSE)</f>
        <v>85</v>
      </c>
      <c r="H26" s="12">
        <f>VLOOKUP(CONCATENATE($A26, " ", $B$7), 'Table 4 - Full data'!$A$2:$J$145, 8, FALSE)</f>
        <v>0.87</v>
      </c>
      <c r="I26" s="12">
        <f>VLOOKUP(CONCATENATE($A26, " ", $B$7), 'Table 4 - Full data'!$A$2:$J$145, 9, FALSE)</f>
        <v>0.11</v>
      </c>
      <c r="J26" s="12">
        <f>VLOOKUP(CONCATENATE($A26, " ", $B$7), 'Table 4 - Full data'!$A$2:$J$145, 10, FALSE)</f>
        <v>0.02</v>
      </c>
    </row>
    <row r="27" spans="1:10" x14ac:dyDescent="0.25">
      <c r="A27" s="2" t="s">
        <v>190</v>
      </c>
      <c r="B27" s="11">
        <f>VLOOKUP(CONCATENATE($A27, " ", $B$7), 'Table 4 - Full data'!$A$2:$J$145, 2, FALSE)</f>
        <v>5825</v>
      </c>
      <c r="C27" s="12">
        <f>VLOOKUP(CONCATENATE($A27, " ", $B$7), 'Table 4 - Full data'!$A$2:$J$145, 3, FALSE)</f>
        <v>0.02</v>
      </c>
      <c r="D27" s="11">
        <f>VLOOKUP(CONCATENATE($A27, " ", $B$7), 'Table 4 - Full data'!$A$2:$J$145, 4, FALSE)</f>
        <v>5580</v>
      </c>
      <c r="E27" s="11">
        <f>VLOOKUP(CONCATENATE($A27, " ", $B$7), 'Table 4 - Full data'!$A$2:$J$145, 5, FALSE)</f>
        <v>4760</v>
      </c>
      <c r="F27" s="11">
        <f>VLOOKUP(CONCATENATE($A27, " ", $B$7), 'Table 4 - Full data'!$A$2:$J$145, 6, FALSE)</f>
        <v>740</v>
      </c>
      <c r="G27" s="11">
        <f>VLOOKUP(CONCATENATE($A27, " ", $B$7), 'Table 4 - Full data'!$A$2:$J$145, 7, FALSE)</f>
        <v>80</v>
      </c>
      <c r="H27" s="12">
        <f>VLOOKUP(CONCATENATE($A27, " ", $B$7), 'Table 4 - Full data'!$A$2:$J$145, 8, FALSE)</f>
        <v>0.85</v>
      </c>
      <c r="I27" s="12">
        <f>VLOOKUP(CONCATENATE($A27, " ", $B$7), 'Table 4 - Full data'!$A$2:$J$145, 9, FALSE)</f>
        <v>0.13</v>
      </c>
      <c r="J27" s="12">
        <f>VLOOKUP(CONCATENATE($A27, " ", $B$7), 'Table 4 - Full data'!$A$2:$J$145, 10, FALSE)</f>
        <v>0.01</v>
      </c>
    </row>
    <row r="28" spans="1:10" x14ac:dyDescent="0.25">
      <c r="A28" s="2" t="s">
        <v>191</v>
      </c>
      <c r="B28" s="11">
        <f>VLOOKUP(CONCATENATE($A28, " ", $B$7), 'Table 4 - Full data'!$A$2:$J$145, 2, FALSE)</f>
        <v>4465</v>
      </c>
      <c r="C28" s="12">
        <f>VLOOKUP(CONCATENATE($A28, " ", $B$7), 'Table 4 - Full data'!$A$2:$J$145, 3, FALSE)</f>
        <v>0.01</v>
      </c>
      <c r="D28" s="11">
        <f>VLOOKUP(CONCATENATE($A28, " ", $B$7), 'Table 4 - Full data'!$A$2:$J$145, 4, FALSE)</f>
        <v>4270</v>
      </c>
      <c r="E28" s="11">
        <f>VLOOKUP(CONCATENATE($A28, " ", $B$7), 'Table 4 - Full data'!$A$2:$J$145, 5, FALSE)</f>
        <v>3630</v>
      </c>
      <c r="F28" s="11">
        <f>VLOOKUP(CONCATENATE($A28, " ", $B$7), 'Table 4 - Full data'!$A$2:$J$145, 6, FALSE)</f>
        <v>575</v>
      </c>
      <c r="G28" s="11">
        <f>VLOOKUP(CONCATENATE($A28, " ", $B$7), 'Table 4 - Full data'!$A$2:$J$145, 7, FALSE)</f>
        <v>65</v>
      </c>
      <c r="H28" s="12">
        <f>VLOOKUP(CONCATENATE($A28, " ", $B$7), 'Table 4 - Full data'!$A$2:$J$145, 8, FALSE)</f>
        <v>0.85</v>
      </c>
      <c r="I28" s="12">
        <f>VLOOKUP(CONCATENATE($A28, " ", $B$7), 'Table 4 - Full data'!$A$2:$J$145, 9, FALSE)</f>
        <v>0.13</v>
      </c>
      <c r="J28" s="12">
        <f>VLOOKUP(CONCATENATE($A28, " ", $B$7), 'Table 4 - Full data'!$A$2:$J$145, 10, FALSE)</f>
        <v>0.02</v>
      </c>
    </row>
    <row r="29" spans="1:10" x14ac:dyDescent="0.25">
      <c r="A29" s="2" t="s">
        <v>192</v>
      </c>
      <c r="B29" s="11">
        <f>VLOOKUP(CONCATENATE($A29, " ", $B$7), 'Table 4 - Full data'!$A$2:$J$145, 2, FALSE)</f>
        <v>950</v>
      </c>
      <c r="C29" s="12">
        <f>VLOOKUP(CONCATENATE($A29, " ", $B$7), 'Table 4 - Full data'!$A$2:$J$145, 3, FALSE)</f>
        <v>0</v>
      </c>
      <c r="D29" s="11">
        <f>VLOOKUP(CONCATENATE($A29, " ", $B$7), 'Table 4 - Full data'!$A$2:$J$145, 4, FALSE)</f>
        <v>900</v>
      </c>
      <c r="E29" s="11">
        <f>VLOOKUP(CONCATENATE($A29, " ", $B$7), 'Table 4 - Full data'!$A$2:$J$145, 5, FALSE)</f>
        <v>735</v>
      </c>
      <c r="F29" s="11">
        <f>VLOOKUP(CONCATENATE($A29, " ", $B$7), 'Table 4 - Full data'!$A$2:$J$145, 6, FALSE)</f>
        <v>155</v>
      </c>
      <c r="G29" s="11">
        <f>VLOOKUP(CONCATENATE($A29, " ", $B$7), 'Table 4 - Full data'!$A$2:$J$145, 7, FALSE)</f>
        <v>5</v>
      </c>
      <c r="H29" s="12">
        <f>VLOOKUP(CONCATENATE($A29, " ", $B$7), 'Table 4 - Full data'!$A$2:$J$145, 8, FALSE)</f>
        <v>0.82</v>
      </c>
      <c r="I29" s="12">
        <f>VLOOKUP(CONCATENATE($A29, " ", $B$7), 'Table 4 - Full data'!$A$2:$J$145, 9, FALSE)</f>
        <v>0.17</v>
      </c>
      <c r="J29" s="12">
        <f>VLOOKUP(CONCATENATE($A29, " ", $B$7), 'Table 4 - Full data'!$A$2:$J$145, 10, FALSE)</f>
        <v>0.01</v>
      </c>
    </row>
    <row r="30" spans="1:10" x14ac:dyDescent="0.25">
      <c r="A30" s="2" t="s">
        <v>193</v>
      </c>
      <c r="B30" s="11">
        <f>VLOOKUP(CONCATENATE($A30, " ", $B$7), 'Table 4 - Full data'!$A$2:$J$145, 2, FALSE)</f>
        <v>10545</v>
      </c>
      <c r="C30" s="12">
        <f>VLOOKUP(CONCATENATE($A30, " ", $B$7), 'Table 4 - Full data'!$A$2:$J$145, 3, FALSE)</f>
        <v>0.03</v>
      </c>
      <c r="D30" s="11">
        <f>VLOOKUP(CONCATENATE($A30, " ", $B$7), 'Table 4 - Full data'!$A$2:$J$145, 4, FALSE)</f>
        <v>10145</v>
      </c>
      <c r="E30" s="11">
        <f>VLOOKUP(CONCATENATE($A30, " ", $B$7), 'Table 4 - Full data'!$A$2:$J$145, 5, FALSE)</f>
        <v>8890</v>
      </c>
      <c r="F30" s="11">
        <f>VLOOKUP(CONCATENATE($A30, " ", $B$7), 'Table 4 - Full data'!$A$2:$J$145, 6, FALSE)</f>
        <v>1100</v>
      </c>
      <c r="G30" s="11">
        <f>VLOOKUP(CONCATENATE($A30, " ", $B$7), 'Table 4 - Full data'!$A$2:$J$145, 7, FALSE)</f>
        <v>155</v>
      </c>
      <c r="H30" s="12">
        <f>VLOOKUP(CONCATENATE($A30, " ", $B$7), 'Table 4 - Full data'!$A$2:$J$145, 8, FALSE)</f>
        <v>0.88</v>
      </c>
      <c r="I30" s="12">
        <f>VLOOKUP(CONCATENATE($A30, " ", $B$7), 'Table 4 - Full data'!$A$2:$J$145, 9, FALSE)</f>
        <v>0.11</v>
      </c>
      <c r="J30" s="12">
        <f>VLOOKUP(CONCATENATE($A30, " ", $B$7), 'Table 4 - Full data'!$A$2:$J$145, 10, FALSE)</f>
        <v>0.02</v>
      </c>
    </row>
    <row r="31" spans="1:10" x14ac:dyDescent="0.25">
      <c r="A31" s="2" t="s">
        <v>194</v>
      </c>
      <c r="B31" s="11">
        <f>VLOOKUP(CONCATENATE($A31, " ", $B$7), 'Table 4 - Full data'!$A$2:$J$145, 2, FALSE)</f>
        <v>24370</v>
      </c>
      <c r="C31" s="12">
        <f>VLOOKUP(CONCATENATE($A31, " ", $B$7), 'Table 4 - Full data'!$A$2:$J$145, 3, FALSE)</f>
        <v>0.08</v>
      </c>
      <c r="D31" s="11">
        <f>VLOOKUP(CONCATENATE($A31, " ", $B$7), 'Table 4 - Full data'!$A$2:$J$145, 4, FALSE)</f>
        <v>23365</v>
      </c>
      <c r="E31" s="11">
        <f>VLOOKUP(CONCATENATE($A31, " ", $B$7), 'Table 4 - Full data'!$A$2:$J$145, 5, FALSE)</f>
        <v>20325</v>
      </c>
      <c r="F31" s="11">
        <f>VLOOKUP(CONCATENATE($A31, " ", $B$7), 'Table 4 - Full data'!$A$2:$J$145, 6, FALSE)</f>
        <v>2705</v>
      </c>
      <c r="G31" s="11">
        <f>VLOOKUP(CONCATENATE($A31, " ", $B$7), 'Table 4 - Full data'!$A$2:$J$145, 7, FALSE)</f>
        <v>340</v>
      </c>
      <c r="H31" s="12">
        <f>VLOOKUP(CONCATENATE($A31, " ", $B$7), 'Table 4 - Full data'!$A$2:$J$145, 8, FALSE)</f>
        <v>0.87</v>
      </c>
      <c r="I31" s="12">
        <f>VLOOKUP(CONCATENATE($A31, " ", $B$7), 'Table 4 - Full data'!$A$2:$J$145, 9, FALSE)</f>
        <v>0.12</v>
      </c>
      <c r="J31" s="12">
        <f>VLOOKUP(CONCATENATE($A31, " ", $B$7), 'Table 4 - Full data'!$A$2:$J$145, 10, FALSE)</f>
        <v>0.01</v>
      </c>
    </row>
    <row r="32" spans="1:10" x14ac:dyDescent="0.25">
      <c r="A32" s="2" t="s">
        <v>195</v>
      </c>
      <c r="B32" s="11">
        <f>VLOOKUP(CONCATENATE($A32, " ", $B$7), 'Table 4 - Full data'!$A$2:$J$145, 2, FALSE)</f>
        <v>685</v>
      </c>
      <c r="C32" s="12">
        <f>VLOOKUP(CONCATENATE($A32, " ", $B$7), 'Table 4 - Full data'!$A$2:$J$145, 3, FALSE)</f>
        <v>0</v>
      </c>
      <c r="D32" s="11">
        <f>VLOOKUP(CONCATENATE($A32, " ", $B$7), 'Table 4 - Full data'!$A$2:$J$145, 4, FALSE)</f>
        <v>640</v>
      </c>
      <c r="E32" s="11">
        <f>VLOOKUP(CONCATENATE($A32, " ", $B$7), 'Table 4 - Full data'!$A$2:$J$145, 5, FALSE)</f>
        <v>535</v>
      </c>
      <c r="F32" s="11">
        <f>VLOOKUP(CONCATENATE($A32, " ", $B$7), 'Table 4 - Full data'!$A$2:$J$145, 6, FALSE)</f>
        <v>95</v>
      </c>
      <c r="G32" s="11">
        <f>VLOOKUP(CONCATENATE($A32, " ", $B$7), 'Table 4 - Full data'!$A$2:$J$145, 7, FALSE)</f>
        <v>10</v>
      </c>
      <c r="H32" s="12">
        <f>VLOOKUP(CONCATENATE($A32, " ", $B$7), 'Table 4 - Full data'!$A$2:$J$145, 8, FALSE)</f>
        <v>0.83</v>
      </c>
      <c r="I32" s="12">
        <f>VLOOKUP(CONCATENATE($A32, " ", $B$7), 'Table 4 - Full data'!$A$2:$J$145, 9, FALSE)</f>
        <v>0.15</v>
      </c>
      <c r="J32" s="12">
        <f>VLOOKUP(CONCATENATE($A32, " ", $B$7), 'Table 4 - Full data'!$A$2:$J$145, 10, FALSE)</f>
        <v>0.01</v>
      </c>
    </row>
    <row r="33" spans="1:10" x14ac:dyDescent="0.25">
      <c r="A33" s="2" t="s">
        <v>196</v>
      </c>
      <c r="B33" s="11">
        <f>VLOOKUP(CONCATENATE($A33, " ", $B$7), 'Table 4 - Full data'!$A$2:$J$145, 2, FALSE)</f>
        <v>6890</v>
      </c>
      <c r="C33" s="12">
        <f>VLOOKUP(CONCATENATE($A33, " ", $B$7), 'Table 4 - Full data'!$A$2:$J$145, 3, FALSE)</f>
        <v>0.02</v>
      </c>
      <c r="D33" s="11">
        <f>VLOOKUP(CONCATENATE($A33, " ", $B$7), 'Table 4 - Full data'!$A$2:$J$145, 4, FALSE)</f>
        <v>6535</v>
      </c>
      <c r="E33" s="11">
        <f>VLOOKUP(CONCATENATE($A33, " ", $B$7), 'Table 4 - Full data'!$A$2:$J$145, 5, FALSE)</f>
        <v>5570</v>
      </c>
      <c r="F33" s="11">
        <f>VLOOKUP(CONCATENATE($A33, " ", $B$7), 'Table 4 - Full data'!$A$2:$J$145, 6, FALSE)</f>
        <v>875</v>
      </c>
      <c r="G33" s="11">
        <f>VLOOKUP(CONCATENATE($A33, " ", $B$7), 'Table 4 - Full data'!$A$2:$J$145, 7, FALSE)</f>
        <v>95</v>
      </c>
      <c r="H33" s="12">
        <f>VLOOKUP(CONCATENATE($A33, " ", $B$7), 'Table 4 - Full data'!$A$2:$J$145, 8, FALSE)</f>
        <v>0.85</v>
      </c>
      <c r="I33" s="12">
        <f>VLOOKUP(CONCATENATE($A33, " ", $B$7), 'Table 4 - Full data'!$A$2:$J$145, 9, FALSE)</f>
        <v>0.13</v>
      </c>
      <c r="J33" s="12">
        <f>VLOOKUP(CONCATENATE($A33, " ", $B$7), 'Table 4 - Full data'!$A$2:$J$145, 10, FALSE)</f>
        <v>0.01</v>
      </c>
    </row>
    <row r="34" spans="1:10" x14ac:dyDescent="0.25">
      <c r="A34" s="2" t="s">
        <v>197</v>
      </c>
      <c r="B34" s="11">
        <f>VLOOKUP(CONCATENATE($A34, " ", $B$7), 'Table 4 - Full data'!$A$2:$J$145, 2, FALSE)</f>
        <v>10640</v>
      </c>
      <c r="C34" s="12">
        <f>VLOOKUP(CONCATENATE($A34, " ", $B$7), 'Table 4 - Full data'!$A$2:$J$145, 3, FALSE)</f>
        <v>0.03</v>
      </c>
      <c r="D34" s="11">
        <f>VLOOKUP(CONCATENATE($A34, " ", $B$7), 'Table 4 - Full data'!$A$2:$J$145, 4, FALSE)</f>
        <v>10180</v>
      </c>
      <c r="E34" s="11">
        <f>VLOOKUP(CONCATENATE($A34, " ", $B$7), 'Table 4 - Full data'!$A$2:$J$145, 5, FALSE)</f>
        <v>8755</v>
      </c>
      <c r="F34" s="11">
        <f>VLOOKUP(CONCATENATE($A34, " ", $B$7), 'Table 4 - Full data'!$A$2:$J$145, 6, FALSE)</f>
        <v>1240</v>
      </c>
      <c r="G34" s="11">
        <f>VLOOKUP(CONCATENATE($A34, " ", $B$7), 'Table 4 - Full data'!$A$2:$J$145, 7, FALSE)</f>
        <v>185</v>
      </c>
      <c r="H34" s="12">
        <f>VLOOKUP(CONCATENATE($A34, " ", $B$7), 'Table 4 - Full data'!$A$2:$J$145, 8, FALSE)</f>
        <v>0.86</v>
      </c>
      <c r="I34" s="12">
        <f>VLOOKUP(CONCATENATE($A34, " ", $B$7), 'Table 4 - Full data'!$A$2:$J$145, 9, FALSE)</f>
        <v>0.12</v>
      </c>
      <c r="J34" s="12">
        <f>VLOOKUP(CONCATENATE($A34, " ", $B$7), 'Table 4 - Full data'!$A$2:$J$145, 10, FALSE)</f>
        <v>0.02</v>
      </c>
    </row>
    <row r="35" spans="1:10" x14ac:dyDescent="0.25">
      <c r="A35" s="2" t="s">
        <v>198</v>
      </c>
      <c r="B35" s="11">
        <f>VLOOKUP(CONCATENATE($A35, " ", $B$7), 'Table 4 - Full data'!$A$2:$J$145, 2, FALSE)</f>
        <v>5525</v>
      </c>
      <c r="C35" s="12">
        <f>VLOOKUP(CONCATENATE($A35, " ", $B$7), 'Table 4 - Full data'!$A$2:$J$145, 3, FALSE)</f>
        <v>0.02</v>
      </c>
      <c r="D35" s="11">
        <f>VLOOKUP(CONCATENATE($A35, " ", $B$7), 'Table 4 - Full data'!$A$2:$J$145, 4, FALSE)</f>
        <v>5285</v>
      </c>
      <c r="E35" s="11">
        <f>VLOOKUP(CONCATENATE($A35, " ", $B$7), 'Table 4 - Full data'!$A$2:$J$145, 5, FALSE)</f>
        <v>4595</v>
      </c>
      <c r="F35" s="11">
        <f>VLOOKUP(CONCATENATE($A35, " ", $B$7), 'Table 4 - Full data'!$A$2:$J$145, 6, FALSE)</f>
        <v>620</v>
      </c>
      <c r="G35" s="11">
        <f>VLOOKUP(CONCATENATE($A35, " ", $B$7), 'Table 4 - Full data'!$A$2:$J$145, 7, FALSE)</f>
        <v>70</v>
      </c>
      <c r="H35" s="12">
        <f>VLOOKUP(CONCATENATE($A35, " ", $B$7), 'Table 4 - Full data'!$A$2:$J$145, 8, FALSE)</f>
        <v>0.87</v>
      </c>
      <c r="I35" s="12">
        <f>VLOOKUP(CONCATENATE($A35, " ", $B$7), 'Table 4 - Full data'!$A$2:$J$145, 9, FALSE)</f>
        <v>0.12</v>
      </c>
      <c r="J35" s="12">
        <f>VLOOKUP(CONCATENATE($A35, " ", $B$7), 'Table 4 - Full data'!$A$2:$J$145, 10, FALSE)</f>
        <v>0.01</v>
      </c>
    </row>
    <row r="36" spans="1:10" x14ac:dyDescent="0.25">
      <c r="A36" s="2" t="s">
        <v>199</v>
      </c>
      <c r="B36" s="11">
        <f>VLOOKUP(CONCATENATE($A36, " ", $B$7), 'Table 4 - Full data'!$A$2:$J$145, 2, FALSE)</f>
        <v>740</v>
      </c>
      <c r="C36" s="12">
        <f>VLOOKUP(CONCATENATE($A36, " ", $B$7), 'Table 4 - Full data'!$A$2:$J$145, 3, FALSE)</f>
        <v>0</v>
      </c>
      <c r="D36" s="11">
        <f>VLOOKUP(CONCATENATE($A36, " ", $B$7), 'Table 4 - Full data'!$A$2:$J$145, 4, FALSE)</f>
        <v>695</v>
      </c>
      <c r="E36" s="11">
        <f>VLOOKUP(CONCATENATE($A36, " ", $B$7), 'Table 4 - Full data'!$A$2:$J$145, 5, FALSE)</f>
        <v>570</v>
      </c>
      <c r="F36" s="11">
        <f>VLOOKUP(CONCATENATE($A36, " ", $B$7), 'Table 4 - Full data'!$A$2:$J$145, 6, FALSE)</f>
        <v>115</v>
      </c>
      <c r="G36" s="11">
        <f>VLOOKUP(CONCATENATE($A36, " ", $B$7), 'Table 4 - Full data'!$A$2:$J$145, 7, FALSE)</f>
        <v>10</v>
      </c>
      <c r="H36" s="12">
        <f>VLOOKUP(CONCATENATE($A36, " ", $B$7), 'Table 4 - Full data'!$A$2:$J$145, 8, FALSE)</f>
        <v>0.82</v>
      </c>
      <c r="I36" s="12">
        <f>VLOOKUP(CONCATENATE($A36, " ", $B$7), 'Table 4 - Full data'!$A$2:$J$145, 9, FALSE)</f>
        <v>0.17</v>
      </c>
      <c r="J36" s="12">
        <f>VLOOKUP(CONCATENATE($A36, " ", $B$7), 'Table 4 - Full data'!$A$2:$J$145, 10, FALSE)</f>
        <v>0.01</v>
      </c>
    </row>
    <row r="37" spans="1:10" x14ac:dyDescent="0.25">
      <c r="A37" s="2" t="s">
        <v>200</v>
      </c>
      <c r="B37" s="11">
        <f>VLOOKUP(CONCATENATE($A37, " ", $B$7), 'Table 4 - Full data'!$A$2:$J$145, 2, FALSE)</f>
        <v>6070</v>
      </c>
      <c r="C37" s="12">
        <f>VLOOKUP(CONCATENATE($A37, " ", $B$7), 'Table 4 - Full data'!$A$2:$J$145, 3, FALSE)</f>
        <v>0.02</v>
      </c>
      <c r="D37" s="11">
        <f>VLOOKUP(CONCATENATE($A37, " ", $B$7), 'Table 4 - Full data'!$A$2:$J$145, 4, FALSE)</f>
        <v>5810</v>
      </c>
      <c r="E37" s="11">
        <f>VLOOKUP(CONCATENATE($A37, " ", $B$7), 'Table 4 - Full data'!$A$2:$J$145, 5, FALSE)</f>
        <v>5105</v>
      </c>
      <c r="F37" s="11">
        <f>VLOOKUP(CONCATENATE($A37, " ", $B$7), 'Table 4 - Full data'!$A$2:$J$145, 6, FALSE)</f>
        <v>615</v>
      </c>
      <c r="G37" s="11">
        <f>VLOOKUP(CONCATENATE($A37, " ", $B$7), 'Table 4 - Full data'!$A$2:$J$145, 7, FALSE)</f>
        <v>90</v>
      </c>
      <c r="H37" s="12">
        <f>VLOOKUP(CONCATENATE($A37, " ", $B$7), 'Table 4 - Full data'!$A$2:$J$145, 8, FALSE)</f>
        <v>0.88</v>
      </c>
      <c r="I37" s="12">
        <f>VLOOKUP(CONCATENATE($A37, " ", $B$7), 'Table 4 - Full data'!$A$2:$J$145, 9, FALSE)</f>
        <v>0.11</v>
      </c>
      <c r="J37" s="12">
        <f>VLOOKUP(CONCATENATE($A37, " ", $B$7), 'Table 4 - Full data'!$A$2:$J$145, 10, FALSE)</f>
        <v>0.02</v>
      </c>
    </row>
    <row r="38" spans="1:10" x14ac:dyDescent="0.25">
      <c r="A38" s="2" t="s">
        <v>201</v>
      </c>
      <c r="B38" s="11">
        <f>VLOOKUP(CONCATENATE($A38, " ", $B$7), 'Table 4 - Full data'!$A$2:$J$145, 2, FALSE)</f>
        <v>19325</v>
      </c>
      <c r="C38" s="12">
        <f>VLOOKUP(CONCATENATE($A38, " ", $B$7), 'Table 4 - Full data'!$A$2:$J$145, 3, FALSE)</f>
        <v>0.06</v>
      </c>
      <c r="D38" s="11">
        <f>VLOOKUP(CONCATENATE($A38, " ", $B$7), 'Table 4 - Full data'!$A$2:$J$145, 4, FALSE)</f>
        <v>18530</v>
      </c>
      <c r="E38" s="11">
        <f>VLOOKUP(CONCATENATE($A38, " ", $B$7), 'Table 4 - Full data'!$A$2:$J$145, 5, FALSE)</f>
        <v>15945</v>
      </c>
      <c r="F38" s="11">
        <f>VLOOKUP(CONCATENATE($A38, " ", $B$7), 'Table 4 - Full data'!$A$2:$J$145, 6, FALSE)</f>
        <v>2280</v>
      </c>
      <c r="G38" s="11">
        <f>VLOOKUP(CONCATENATE($A38, " ", $B$7), 'Table 4 - Full data'!$A$2:$J$145, 7, FALSE)</f>
        <v>305</v>
      </c>
      <c r="H38" s="12">
        <f>VLOOKUP(CONCATENATE($A38, " ", $B$7), 'Table 4 - Full data'!$A$2:$J$145, 8, FALSE)</f>
        <v>0.86</v>
      </c>
      <c r="I38" s="12">
        <f>VLOOKUP(CONCATENATE($A38, " ", $B$7), 'Table 4 - Full data'!$A$2:$J$145, 9, FALSE)</f>
        <v>0.12</v>
      </c>
      <c r="J38" s="12">
        <f>VLOOKUP(CONCATENATE($A38, " ", $B$7), 'Table 4 - Full data'!$A$2:$J$145, 10, FALSE)</f>
        <v>0.02</v>
      </c>
    </row>
    <row r="39" spans="1:10" x14ac:dyDescent="0.25">
      <c r="A39" s="2" t="s">
        <v>202</v>
      </c>
      <c r="B39" s="11">
        <f>VLOOKUP(CONCATENATE($A39, " ", $B$7), 'Table 4 - Full data'!$A$2:$J$145, 2, FALSE)</f>
        <v>3670</v>
      </c>
      <c r="C39" s="12">
        <f>VLOOKUP(CONCATENATE($A39, " ", $B$7), 'Table 4 - Full data'!$A$2:$J$145, 3, FALSE)</f>
        <v>0.01</v>
      </c>
      <c r="D39" s="11">
        <f>VLOOKUP(CONCATENATE($A39, " ", $B$7), 'Table 4 - Full data'!$A$2:$J$145, 4, FALSE)</f>
        <v>3520</v>
      </c>
      <c r="E39" s="11">
        <f>VLOOKUP(CONCATENATE($A39, " ", $B$7), 'Table 4 - Full data'!$A$2:$J$145, 5, FALSE)</f>
        <v>3075</v>
      </c>
      <c r="F39" s="11">
        <f>VLOOKUP(CONCATENATE($A39, " ", $B$7), 'Table 4 - Full data'!$A$2:$J$145, 6, FALSE)</f>
        <v>400</v>
      </c>
      <c r="G39" s="11">
        <f>VLOOKUP(CONCATENATE($A39, " ", $B$7), 'Table 4 - Full data'!$A$2:$J$145, 7, FALSE)</f>
        <v>50</v>
      </c>
      <c r="H39" s="12">
        <f>VLOOKUP(CONCATENATE($A39, " ", $B$7), 'Table 4 - Full data'!$A$2:$J$145, 8, FALSE)</f>
        <v>0.87</v>
      </c>
      <c r="I39" s="12">
        <f>VLOOKUP(CONCATENATE($A39, " ", $B$7), 'Table 4 - Full data'!$A$2:$J$145, 9, FALSE)</f>
        <v>0.11</v>
      </c>
      <c r="J39" s="12">
        <f>VLOOKUP(CONCATENATE($A39, " ", $B$7), 'Table 4 - Full data'!$A$2:$J$145, 10, FALSE)</f>
        <v>0.01</v>
      </c>
    </row>
    <row r="40" spans="1:10" x14ac:dyDescent="0.25">
      <c r="A40" s="2" t="s">
        <v>203</v>
      </c>
      <c r="B40" s="11">
        <f>VLOOKUP(CONCATENATE($A40, " ", $B$7), 'Table 4 - Full data'!$A$2:$J$145, 2, FALSE)</f>
        <v>7100</v>
      </c>
      <c r="C40" s="12">
        <f>VLOOKUP(CONCATENATE($A40, " ", $B$7), 'Table 4 - Full data'!$A$2:$J$145, 3, FALSE)</f>
        <v>0.02</v>
      </c>
      <c r="D40" s="11">
        <f>VLOOKUP(CONCATENATE($A40, " ", $B$7), 'Table 4 - Full data'!$A$2:$J$145, 4, FALSE)</f>
        <v>6820</v>
      </c>
      <c r="E40" s="11">
        <f>VLOOKUP(CONCATENATE($A40, " ", $B$7), 'Table 4 - Full data'!$A$2:$J$145, 5, FALSE)</f>
        <v>5915</v>
      </c>
      <c r="F40" s="11">
        <f>VLOOKUP(CONCATENATE($A40, " ", $B$7), 'Table 4 - Full data'!$A$2:$J$145, 6, FALSE)</f>
        <v>805</v>
      </c>
      <c r="G40" s="11">
        <f>VLOOKUP(CONCATENATE($A40, " ", $B$7), 'Table 4 - Full data'!$A$2:$J$145, 7, FALSE)</f>
        <v>100</v>
      </c>
      <c r="H40" s="12">
        <f>VLOOKUP(CONCATENATE($A40, " ", $B$7), 'Table 4 - Full data'!$A$2:$J$145, 8, FALSE)</f>
        <v>0.87</v>
      </c>
      <c r="I40" s="12">
        <f>VLOOKUP(CONCATENATE($A40, " ", $B$7), 'Table 4 - Full data'!$A$2:$J$145, 9, FALSE)</f>
        <v>0.12</v>
      </c>
      <c r="J40" s="12">
        <f>VLOOKUP(CONCATENATE($A40, " ", $B$7), 'Table 4 - Full data'!$A$2:$J$145, 10, FALSE)</f>
        <v>0.01</v>
      </c>
    </row>
    <row r="41" spans="1:10" x14ac:dyDescent="0.25">
      <c r="A41" s="2" t="s">
        <v>204</v>
      </c>
      <c r="B41" s="11">
        <f>VLOOKUP(CONCATENATE($A41, " ", $B$7), 'Table 4 - Full data'!$A$2:$J$145, 2, FALSE)</f>
        <v>12220</v>
      </c>
      <c r="C41" s="12">
        <f>VLOOKUP(CONCATENATE($A41, " ", $B$7), 'Table 4 - Full data'!$A$2:$J$145, 3, FALSE)</f>
        <v>0.04</v>
      </c>
      <c r="D41" s="11">
        <f>VLOOKUP(CONCATENATE($A41, " ", $B$7), 'Table 4 - Full data'!$A$2:$J$145, 4, FALSE)</f>
        <v>11735</v>
      </c>
      <c r="E41" s="11">
        <f>VLOOKUP(CONCATENATE($A41, " ", $B$7), 'Table 4 - Full data'!$A$2:$J$145, 5, FALSE)</f>
        <v>10120</v>
      </c>
      <c r="F41" s="11">
        <f>VLOOKUP(CONCATENATE($A41, " ", $B$7), 'Table 4 - Full data'!$A$2:$J$145, 6, FALSE)</f>
        <v>1430</v>
      </c>
      <c r="G41" s="11">
        <f>VLOOKUP(CONCATENATE($A41, " ", $B$7), 'Table 4 - Full data'!$A$2:$J$145, 7, FALSE)</f>
        <v>185</v>
      </c>
      <c r="H41" s="12">
        <f>VLOOKUP(CONCATENATE($A41, " ", $B$7), 'Table 4 - Full data'!$A$2:$J$145, 8, FALSE)</f>
        <v>0.86</v>
      </c>
      <c r="I41" s="12">
        <f>VLOOKUP(CONCATENATE($A41, " ", $B$7), 'Table 4 - Full data'!$A$2:$J$145, 9, FALSE)</f>
        <v>0.12</v>
      </c>
      <c r="J41" s="12">
        <f>VLOOKUP(CONCATENATE($A41, " ", $B$7), 'Table 4 - Full data'!$A$2:$J$145, 10, FALSE)</f>
        <v>0.02</v>
      </c>
    </row>
    <row r="42" spans="1:10" x14ac:dyDescent="0.25">
      <c r="A42" s="2" t="s">
        <v>205</v>
      </c>
      <c r="B42" s="11">
        <f>VLOOKUP(CONCATENATE($A42, " ", $B$7), 'Table 4 - Full data'!$A$2:$J$145, 2, FALSE)</f>
        <v>220</v>
      </c>
      <c r="C42" s="12">
        <f>VLOOKUP(CONCATENATE($A42, " ", $B$7), 'Table 4 - Full data'!$A$2:$J$145, 3, FALSE)</f>
        <v>0</v>
      </c>
      <c r="D42" s="11">
        <f>VLOOKUP(CONCATENATE($A42, " ", $B$7), 'Table 4 - Full data'!$A$2:$J$145, 4, FALSE)</f>
        <v>200</v>
      </c>
      <c r="E42" s="11">
        <f>VLOOKUP(CONCATENATE($A42, " ", $B$7), 'Table 4 - Full data'!$A$2:$J$145, 5, FALSE)</f>
        <v>170</v>
      </c>
      <c r="F42" s="11" t="str">
        <f>VLOOKUP(CONCATENATE($A42, " ", $B$7), 'Table 4 - Full data'!$A$2:$J$145, 6, FALSE)</f>
        <v>[c]</v>
      </c>
      <c r="G42" s="11" t="str">
        <f>VLOOKUP(CONCATENATE($A42, " ", $B$7), 'Table 4 - Full data'!$A$2:$J$145, 7, FALSE)</f>
        <v>[c]</v>
      </c>
      <c r="H42" s="12">
        <f>VLOOKUP(CONCATENATE($A42, " ", $B$7), 'Table 4 - Full data'!$A$2:$J$145, 8, FALSE)</f>
        <v>0.85</v>
      </c>
      <c r="I42" s="12" t="str">
        <f>VLOOKUP(CONCATENATE($A42, " ", $B$7), 'Table 4 - Full data'!$A$2:$J$145, 9, FALSE)</f>
        <v>[c]</v>
      </c>
      <c r="J42" s="12" t="str">
        <f>VLOOKUP(CONCATENATE($A42, " ", $B$7), 'Table 4 - Full data'!$A$2:$J$145, 10, FALSE)</f>
        <v>[c]</v>
      </c>
    </row>
    <row r="43" spans="1:10" x14ac:dyDescent="0.25">
      <c r="A43" s="2" t="s">
        <v>206</v>
      </c>
      <c r="B43" s="11">
        <f>VLOOKUP(CONCATENATE($A43, " ", $B$7), 'Table 4 - Full data'!$A$2:$J$145, 2, FALSE)</f>
        <v>1170</v>
      </c>
      <c r="C43" s="12">
        <f>VLOOKUP(CONCATENATE($A43, " ", $B$7), 'Table 4 - Full data'!$A$2:$J$145, 3, FALSE)</f>
        <v>0</v>
      </c>
      <c r="D43" s="11">
        <f>VLOOKUP(CONCATENATE($A43, " ", $B$7), 'Table 4 - Full data'!$A$2:$J$145, 4, FALSE)</f>
        <v>1145</v>
      </c>
      <c r="E43" s="11">
        <f>VLOOKUP(CONCATENATE($A43, " ", $B$7), 'Table 4 - Full data'!$A$2:$J$145, 5, FALSE)</f>
        <v>870</v>
      </c>
      <c r="F43" s="11">
        <f>VLOOKUP(CONCATENATE($A43, " ", $B$7), 'Table 4 - Full data'!$A$2:$J$145, 6, FALSE)</f>
        <v>255</v>
      </c>
      <c r="G43" s="11">
        <f>VLOOKUP(CONCATENATE($A43, " ", $B$7), 'Table 4 - Full data'!$A$2:$J$145, 7, FALSE)</f>
        <v>20</v>
      </c>
      <c r="H43" s="12">
        <f>VLOOKUP(CONCATENATE($A43, " ", $B$7), 'Table 4 - Full data'!$A$2:$J$145, 8, FALSE)</f>
        <v>0.76</v>
      </c>
      <c r="I43" s="12">
        <f>VLOOKUP(CONCATENATE($A43, " ", $B$7), 'Table 4 - Full data'!$A$2:$J$145, 9, FALSE)</f>
        <v>0.22</v>
      </c>
      <c r="J43" s="12">
        <f>VLOOKUP(CONCATENATE($A43, " ", $B$7), 'Table 4 - Full data'!$A$2:$J$145, 10, FALSE)</f>
        <v>0.02</v>
      </c>
    </row>
    <row r="44" spans="1:10" x14ac:dyDescent="0.25">
      <c r="A44" s="2" t="s">
        <v>207</v>
      </c>
      <c r="B44" s="11">
        <f>VLOOKUP(CONCATENATE($A44, " ", $B$7), 'Table 4 - Full data'!$A$2:$J$145, 2, FALSE)</f>
        <v>405</v>
      </c>
      <c r="C44" s="12">
        <f>VLOOKUP(CONCATENATE($A44, " ", $B$7), 'Table 4 - Full data'!$A$2:$J$145, 3, FALSE)</f>
        <v>0</v>
      </c>
      <c r="D44" s="11">
        <f>VLOOKUP(CONCATENATE($A44, " ", $B$7), 'Table 4 - Full data'!$A$2:$J$145, 4, FALSE)</f>
        <v>160</v>
      </c>
      <c r="E44" s="11">
        <f>VLOOKUP(CONCATENATE($A44, " ", $B$7), 'Table 4 - Full data'!$A$2:$J$145, 5, FALSE)</f>
        <v>75</v>
      </c>
      <c r="F44" s="11">
        <f>VLOOKUP(CONCATENATE($A44, " ", $B$7), 'Table 4 - Full data'!$A$2:$J$145, 6, FALSE)</f>
        <v>10</v>
      </c>
      <c r="G44" s="11">
        <f>VLOOKUP(CONCATENATE($A44, " ", $B$7), 'Table 4 - Full data'!$A$2:$J$145, 7, FALSE)</f>
        <v>70</v>
      </c>
      <c r="H44" s="12">
        <f>VLOOKUP(CONCATENATE($A44, " ", $B$7), 'Table 4 - Full data'!$A$2:$J$145, 8, FALSE)</f>
        <v>0.49</v>
      </c>
      <c r="I44" s="12">
        <f>VLOOKUP(CONCATENATE($A44, " ", $B$7), 'Table 4 - Full data'!$A$2:$J$145, 9, FALSE)</f>
        <v>7.0000000000000007E-2</v>
      </c>
      <c r="J44" s="12">
        <f>VLOOKUP(CONCATENATE($A44, " ", $B$7), 'Table 4 - Full data'!$A$2:$J$145, 10, FALSE)</f>
        <v>0.44</v>
      </c>
    </row>
    <row r="45" spans="1:10" x14ac:dyDescent="0.25">
      <c r="A45" s="2" t="s">
        <v>41</v>
      </c>
      <c r="B45" s="2"/>
      <c r="C45" s="2"/>
      <c r="D45" s="2"/>
      <c r="E45" s="2"/>
      <c r="F45" s="2"/>
      <c r="G45" s="2"/>
      <c r="H45" s="2"/>
      <c r="I45" s="2"/>
      <c r="J45" s="2"/>
    </row>
    <row r="46" spans="1:10" x14ac:dyDescent="0.25">
      <c r="A46" s="2" t="s">
        <v>56</v>
      </c>
      <c r="B46" s="2"/>
      <c r="C46" s="2"/>
      <c r="D46" s="2"/>
      <c r="E46" s="2"/>
      <c r="F46" s="2"/>
      <c r="G46" s="2"/>
      <c r="H46" s="2"/>
      <c r="I46" s="2"/>
      <c r="J46" s="2"/>
    </row>
    <row r="47" spans="1:10" ht="110.25" x14ac:dyDescent="0.25">
      <c r="A47" s="19" t="s">
        <v>60</v>
      </c>
      <c r="B47" s="2"/>
      <c r="C47" s="2"/>
      <c r="D47" s="2"/>
      <c r="E47" s="2"/>
      <c r="F47" s="2"/>
      <c r="G47" s="2"/>
      <c r="H47" s="2"/>
      <c r="I47" s="2"/>
      <c r="J47" s="2"/>
    </row>
    <row r="48" spans="1:10" ht="78.75" x14ac:dyDescent="0.25">
      <c r="A48" s="19" t="s">
        <v>61</v>
      </c>
      <c r="B48" s="2"/>
      <c r="C48" s="2"/>
      <c r="D48" s="2"/>
      <c r="E48" s="2"/>
      <c r="F48" s="2"/>
      <c r="G48" s="2"/>
      <c r="H48" s="2"/>
      <c r="I48" s="2"/>
      <c r="J48" s="2"/>
    </row>
    <row r="49" spans="1:10" x14ac:dyDescent="0.25">
      <c r="A49" s="2" t="s">
        <v>62</v>
      </c>
      <c r="B49" s="2"/>
      <c r="C49" s="2"/>
      <c r="D49" s="2"/>
      <c r="E49" s="2"/>
      <c r="F49" s="2"/>
      <c r="G49" s="2"/>
      <c r="H49" s="2"/>
      <c r="I49" s="2"/>
      <c r="J49" s="2"/>
    </row>
    <row r="50" spans="1:10" x14ac:dyDescent="0.25">
      <c r="A50" s="2" t="s">
        <v>63</v>
      </c>
      <c r="B50" s="2"/>
      <c r="C50" s="2"/>
      <c r="D50" s="2"/>
      <c r="E50" s="2"/>
      <c r="F50" s="2"/>
      <c r="G50" s="2"/>
      <c r="H50" s="2"/>
      <c r="I50" s="2"/>
      <c r="J50" s="2"/>
    </row>
    <row r="51" spans="1:10" x14ac:dyDescent="0.25">
      <c r="A51" s="2" t="s">
        <v>64</v>
      </c>
      <c r="B51" s="2"/>
      <c r="C51" s="2"/>
      <c r="D51" s="2"/>
      <c r="E51" s="2"/>
      <c r="F51" s="2"/>
      <c r="G51" s="2"/>
      <c r="H51" s="2"/>
      <c r="I51" s="2"/>
      <c r="J51" s="2"/>
    </row>
  </sheetData>
  <conditionalFormatting sqref="C1:C1048576 H1:J1048576">
    <cfRule type="dataBar" priority="1">
      <dataBar>
        <cfvo type="num" val="0"/>
        <cfvo type="num" val="1"/>
        <color rgb="FFB4A9D4"/>
      </dataBar>
      <extLst>
        <ext xmlns:x14="http://schemas.microsoft.com/office/spreadsheetml/2009/9/main" uri="{B025F937-C7B1-47D3-B67F-A62EFF666E3E}">
          <x14:id>{4AC076DB-D423-4135-9AFE-F0D5E6F18B37}</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4AC076DB-D423-4135-9AFE-F0D5E6F18B37}">
            <x14:dataBar minLength="0" maxLength="100" gradient="0">
              <x14:cfvo type="num">
                <xm:f>0</xm:f>
              </x14:cfvo>
              <x14:cfvo type="num">
                <xm:f>1</xm:f>
              </x14:cfvo>
              <x14:negativeFillColor rgb="FFB4A9D4"/>
              <x14:axisColor rgb="FF000000"/>
            </x14:dataBar>
          </x14:cfRule>
          <xm:sqref>C1:C1048576 H1:J1048576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'Financial year lookup'!A3:A6</xm:f>
          </x14:formula1>
          <xm:sqref>B7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47"/>
  <sheetViews>
    <sheetView zoomScaleNormal="100" workbookViewId="0"/>
  </sheetViews>
  <sheetFormatPr defaultColWidth="11" defaultRowHeight="15.75" x14ac:dyDescent="0.25"/>
  <cols>
    <col min="1" max="1" width="50.75" customWidth="1"/>
    <col min="2" max="13" width="16.75" customWidth="1"/>
  </cols>
  <sheetData>
    <row r="1" spans="1:13" ht="21" x14ac:dyDescent="0.35">
      <c r="A1" s="7" t="s">
        <v>5</v>
      </c>
      <c r="B1" s="2"/>
      <c r="C1" s="2"/>
      <c r="D1" s="2"/>
      <c r="E1" s="2"/>
      <c r="F1" s="2"/>
      <c r="G1" s="2"/>
      <c r="H1" s="2"/>
      <c r="I1" s="2"/>
      <c r="J1" s="2"/>
      <c r="K1" s="2"/>
      <c r="L1" s="2"/>
      <c r="M1" s="2"/>
    </row>
    <row r="2" spans="1:13" x14ac:dyDescent="0.25">
      <c r="A2" s="2" t="s">
        <v>27</v>
      </c>
      <c r="B2" s="2"/>
      <c r="C2" s="2"/>
      <c r="D2" s="2"/>
      <c r="E2" s="2"/>
      <c r="F2" s="2"/>
      <c r="G2" s="2"/>
      <c r="H2" s="2"/>
      <c r="I2" s="2"/>
      <c r="J2" s="2"/>
      <c r="K2" s="2"/>
      <c r="L2" s="2"/>
      <c r="M2" s="2"/>
    </row>
    <row r="3" spans="1:13" x14ac:dyDescent="0.25">
      <c r="A3" s="2" t="s">
        <v>15</v>
      </c>
      <c r="B3" s="2"/>
      <c r="C3" s="2"/>
      <c r="D3" s="2"/>
      <c r="E3" s="2"/>
      <c r="F3" s="2"/>
      <c r="G3" s="2"/>
      <c r="H3" s="2"/>
      <c r="I3" s="2"/>
      <c r="J3" s="2"/>
      <c r="K3" s="2"/>
      <c r="L3" s="2"/>
      <c r="M3" s="2"/>
    </row>
    <row r="4" spans="1:13" x14ac:dyDescent="0.25">
      <c r="A4" s="2" t="s">
        <v>16</v>
      </c>
      <c r="B4" s="2"/>
      <c r="C4" s="2"/>
      <c r="D4" s="2"/>
      <c r="E4" s="2"/>
      <c r="F4" s="2"/>
      <c r="G4" s="2"/>
      <c r="H4" s="2"/>
      <c r="I4" s="2"/>
      <c r="J4" s="2"/>
      <c r="K4" s="2"/>
      <c r="L4" s="2"/>
      <c r="M4" s="2"/>
    </row>
    <row r="5" spans="1:13" x14ac:dyDescent="0.25">
      <c r="A5" s="2" t="s">
        <v>28</v>
      </c>
      <c r="B5" s="2"/>
      <c r="C5" s="2"/>
      <c r="D5" s="2"/>
      <c r="E5" s="2"/>
      <c r="F5" s="2"/>
      <c r="G5" s="2"/>
      <c r="H5" s="2"/>
      <c r="I5" s="2"/>
      <c r="J5" s="2"/>
      <c r="K5" s="2"/>
      <c r="L5" s="2"/>
      <c r="M5" s="2"/>
    </row>
    <row r="6" spans="1:13" ht="80.099999999999994" customHeight="1" x14ac:dyDescent="0.25">
      <c r="A6" s="4" t="s">
        <v>453</v>
      </c>
      <c r="B6" s="4" t="s">
        <v>208</v>
      </c>
      <c r="C6" s="4" t="s">
        <v>209</v>
      </c>
      <c r="D6" s="4" t="s">
        <v>210</v>
      </c>
      <c r="E6" s="4" t="s">
        <v>211</v>
      </c>
      <c r="F6" s="4" t="s">
        <v>212</v>
      </c>
      <c r="G6" s="4" t="s">
        <v>213</v>
      </c>
      <c r="H6" s="4" t="s">
        <v>214</v>
      </c>
      <c r="I6" s="4" t="s">
        <v>215</v>
      </c>
      <c r="J6" s="4" t="s">
        <v>216</v>
      </c>
      <c r="K6" s="4" t="s">
        <v>217</v>
      </c>
      <c r="L6" s="4" t="s">
        <v>218</v>
      </c>
      <c r="M6" s="4" t="s">
        <v>454</v>
      </c>
    </row>
    <row r="7" spans="1:13" x14ac:dyDescent="0.25">
      <c r="A7" s="8" t="s">
        <v>120</v>
      </c>
      <c r="B7" s="9">
        <v>302685</v>
      </c>
      <c r="C7" s="9">
        <v>7740</v>
      </c>
      <c r="D7" s="9">
        <v>12485</v>
      </c>
      <c r="E7" s="9">
        <v>25580</v>
      </c>
      <c r="F7" s="9">
        <v>26695</v>
      </c>
      <c r="G7" s="9">
        <v>41840</v>
      </c>
      <c r="H7" s="9">
        <v>17675</v>
      </c>
      <c r="I7" s="9">
        <v>22010</v>
      </c>
      <c r="J7" s="9">
        <v>20070</v>
      </c>
      <c r="K7" s="9">
        <v>32165</v>
      </c>
      <c r="L7" s="9">
        <v>96430</v>
      </c>
      <c r="M7" s="9">
        <v>30</v>
      </c>
    </row>
    <row r="8" spans="1:13" x14ac:dyDescent="0.25">
      <c r="A8" s="2" t="s">
        <v>121</v>
      </c>
      <c r="B8" s="11">
        <v>5265</v>
      </c>
      <c r="C8" s="11">
        <v>35</v>
      </c>
      <c r="D8" s="11">
        <v>1355</v>
      </c>
      <c r="E8" s="11">
        <v>2500</v>
      </c>
      <c r="F8" s="11">
        <v>1370</v>
      </c>
      <c r="G8" s="11">
        <v>0</v>
      </c>
      <c r="H8" s="11">
        <v>0</v>
      </c>
      <c r="I8" s="11">
        <v>0</v>
      </c>
      <c r="J8" s="11">
        <v>0</v>
      </c>
      <c r="K8" s="11">
        <v>0</v>
      </c>
      <c r="L8" s="11">
        <v>0</v>
      </c>
      <c r="M8" s="11">
        <v>9</v>
      </c>
    </row>
    <row r="9" spans="1:13" x14ac:dyDescent="0.25">
      <c r="A9" s="2" t="s">
        <v>122</v>
      </c>
      <c r="B9" s="11">
        <v>9465</v>
      </c>
      <c r="C9" s="11">
        <v>20</v>
      </c>
      <c r="D9" s="11">
        <v>90</v>
      </c>
      <c r="E9" s="11">
        <v>135</v>
      </c>
      <c r="F9" s="11">
        <v>830</v>
      </c>
      <c r="G9" s="11">
        <v>4750</v>
      </c>
      <c r="H9" s="11">
        <v>855</v>
      </c>
      <c r="I9" s="11">
        <v>1575</v>
      </c>
      <c r="J9" s="11">
        <v>1215</v>
      </c>
      <c r="K9" s="11">
        <v>0</v>
      </c>
      <c r="L9" s="11">
        <v>0</v>
      </c>
      <c r="M9" s="11">
        <v>18</v>
      </c>
    </row>
    <row r="10" spans="1:13" x14ac:dyDescent="0.25">
      <c r="A10" s="2" t="s">
        <v>123</v>
      </c>
      <c r="B10" s="11">
        <v>18445</v>
      </c>
      <c r="C10" s="11">
        <v>15</v>
      </c>
      <c r="D10" s="11">
        <v>85</v>
      </c>
      <c r="E10" s="11">
        <v>65</v>
      </c>
      <c r="F10" s="11">
        <v>500</v>
      </c>
      <c r="G10" s="11">
        <v>1520</v>
      </c>
      <c r="H10" s="11">
        <v>1510</v>
      </c>
      <c r="I10" s="11">
        <v>400</v>
      </c>
      <c r="J10" s="11">
        <v>330</v>
      </c>
      <c r="K10" s="11">
        <v>3970</v>
      </c>
      <c r="L10" s="11">
        <v>10045</v>
      </c>
      <c r="M10" s="11">
        <v>42</v>
      </c>
    </row>
    <row r="11" spans="1:13" x14ac:dyDescent="0.25">
      <c r="A11" s="2" t="s">
        <v>124</v>
      </c>
      <c r="B11" s="11">
        <v>21885</v>
      </c>
      <c r="C11" s="11">
        <v>30</v>
      </c>
      <c r="D11" s="11">
        <v>100</v>
      </c>
      <c r="E11" s="11">
        <v>155</v>
      </c>
      <c r="F11" s="11">
        <v>2670</v>
      </c>
      <c r="G11" s="11">
        <v>1825</v>
      </c>
      <c r="H11" s="11">
        <v>585</v>
      </c>
      <c r="I11" s="11">
        <v>400</v>
      </c>
      <c r="J11" s="11">
        <v>300</v>
      </c>
      <c r="K11" s="11">
        <v>245</v>
      </c>
      <c r="L11" s="11">
        <v>15575</v>
      </c>
      <c r="M11" s="11">
        <v>55</v>
      </c>
    </row>
    <row r="12" spans="1:13" x14ac:dyDescent="0.25">
      <c r="A12" s="2" t="s">
        <v>125</v>
      </c>
      <c r="B12" s="11">
        <v>26290</v>
      </c>
      <c r="C12" s="11">
        <v>15</v>
      </c>
      <c r="D12" s="11">
        <v>110</v>
      </c>
      <c r="E12" s="11">
        <v>110</v>
      </c>
      <c r="F12" s="11">
        <v>190</v>
      </c>
      <c r="G12" s="11">
        <v>2115</v>
      </c>
      <c r="H12" s="11">
        <v>1340</v>
      </c>
      <c r="I12" s="11">
        <v>5215</v>
      </c>
      <c r="J12" s="11">
        <v>3300</v>
      </c>
      <c r="K12" s="11">
        <v>5385</v>
      </c>
      <c r="L12" s="11">
        <v>8510</v>
      </c>
      <c r="M12" s="11">
        <v>36</v>
      </c>
    </row>
    <row r="13" spans="1:13" x14ac:dyDescent="0.25">
      <c r="A13" s="2" t="s">
        <v>126</v>
      </c>
      <c r="B13" s="11">
        <v>17860</v>
      </c>
      <c r="C13" s="11">
        <v>10</v>
      </c>
      <c r="D13" s="11">
        <v>90</v>
      </c>
      <c r="E13" s="11">
        <v>445</v>
      </c>
      <c r="F13" s="11">
        <v>1050</v>
      </c>
      <c r="G13" s="11">
        <v>1020</v>
      </c>
      <c r="H13" s="11">
        <v>1710</v>
      </c>
      <c r="I13" s="11">
        <v>2125</v>
      </c>
      <c r="J13" s="11">
        <v>2385</v>
      </c>
      <c r="K13" s="11">
        <v>5145</v>
      </c>
      <c r="L13" s="11">
        <v>3875</v>
      </c>
      <c r="M13" s="11">
        <v>36</v>
      </c>
    </row>
    <row r="14" spans="1:13" x14ac:dyDescent="0.25">
      <c r="A14" s="2" t="s">
        <v>127</v>
      </c>
      <c r="B14" s="11">
        <v>6910</v>
      </c>
      <c r="C14" s="11">
        <v>45</v>
      </c>
      <c r="D14" s="11">
        <v>1775</v>
      </c>
      <c r="E14" s="11">
        <v>1230</v>
      </c>
      <c r="F14" s="11">
        <v>395</v>
      </c>
      <c r="G14" s="11">
        <v>290</v>
      </c>
      <c r="H14" s="11">
        <v>275</v>
      </c>
      <c r="I14" s="11">
        <v>210</v>
      </c>
      <c r="J14" s="11">
        <v>155</v>
      </c>
      <c r="K14" s="11">
        <v>165</v>
      </c>
      <c r="L14" s="11">
        <v>2370</v>
      </c>
      <c r="M14" s="11">
        <v>16</v>
      </c>
    </row>
    <row r="15" spans="1:13" x14ac:dyDescent="0.25">
      <c r="A15" s="2" t="s">
        <v>128</v>
      </c>
      <c r="B15" s="11">
        <v>8995</v>
      </c>
      <c r="C15" s="11">
        <v>25</v>
      </c>
      <c r="D15" s="11">
        <v>1230</v>
      </c>
      <c r="E15" s="11">
        <v>3705</v>
      </c>
      <c r="F15" s="11">
        <v>1190</v>
      </c>
      <c r="G15" s="11">
        <v>340</v>
      </c>
      <c r="H15" s="11">
        <v>240</v>
      </c>
      <c r="I15" s="11">
        <v>200</v>
      </c>
      <c r="J15" s="11">
        <v>155</v>
      </c>
      <c r="K15" s="11">
        <v>115</v>
      </c>
      <c r="L15" s="11">
        <v>1800</v>
      </c>
      <c r="M15" s="11">
        <v>10</v>
      </c>
    </row>
    <row r="16" spans="1:13" x14ac:dyDescent="0.25">
      <c r="A16" s="2" t="s">
        <v>129</v>
      </c>
      <c r="B16" s="11">
        <v>5445</v>
      </c>
      <c r="C16" s="11">
        <v>15</v>
      </c>
      <c r="D16" s="11">
        <v>960</v>
      </c>
      <c r="E16" s="11">
        <v>2145</v>
      </c>
      <c r="F16" s="11">
        <v>400</v>
      </c>
      <c r="G16" s="11">
        <v>315</v>
      </c>
      <c r="H16" s="11">
        <v>300</v>
      </c>
      <c r="I16" s="11">
        <v>200</v>
      </c>
      <c r="J16" s="11">
        <v>165</v>
      </c>
      <c r="K16" s="11">
        <v>110</v>
      </c>
      <c r="L16" s="11">
        <v>840</v>
      </c>
      <c r="M16" s="11">
        <v>8</v>
      </c>
    </row>
    <row r="17" spans="1:13" x14ac:dyDescent="0.25">
      <c r="A17" s="2" t="s">
        <v>130</v>
      </c>
      <c r="B17" s="11">
        <v>4660</v>
      </c>
      <c r="C17" s="11">
        <v>15</v>
      </c>
      <c r="D17" s="11">
        <v>610</v>
      </c>
      <c r="E17" s="11">
        <v>1845</v>
      </c>
      <c r="F17" s="11">
        <v>325</v>
      </c>
      <c r="G17" s="11">
        <v>275</v>
      </c>
      <c r="H17" s="11">
        <v>210</v>
      </c>
      <c r="I17" s="11">
        <v>185</v>
      </c>
      <c r="J17" s="11">
        <v>160</v>
      </c>
      <c r="K17" s="11">
        <v>100</v>
      </c>
      <c r="L17" s="11">
        <v>940</v>
      </c>
      <c r="M17" s="11">
        <v>9</v>
      </c>
    </row>
    <row r="18" spans="1:13" x14ac:dyDescent="0.25">
      <c r="A18" s="2" t="s">
        <v>131</v>
      </c>
      <c r="B18" s="11">
        <v>3745</v>
      </c>
      <c r="C18" s="11">
        <v>5</v>
      </c>
      <c r="D18" s="11">
        <v>35</v>
      </c>
      <c r="E18" s="11">
        <v>250</v>
      </c>
      <c r="F18" s="11">
        <v>1620</v>
      </c>
      <c r="G18" s="11">
        <v>405</v>
      </c>
      <c r="H18" s="11">
        <v>315</v>
      </c>
      <c r="I18" s="11">
        <v>180</v>
      </c>
      <c r="J18" s="11">
        <v>120</v>
      </c>
      <c r="K18" s="11">
        <v>75</v>
      </c>
      <c r="L18" s="11">
        <v>740</v>
      </c>
      <c r="M18" s="11">
        <v>15</v>
      </c>
    </row>
    <row r="19" spans="1:13" x14ac:dyDescent="0.25">
      <c r="A19" s="2" t="s">
        <v>132</v>
      </c>
      <c r="B19" s="11">
        <v>2875</v>
      </c>
      <c r="C19" s="11">
        <v>5</v>
      </c>
      <c r="D19" s="11">
        <v>15</v>
      </c>
      <c r="E19" s="11">
        <v>25</v>
      </c>
      <c r="F19" s="11">
        <v>65</v>
      </c>
      <c r="G19" s="11">
        <v>1380</v>
      </c>
      <c r="H19" s="11">
        <v>485</v>
      </c>
      <c r="I19" s="11">
        <v>200</v>
      </c>
      <c r="J19" s="11">
        <v>160</v>
      </c>
      <c r="K19" s="11">
        <v>130</v>
      </c>
      <c r="L19" s="11">
        <v>405</v>
      </c>
      <c r="M19" s="11">
        <v>20</v>
      </c>
    </row>
    <row r="20" spans="1:13" x14ac:dyDescent="0.25">
      <c r="A20" s="2" t="s">
        <v>133</v>
      </c>
      <c r="B20" s="11">
        <v>3790</v>
      </c>
      <c r="C20" s="11">
        <v>5</v>
      </c>
      <c r="D20" s="11">
        <v>25</v>
      </c>
      <c r="E20" s="11">
        <v>45</v>
      </c>
      <c r="F20" s="11">
        <v>45</v>
      </c>
      <c r="G20" s="11">
        <v>1875</v>
      </c>
      <c r="H20" s="11">
        <v>740</v>
      </c>
      <c r="I20" s="11">
        <v>255</v>
      </c>
      <c r="J20" s="11">
        <v>165</v>
      </c>
      <c r="K20" s="11">
        <v>170</v>
      </c>
      <c r="L20" s="11">
        <v>465</v>
      </c>
      <c r="M20" s="11">
        <v>20</v>
      </c>
    </row>
    <row r="21" spans="1:13" x14ac:dyDescent="0.25">
      <c r="A21" s="2" t="s">
        <v>134</v>
      </c>
      <c r="B21" s="11">
        <v>2415</v>
      </c>
      <c r="C21" s="11">
        <v>5</v>
      </c>
      <c r="D21" s="11">
        <v>20</v>
      </c>
      <c r="E21" s="11">
        <v>10</v>
      </c>
      <c r="F21" s="11">
        <v>35</v>
      </c>
      <c r="G21" s="11">
        <v>210</v>
      </c>
      <c r="H21" s="11">
        <v>865</v>
      </c>
      <c r="I21" s="11">
        <v>475</v>
      </c>
      <c r="J21" s="11">
        <v>150</v>
      </c>
      <c r="K21" s="11">
        <v>175</v>
      </c>
      <c r="L21" s="11">
        <v>465</v>
      </c>
      <c r="M21" s="11">
        <v>26</v>
      </c>
    </row>
    <row r="22" spans="1:13" x14ac:dyDescent="0.25">
      <c r="A22" s="2" t="s">
        <v>135</v>
      </c>
      <c r="B22" s="11">
        <v>3150</v>
      </c>
      <c r="C22" s="11">
        <v>5</v>
      </c>
      <c r="D22" s="11">
        <v>25</v>
      </c>
      <c r="E22" s="11">
        <v>15</v>
      </c>
      <c r="F22" s="11">
        <v>35</v>
      </c>
      <c r="G22" s="11">
        <v>180</v>
      </c>
      <c r="H22" s="11">
        <v>505</v>
      </c>
      <c r="I22" s="11">
        <v>1165</v>
      </c>
      <c r="J22" s="11">
        <v>330</v>
      </c>
      <c r="K22" s="11">
        <v>405</v>
      </c>
      <c r="L22" s="11">
        <v>485</v>
      </c>
      <c r="M22" s="11">
        <v>29</v>
      </c>
    </row>
    <row r="23" spans="1:13" x14ac:dyDescent="0.25">
      <c r="A23" s="2" t="s">
        <v>136</v>
      </c>
      <c r="B23" s="11">
        <v>3205</v>
      </c>
      <c r="C23" s="11">
        <v>10</v>
      </c>
      <c r="D23" s="11">
        <v>35</v>
      </c>
      <c r="E23" s="11">
        <v>25</v>
      </c>
      <c r="F23" s="11">
        <v>25</v>
      </c>
      <c r="G23" s="11">
        <v>640</v>
      </c>
      <c r="H23" s="11">
        <v>955</v>
      </c>
      <c r="I23" s="11">
        <v>275</v>
      </c>
      <c r="J23" s="11">
        <v>230</v>
      </c>
      <c r="K23" s="11">
        <v>305</v>
      </c>
      <c r="L23" s="11">
        <v>705</v>
      </c>
      <c r="M23" s="11">
        <v>25</v>
      </c>
    </row>
    <row r="24" spans="1:13" x14ac:dyDescent="0.25">
      <c r="A24" s="2" t="s">
        <v>137</v>
      </c>
      <c r="B24" s="11">
        <v>2955</v>
      </c>
      <c r="C24" s="11">
        <v>5</v>
      </c>
      <c r="D24" s="11">
        <v>35</v>
      </c>
      <c r="E24" s="11">
        <v>20</v>
      </c>
      <c r="F24" s="11">
        <v>25</v>
      </c>
      <c r="G24" s="11">
        <v>35</v>
      </c>
      <c r="H24" s="11">
        <v>285</v>
      </c>
      <c r="I24" s="11">
        <v>1050</v>
      </c>
      <c r="J24" s="11">
        <v>550</v>
      </c>
      <c r="K24" s="11">
        <v>190</v>
      </c>
      <c r="L24" s="11">
        <v>760</v>
      </c>
      <c r="M24" s="11">
        <v>31</v>
      </c>
    </row>
    <row r="25" spans="1:13" x14ac:dyDescent="0.25">
      <c r="A25" s="2" t="s">
        <v>138</v>
      </c>
      <c r="B25" s="11">
        <v>3080</v>
      </c>
      <c r="C25" s="11">
        <v>10</v>
      </c>
      <c r="D25" s="11">
        <v>15</v>
      </c>
      <c r="E25" s="11">
        <v>20</v>
      </c>
      <c r="F25" s="11">
        <v>20</v>
      </c>
      <c r="G25" s="11">
        <v>25</v>
      </c>
      <c r="H25" s="11">
        <v>35</v>
      </c>
      <c r="I25" s="11">
        <v>55</v>
      </c>
      <c r="J25" s="11">
        <v>945</v>
      </c>
      <c r="K25" s="11">
        <v>860</v>
      </c>
      <c r="L25" s="11">
        <v>1090</v>
      </c>
      <c r="M25" s="11">
        <v>39</v>
      </c>
    </row>
    <row r="26" spans="1:13" x14ac:dyDescent="0.25">
      <c r="A26" s="2" t="s">
        <v>139</v>
      </c>
      <c r="B26" s="11">
        <v>5010</v>
      </c>
      <c r="C26" s="11">
        <v>10</v>
      </c>
      <c r="D26" s="11">
        <v>30</v>
      </c>
      <c r="E26" s="11">
        <v>30</v>
      </c>
      <c r="F26" s="11">
        <v>40</v>
      </c>
      <c r="G26" s="11">
        <v>40</v>
      </c>
      <c r="H26" s="11">
        <v>80</v>
      </c>
      <c r="I26" s="11">
        <v>75</v>
      </c>
      <c r="J26" s="11">
        <v>75</v>
      </c>
      <c r="K26" s="11">
        <v>1610</v>
      </c>
      <c r="L26" s="11">
        <v>3020</v>
      </c>
      <c r="M26" s="11">
        <v>42</v>
      </c>
    </row>
    <row r="27" spans="1:13" x14ac:dyDescent="0.25">
      <c r="A27" s="2" t="s">
        <v>140</v>
      </c>
      <c r="B27" s="11">
        <v>5355</v>
      </c>
      <c r="C27" s="11">
        <v>5</v>
      </c>
      <c r="D27" s="11">
        <v>35</v>
      </c>
      <c r="E27" s="11">
        <v>35</v>
      </c>
      <c r="F27" s="11">
        <v>40</v>
      </c>
      <c r="G27" s="11">
        <v>25</v>
      </c>
      <c r="H27" s="11">
        <v>35</v>
      </c>
      <c r="I27" s="11">
        <v>335</v>
      </c>
      <c r="J27" s="11">
        <v>1785</v>
      </c>
      <c r="K27" s="11">
        <v>1725</v>
      </c>
      <c r="L27" s="11">
        <v>1340</v>
      </c>
      <c r="M27" s="11">
        <v>36</v>
      </c>
    </row>
    <row r="28" spans="1:13" x14ac:dyDescent="0.25">
      <c r="A28" s="2" t="s">
        <v>141</v>
      </c>
      <c r="B28" s="11">
        <v>5095</v>
      </c>
      <c r="C28" s="11">
        <v>0</v>
      </c>
      <c r="D28" s="11">
        <v>20</v>
      </c>
      <c r="E28" s="11">
        <v>25</v>
      </c>
      <c r="F28" s="11">
        <v>15</v>
      </c>
      <c r="G28" s="11">
        <v>15</v>
      </c>
      <c r="H28" s="11">
        <v>25</v>
      </c>
      <c r="I28" s="11">
        <v>1620</v>
      </c>
      <c r="J28" s="11">
        <v>935</v>
      </c>
      <c r="K28" s="11">
        <v>1470</v>
      </c>
      <c r="L28" s="11">
        <v>965</v>
      </c>
      <c r="M28" s="11">
        <v>35</v>
      </c>
    </row>
    <row r="29" spans="1:13" x14ac:dyDescent="0.25">
      <c r="A29" s="2" t="s">
        <v>142</v>
      </c>
      <c r="B29" s="11">
        <v>7275</v>
      </c>
      <c r="C29" s="11">
        <v>5</v>
      </c>
      <c r="D29" s="11">
        <v>20</v>
      </c>
      <c r="E29" s="11">
        <v>20</v>
      </c>
      <c r="F29" s="11">
        <v>10</v>
      </c>
      <c r="G29" s="11">
        <v>20</v>
      </c>
      <c r="H29" s="11">
        <v>30</v>
      </c>
      <c r="I29" s="11">
        <v>20</v>
      </c>
      <c r="J29" s="11">
        <v>80</v>
      </c>
      <c r="K29" s="11">
        <v>1375</v>
      </c>
      <c r="L29" s="11">
        <v>5695</v>
      </c>
      <c r="M29" s="11">
        <v>42</v>
      </c>
    </row>
    <row r="30" spans="1:13" x14ac:dyDescent="0.25">
      <c r="A30" s="2" t="s">
        <v>143</v>
      </c>
      <c r="B30" s="11">
        <v>7255</v>
      </c>
      <c r="C30" s="11">
        <v>5</v>
      </c>
      <c r="D30" s="11">
        <v>45</v>
      </c>
      <c r="E30" s="11">
        <v>125</v>
      </c>
      <c r="F30" s="11">
        <v>105</v>
      </c>
      <c r="G30" s="11">
        <v>1250</v>
      </c>
      <c r="H30" s="11">
        <v>805</v>
      </c>
      <c r="I30" s="11">
        <v>1150</v>
      </c>
      <c r="J30" s="11">
        <v>1180</v>
      </c>
      <c r="K30" s="11">
        <v>1000</v>
      </c>
      <c r="L30" s="11">
        <v>1585</v>
      </c>
      <c r="M30" s="11">
        <v>31</v>
      </c>
    </row>
    <row r="31" spans="1:13" x14ac:dyDescent="0.25">
      <c r="A31" s="2" t="s">
        <v>144</v>
      </c>
      <c r="B31" s="11">
        <v>6055</v>
      </c>
      <c r="C31" s="11">
        <v>5</v>
      </c>
      <c r="D31" s="11">
        <v>385</v>
      </c>
      <c r="E31" s="11">
        <v>1490</v>
      </c>
      <c r="F31" s="11">
        <v>1015</v>
      </c>
      <c r="G31" s="11">
        <v>965</v>
      </c>
      <c r="H31" s="11">
        <v>475</v>
      </c>
      <c r="I31" s="11">
        <v>310</v>
      </c>
      <c r="J31" s="11">
        <v>235</v>
      </c>
      <c r="K31" s="11">
        <v>170</v>
      </c>
      <c r="L31" s="11">
        <v>1015</v>
      </c>
      <c r="M31" s="11">
        <v>16</v>
      </c>
    </row>
    <row r="32" spans="1:13" x14ac:dyDescent="0.25">
      <c r="A32" s="2" t="s">
        <v>145</v>
      </c>
      <c r="B32" s="11">
        <v>15390</v>
      </c>
      <c r="C32" s="11">
        <v>465</v>
      </c>
      <c r="D32" s="11">
        <v>2170</v>
      </c>
      <c r="E32" s="11">
        <v>8920</v>
      </c>
      <c r="F32" s="11">
        <v>1290</v>
      </c>
      <c r="G32" s="11">
        <v>320</v>
      </c>
      <c r="H32" s="11">
        <v>300</v>
      </c>
      <c r="I32" s="11">
        <v>285</v>
      </c>
      <c r="J32" s="11">
        <v>225</v>
      </c>
      <c r="K32" s="11">
        <v>220</v>
      </c>
      <c r="L32" s="11">
        <v>1190</v>
      </c>
      <c r="M32" s="11">
        <v>9</v>
      </c>
    </row>
    <row r="33" spans="1:13" x14ac:dyDescent="0.25">
      <c r="A33" s="2" t="s">
        <v>146</v>
      </c>
      <c r="B33" s="11">
        <v>44655</v>
      </c>
      <c r="C33" s="11">
        <v>1275</v>
      </c>
      <c r="D33" s="11">
        <v>1345</v>
      </c>
      <c r="E33" s="11">
        <v>1670</v>
      </c>
      <c r="F33" s="11">
        <v>13040</v>
      </c>
      <c r="G33" s="11">
        <v>20740</v>
      </c>
      <c r="H33" s="11">
        <v>3670</v>
      </c>
      <c r="I33" s="11">
        <v>1910</v>
      </c>
      <c r="J33" s="11">
        <v>285</v>
      </c>
      <c r="K33" s="11">
        <v>80</v>
      </c>
      <c r="L33" s="11">
        <v>640</v>
      </c>
      <c r="M33" s="11">
        <v>16</v>
      </c>
    </row>
    <row r="34" spans="1:13" x14ac:dyDescent="0.25">
      <c r="A34" s="2" t="s">
        <v>147</v>
      </c>
      <c r="B34" s="11">
        <v>18320</v>
      </c>
      <c r="C34" s="11">
        <v>2880</v>
      </c>
      <c r="D34" s="11">
        <v>880</v>
      </c>
      <c r="E34" s="11">
        <v>110</v>
      </c>
      <c r="F34" s="11">
        <v>25</v>
      </c>
      <c r="G34" s="11">
        <v>60</v>
      </c>
      <c r="H34" s="11">
        <v>80</v>
      </c>
      <c r="I34" s="11">
        <v>100</v>
      </c>
      <c r="J34" s="11">
        <v>2165</v>
      </c>
      <c r="K34" s="11">
        <v>4495</v>
      </c>
      <c r="L34" s="11">
        <v>7520</v>
      </c>
      <c r="M34" s="11">
        <v>39</v>
      </c>
    </row>
    <row r="35" spans="1:13" x14ac:dyDescent="0.25">
      <c r="A35" s="2" t="s">
        <v>148</v>
      </c>
      <c r="B35" s="11">
        <v>20395</v>
      </c>
      <c r="C35" s="11">
        <v>1445</v>
      </c>
      <c r="D35" s="11">
        <v>505</v>
      </c>
      <c r="E35" s="11">
        <v>210</v>
      </c>
      <c r="F35" s="11">
        <v>65</v>
      </c>
      <c r="G35" s="11">
        <v>70</v>
      </c>
      <c r="H35" s="11">
        <v>70</v>
      </c>
      <c r="I35" s="11">
        <v>225</v>
      </c>
      <c r="J35" s="11">
        <v>1025</v>
      </c>
      <c r="K35" s="11">
        <v>1050</v>
      </c>
      <c r="L35" s="11">
        <v>15735</v>
      </c>
      <c r="M35" s="11">
        <v>51</v>
      </c>
    </row>
    <row r="36" spans="1:13" x14ac:dyDescent="0.25">
      <c r="A36" s="2" t="s">
        <v>149</v>
      </c>
      <c r="B36" s="11">
        <v>17445</v>
      </c>
      <c r="C36" s="11">
        <v>1365</v>
      </c>
      <c r="D36" s="11">
        <v>455</v>
      </c>
      <c r="E36" s="11">
        <v>205</v>
      </c>
      <c r="F36" s="11">
        <v>255</v>
      </c>
      <c r="G36" s="11">
        <v>1120</v>
      </c>
      <c r="H36" s="11">
        <v>900</v>
      </c>
      <c r="I36" s="11">
        <v>1815</v>
      </c>
      <c r="J36" s="11">
        <v>1270</v>
      </c>
      <c r="K36" s="11">
        <v>1425</v>
      </c>
      <c r="L36" s="11">
        <v>8640</v>
      </c>
      <c r="M36" s="11">
        <v>40</v>
      </c>
    </row>
    <row r="37" spans="1:13" x14ac:dyDescent="0.25">
      <c r="A37" s="13" t="s">
        <v>150</v>
      </c>
      <c r="B37" s="14">
        <v>81350</v>
      </c>
      <c r="C37" s="14">
        <v>115</v>
      </c>
      <c r="D37" s="14">
        <v>1735</v>
      </c>
      <c r="E37" s="14">
        <v>2970</v>
      </c>
      <c r="F37" s="14">
        <v>5560</v>
      </c>
      <c r="G37" s="14">
        <v>10210</v>
      </c>
      <c r="H37" s="14">
        <v>4290</v>
      </c>
      <c r="I37" s="14">
        <v>7590</v>
      </c>
      <c r="J37" s="14">
        <v>5145</v>
      </c>
      <c r="K37" s="14">
        <v>9605</v>
      </c>
      <c r="L37" s="14">
        <v>34130</v>
      </c>
      <c r="M37" s="14">
        <v>37</v>
      </c>
    </row>
    <row r="38" spans="1:13" x14ac:dyDescent="0.25">
      <c r="A38" s="16" t="s">
        <v>151</v>
      </c>
      <c r="B38" s="17">
        <v>66015</v>
      </c>
      <c r="C38" s="17">
        <v>155</v>
      </c>
      <c r="D38" s="17">
        <v>4845</v>
      </c>
      <c r="E38" s="17">
        <v>9760</v>
      </c>
      <c r="F38" s="17">
        <v>5215</v>
      </c>
      <c r="G38" s="17">
        <v>6975</v>
      </c>
      <c r="H38" s="17">
        <v>6890</v>
      </c>
      <c r="I38" s="17">
        <v>6520</v>
      </c>
      <c r="J38" s="17">
        <v>4720</v>
      </c>
      <c r="K38" s="17">
        <v>7080</v>
      </c>
      <c r="L38" s="17">
        <v>13855</v>
      </c>
      <c r="M38" s="17">
        <v>25</v>
      </c>
    </row>
    <row r="39" spans="1:13" x14ac:dyDescent="0.25">
      <c r="A39" s="16" t="s">
        <v>152</v>
      </c>
      <c r="B39" s="17">
        <v>155320</v>
      </c>
      <c r="C39" s="17">
        <v>7470</v>
      </c>
      <c r="D39" s="17">
        <v>5905</v>
      </c>
      <c r="E39" s="17">
        <v>12850</v>
      </c>
      <c r="F39" s="17">
        <v>15915</v>
      </c>
      <c r="G39" s="17">
        <v>24655</v>
      </c>
      <c r="H39" s="17">
        <v>6500</v>
      </c>
      <c r="I39" s="17">
        <v>7900</v>
      </c>
      <c r="J39" s="17">
        <v>10200</v>
      </c>
      <c r="K39" s="17">
        <v>15485</v>
      </c>
      <c r="L39" s="17">
        <v>48440</v>
      </c>
      <c r="M39" s="17">
        <v>29</v>
      </c>
    </row>
    <row r="40" spans="1:13" x14ac:dyDescent="0.25">
      <c r="A40" s="8" t="s">
        <v>219</v>
      </c>
      <c r="B40" s="10">
        <v>1</v>
      </c>
      <c r="C40" s="10">
        <v>0.03</v>
      </c>
      <c r="D40" s="10">
        <v>0.04</v>
      </c>
      <c r="E40" s="10">
        <v>0.08</v>
      </c>
      <c r="F40" s="10">
        <v>0.09</v>
      </c>
      <c r="G40" s="10">
        <v>0.14000000000000001</v>
      </c>
      <c r="H40" s="10">
        <v>0.06</v>
      </c>
      <c r="I40" s="10">
        <v>7.0000000000000007E-2</v>
      </c>
      <c r="J40" s="10">
        <v>7.0000000000000007E-2</v>
      </c>
      <c r="K40" s="10">
        <v>0.11</v>
      </c>
      <c r="L40" s="10">
        <v>0.32</v>
      </c>
      <c r="M40" s="10" t="s">
        <v>452</v>
      </c>
    </row>
    <row r="41" spans="1:13" x14ac:dyDescent="0.25">
      <c r="A41" s="2" t="s">
        <v>41</v>
      </c>
      <c r="B41" s="2"/>
      <c r="C41" s="2"/>
      <c r="D41" s="2"/>
      <c r="E41" s="2"/>
      <c r="F41" s="2"/>
      <c r="G41" s="2"/>
      <c r="H41" s="2"/>
      <c r="I41" s="2"/>
      <c r="J41" s="2"/>
      <c r="K41" s="2"/>
      <c r="L41" s="2"/>
      <c r="M41" s="2"/>
    </row>
    <row r="42" spans="1:13" ht="141.75" x14ac:dyDescent="0.25">
      <c r="A42" s="19" t="s">
        <v>65</v>
      </c>
      <c r="B42" s="2"/>
      <c r="C42" s="2"/>
      <c r="D42" s="2"/>
      <c r="E42" s="2"/>
      <c r="F42" s="2"/>
      <c r="G42" s="2"/>
      <c r="H42" s="2"/>
      <c r="I42" s="2"/>
      <c r="J42" s="2"/>
      <c r="K42" s="2"/>
      <c r="L42" s="2"/>
      <c r="M42" s="2"/>
    </row>
    <row r="43" spans="1:13" ht="173.25" x14ac:dyDescent="0.25">
      <c r="A43" s="19" t="s">
        <v>66</v>
      </c>
      <c r="B43" s="2"/>
      <c r="C43" s="2"/>
      <c r="D43" s="2"/>
      <c r="E43" s="2"/>
      <c r="F43" s="2"/>
      <c r="G43" s="2"/>
      <c r="H43" s="2"/>
      <c r="I43" s="2"/>
      <c r="J43" s="2"/>
      <c r="K43" s="2"/>
      <c r="L43" s="2"/>
      <c r="M43" s="2"/>
    </row>
    <row r="44" spans="1:13" x14ac:dyDescent="0.25">
      <c r="A44" s="2" t="s">
        <v>67</v>
      </c>
      <c r="B44" s="2"/>
      <c r="C44" s="2"/>
      <c r="D44" s="2"/>
      <c r="E44" s="2"/>
      <c r="F44" s="2"/>
      <c r="G44" s="2"/>
      <c r="H44" s="2"/>
      <c r="I44" s="2"/>
      <c r="J44" s="2"/>
      <c r="K44" s="2"/>
      <c r="L44" s="2"/>
      <c r="M44" s="2"/>
    </row>
    <row r="45" spans="1:13" ht="78.75" x14ac:dyDescent="0.25">
      <c r="A45" s="19" t="s">
        <v>68</v>
      </c>
      <c r="B45" s="2"/>
      <c r="C45" s="2"/>
      <c r="D45" s="2"/>
      <c r="E45" s="2"/>
      <c r="F45" s="2"/>
      <c r="G45" s="2"/>
      <c r="H45" s="2"/>
      <c r="I45" s="2"/>
      <c r="J45" s="2"/>
      <c r="K45" s="2"/>
      <c r="L45" s="2"/>
      <c r="M45" s="2"/>
    </row>
    <row r="46" spans="1:13" ht="94.5" x14ac:dyDescent="0.25">
      <c r="A46" s="19" t="s">
        <v>69</v>
      </c>
      <c r="B46" s="2"/>
      <c r="C46" s="2"/>
      <c r="D46" s="2"/>
      <c r="E46" s="2"/>
      <c r="F46" s="2"/>
      <c r="G46" s="2"/>
      <c r="H46" s="2"/>
      <c r="I46" s="2"/>
      <c r="J46" s="2"/>
      <c r="K46" s="2"/>
      <c r="L46" s="2"/>
      <c r="M46" s="2"/>
    </row>
    <row r="47" spans="1:13" ht="63" x14ac:dyDescent="0.25">
      <c r="A47" s="19" t="s">
        <v>70</v>
      </c>
      <c r="B47" s="2"/>
      <c r="C47" s="2"/>
      <c r="D47" s="2"/>
      <c r="E47" s="2"/>
      <c r="F47" s="2"/>
      <c r="G47" s="2"/>
      <c r="H47" s="2"/>
      <c r="I47" s="2"/>
      <c r="J47" s="2"/>
      <c r="K47" s="2"/>
      <c r="L47" s="2"/>
      <c r="M47" s="2"/>
    </row>
  </sheetData>
  <conditionalFormatting sqref="A1">
    <cfRule type="dataBar" priority="2">
      <dataBar>
        <cfvo type="num" val="0"/>
        <cfvo type="num" val="1"/>
        <color rgb="FFB4A9D4"/>
      </dataBar>
      <extLst>
        <ext xmlns:x14="http://schemas.microsoft.com/office/spreadsheetml/2009/9/main" uri="{B025F937-C7B1-47D3-B67F-A62EFF666E3E}">
          <x14:id>{FF13D66C-4A20-4927-B2E3-80219D36F659}</x14:id>
        </ext>
      </extLst>
    </cfRule>
  </conditionalFormatting>
  <conditionalFormatting sqref="B40:L40">
    <cfRule type="dataBar" priority="1">
      <dataBar>
        <cfvo type="num" val="0"/>
        <cfvo type="num" val="1"/>
        <color rgb="FFB4A9D4"/>
      </dataBar>
      <extLst>
        <ext xmlns:x14="http://schemas.microsoft.com/office/spreadsheetml/2009/9/main" uri="{B025F937-C7B1-47D3-B67F-A62EFF666E3E}">
          <x14:id>{91CED4C0-8CC7-4E8B-96DA-AA40FA8FDFAA}</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FF13D66C-4A20-4927-B2E3-80219D36F659}">
            <x14:dataBar minLength="0" maxLength="100" gradient="0">
              <x14:cfvo type="num">
                <xm:f>0</xm:f>
              </x14:cfvo>
              <x14:cfvo type="num">
                <xm:f>1</xm:f>
              </x14:cfvo>
              <x14:negativeFillColor rgb="FFB4A9D4"/>
              <x14:axisColor rgb="FF000000"/>
            </x14:dataBar>
          </x14:cfRule>
          <xm:sqref>A1</xm:sqref>
        </x14:conditionalFormatting>
        <x14:conditionalFormatting xmlns:xm="http://schemas.microsoft.com/office/excel/2006/main">
          <x14:cfRule type="dataBar" id="{91CED4C0-8CC7-4E8B-96DA-AA40FA8FDFAA}">
            <x14:dataBar minLength="0" maxLength="100" gradient="0">
              <x14:cfvo type="num">
                <xm:f>0</xm:f>
              </x14:cfvo>
              <x14:cfvo type="num">
                <xm:f>1</xm:f>
              </x14:cfvo>
              <x14:negativeFillColor rgb="FFB4A9D4"/>
              <x14:axisColor rgb="FF000000"/>
            </x14:dataBar>
          </x14:cfRule>
          <xm:sqref>B40:L40</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41"/>
  <sheetViews>
    <sheetView workbookViewId="0"/>
  </sheetViews>
  <sheetFormatPr defaultColWidth="11" defaultRowHeight="15.75" x14ac:dyDescent="0.25"/>
  <cols>
    <col min="1" max="1" width="50.75" customWidth="1"/>
    <col min="2" max="3" width="16.75" customWidth="1"/>
  </cols>
  <sheetData>
    <row r="1" spans="1:3" ht="21" x14ac:dyDescent="0.35">
      <c r="A1" s="7" t="s">
        <v>6</v>
      </c>
      <c r="B1" s="2"/>
      <c r="C1" s="2"/>
    </row>
    <row r="2" spans="1:3" x14ac:dyDescent="0.25">
      <c r="A2" s="2" t="s">
        <v>29</v>
      </c>
      <c r="B2" s="2"/>
      <c r="C2" s="2"/>
    </row>
    <row r="3" spans="1:3" x14ac:dyDescent="0.25">
      <c r="A3" s="2" t="s">
        <v>15</v>
      </c>
      <c r="B3" s="2"/>
      <c r="C3" s="2"/>
    </row>
    <row r="4" spans="1:3" x14ac:dyDescent="0.25">
      <c r="A4" s="2" t="s">
        <v>30</v>
      </c>
      <c r="B4" s="2"/>
      <c r="C4" s="2"/>
    </row>
    <row r="5" spans="1:3" ht="80.099999999999994" customHeight="1" x14ac:dyDescent="0.25">
      <c r="A5" s="4" t="s">
        <v>455</v>
      </c>
      <c r="B5" s="4" t="s">
        <v>456</v>
      </c>
      <c r="C5" s="4" t="s">
        <v>457</v>
      </c>
    </row>
    <row r="6" spans="1:3" x14ac:dyDescent="0.25">
      <c r="A6" s="8" t="s">
        <v>120</v>
      </c>
      <c r="B6" s="9">
        <v>2538800</v>
      </c>
      <c r="C6" s="21">
        <v>248609835</v>
      </c>
    </row>
    <row r="7" spans="1:3" x14ac:dyDescent="0.25">
      <c r="A7" s="2" t="s">
        <v>124</v>
      </c>
      <c r="B7" s="11">
        <v>12755</v>
      </c>
      <c r="C7" s="22">
        <v>163390</v>
      </c>
    </row>
    <row r="8" spans="1:3" x14ac:dyDescent="0.25">
      <c r="A8" s="2" t="s">
        <v>125</v>
      </c>
      <c r="B8" s="11">
        <v>80300</v>
      </c>
      <c r="C8" s="22">
        <v>3386030</v>
      </c>
    </row>
    <row r="9" spans="1:3" x14ac:dyDescent="0.25">
      <c r="A9" s="2" t="s">
        <v>126</v>
      </c>
      <c r="B9" s="11">
        <v>96370</v>
      </c>
      <c r="C9" s="22">
        <v>5324450</v>
      </c>
    </row>
    <row r="10" spans="1:3" x14ac:dyDescent="0.25">
      <c r="A10" s="2" t="s">
        <v>127</v>
      </c>
      <c r="B10" s="11">
        <v>81780</v>
      </c>
      <c r="C10" s="22">
        <v>4327020</v>
      </c>
    </row>
    <row r="11" spans="1:3" x14ac:dyDescent="0.25">
      <c r="A11" s="2" t="s">
        <v>128</v>
      </c>
      <c r="B11" s="11">
        <v>82465</v>
      </c>
      <c r="C11" s="22">
        <v>4327440</v>
      </c>
    </row>
    <row r="12" spans="1:3" x14ac:dyDescent="0.25">
      <c r="A12" s="2" t="s">
        <v>129</v>
      </c>
      <c r="B12" s="11">
        <v>84075</v>
      </c>
      <c r="C12" s="22">
        <v>4349630</v>
      </c>
    </row>
    <row r="13" spans="1:3" x14ac:dyDescent="0.25">
      <c r="A13" s="2" t="s">
        <v>130</v>
      </c>
      <c r="B13" s="11">
        <v>100325</v>
      </c>
      <c r="C13" s="22">
        <v>5155900</v>
      </c>
    </row>
    <row r="14" spans="1:3" x14ac:dyDescent="0.25">
      <c r="A14" s="2" t="s">
        <v>131</v>
      </c>
      <c r="B14" s="11">
        <v>84300</v>
      </c>
      <c r="C14" s="22">
        <v>4345950</v>
      </c>
    </row>
    <row r="15" spans="1:3" x14ac:dyDescent="0.25">
      <c r="A15" s="2" t="s">
        <v>132</v>
      </c>
      <c r="B15" s="11">
        <v>83535</v>
      </c>
      <c r="C15" s="22">
        <v>4256510</v>
      </c>
    </row>
    <row r="16" spans="1:3" x14ac:dyDescent="0.25">
      <c r="A16" s="2" t="s">
        <v>133</v>
      </c>
      <c r="B16" s="11">
        <v>101995</v>
      </c>
      <c r="C16" s="22">
        <v>5205300</v>
      </c>
    </row>
    <row r="17" spans="1:3" x14ac:dyDescent="0.25">
      <c r="A17" s="2" t="s">
        <v>134</v>
      </c>
      <c r="B17" s="11">
        <v>85625</v>
      </c>
      <c r="C17" s="22">
        <v>4354730</v>
      </c>
    </row>
    <row r="18" spans="1:3" x14ac:dyDescent="0.25">
      <c r="A18" s="2" t="s">
        <v>135</v>
      </c>
      <c r="B18" s="11">
        <v>97330</v>
      </c>
      <c r="C18" s="22">
        <v>4981480</v>
      </c>
    </row>
    <row r="19" spans="1:3" x14ac:dyDescent="0.25">
      <c r="A19" s="2" t="s">
        <v>136</v>
      </c>
      <c r="B19" s="11">
        <v>81730</v>
      </c>
      <c r="C19" s="22">
        <v>4165460</v>
      </c>
    </row>
    <row r="20" spans="1:3" x14ac:dyDescent="0.25">
      <c r="A20" s="2" t="s">
        <v>137</v>
      </c>
      <c r="B20" s="11">
        <v>83880</v>
      </c>
      <c r="C20" s="22">
        <v>4283350</v>
      </c>
    </row>
    <row r="21" spans="1:3" x14ac:dyDescent="0.25">
      <c r="A21" s="2" t="s">
        <v>138</v>
      </c>
      <c r="B21" s="11">
        <v>82305</v>
      </c>
      <c r="C21" s="22">
        <v>6809200</v>
      </c>
    </row>
    <row r="22" spans="1:3" x14ac:dyDescent="0.25">
      <c r="A22" s="2" t="s">
        <v>139</v>
      </c>
      <c r="B22" s="11">
        <v>115325</v>
      </c>
      <c r="C22" s="22">
        <v>11768560</v>
      </c>
    </row>
    <row r="23" spans="1:3" x14ac:dyDescent="0.25">
      <c r="A23" s="2" t="s">
        <v>140</v>
      </c>
      <c r="B23" s="11">
        <v>64560</v>
      </c>
      <c r="C23" s="22">
        <v>6693700</v>
      </c>
    </row>
    <row r="24" spans="1:3" x14ac:dyDescent="0.25">
      <c r="A24" s="2" t="s">
        <v>141</v>
      </c>
      <c r="B24" s="11">
        <v>83860</v>
      </c>
      <c r="C24" s="22">
        <v>8729740</v>
      </c>
    </row>
    <row r="25" spans="1:3" x14ac:dyDescent="0.25">
      <c r="A25" s="2" t="s">
        <v>142</v>
      </c>
      <c r="B25" s="11">
        <v>100115</v>
      </c>
      <c r="C25" s="22">
        <v>10296570</v>
      </c>
    </row>
    <row r="26" spans="1:3" x14ac:dyDescent="0.25">
      <c r="A26" s="2" t="s">
        <v>143</v>
      </c>
      <c r="B26" s="11">
        <v>85605</v>
      </c>
      <c r="C26" s="22">
        <v>8813400</v>
      </c>
    </row>
    <row r="27" spans="1:3" x14ac:dyDescent="0.25">
      <c r="A27" s="2" t="s">
        <v>144</v>
      </c>
      <c r="B27" s="11">
        <v>100255</v>
      </c>
      <c r="C27" s="22">
        <v>10256210</v>
      </c>
    </row>
    <row r="28" spans="1:3" x14ac:dyDescent="0.25">
      <c r="A28" s="2" t="s">
        <v>145</v>
      </c>
      <c r="B28" s="11">
        <v>89160</v>
      </c>
      <c r="C28" s="22">
        <v>9506760</v>
      </c>
    </row>
    <row r="29" spans="1:3" x14ac:dyDescent="0.25">
      <c r="A29" s="2" t="s">
        <v>146</v>
      </c>
      <c r="B29" s="11">
        <v>171415</v>
      </c>
      <c r="C29" s="22">
        <v>23510030</v>
      </c>
    </row>
    <row r="30" spans="1:3" x14ac:dyDescent="0.25">
      <c r="A30" s="2" t="s">
        <v>147</v>
      </c>
      <c r="B30" s="11">
        <v>139735</v>
      </c>
      <c r="C30" s="22">
        <v>24951995</v>
      </c>
    </row>
    <row r="31" spans="1:3" x14ac:dyDescent="0.25">
      <c r="A31" s="2" t="s">
        <v>148</v>
      </c>
      <c r="B31" s="11">
        <v>162185</v>
      </c>
      <c r="C31" s="22">
        <v>32598315</v>
      </c>
    </row>
    <row r="32" spans="1:3" x14ac:dyDescent="0.25">
      <c r="A32" s="2" t="s">
        <v>149</v>
      </c>
      <c r="B32" s="11">
        <v>187795</v>
      </c>
      <c r="C32" s="22">
        <v>36048715</v>
      </c>
    </row>
    <row r="33" spans="1:3" x14ac:dyDescent="0.25">
      <c r="A33" s="13" t="s">
        <v>150</v>
      </c>
      <c r="B33" s="14">
        <v>93055</v>
      </c>
      <c r="C33" s="23">
        <v>3549420</v>
      </c>
    </row>
    <row r="34" spans="1:3" x14ac:dyDescent="0.25">
      <c r="A34" s="16" t="s">
        <v>151</v>
      </c>
      <c r="B34" s="17">
        <v>1063425</v>
      </c>
      <c r="C34" s="24">
        <v>55077220</v>
      </c>
    </row>
    <row r="35" spans="1:3" x14ac:dyDescent="0.25">
      <c r="A35" s="16" t="s">
        <v>152</v>
      </c>
      <c r="B35" s="17">
        <v>1382320</v>
      </c>
      <c r="C35" s="24">
        <v>189983195</v>
      </c>
    </row>
    <row r="36" spans="1:3" x14ac:dyDescent="0.25">
      <c r="A36" s="2" t="s">
        <v>41</v>
      </c>
      <c r="B36" s="2"/>
      <c r="C36" s="2"/>
    </row>
    <row r="37" spans="1:3" ht="78.75" x14ac:dyDescent="0.25">
      <c r="A37" s="19" t="s">
        <v>71</v>
      </c>
      <c r="B37" s="2"/>
      <c r="C37" s="2"/>
    </row>
    <row r="38" spans="1:3" ht="47.25" x14ac:dyDescent="0.25">
      <c r="A38" s="19" t="s">
        <v>72</v>
      </c>
      <c r="B38" s="2"/>
      <c r="C38" s="2"/>
    </row>
    <row r="39" spans="1:3" ht="78.75" x14ac:dyDescent="0.25">
      <c r="A39" s="19" t="s">
        <v>44</v>
      </c>
      <c r="B39" s="2"/>
      <c r="C39" s="2"/>
    </row>
    <row r="40" spans="1:3" x14ac:dyDescent="0.25">
      <c r="A40" s="2" t="s">
        <v>73</v>
      </c>
      <c r="B40" s="2"/>
      <c r="C40" s="2"/>
    </row>
    <row r="41" spans="1:3" ht="173.25" x14ac:dyDescent="0.25">
      <c r="A41" s="19" t="s">
        <v>74</v>
      </c>
      <c r="B41" s="2"/>
      <c r="C41" s="2"/>
    </row>
  </sheetData>
  <conditionalFormatting sqref="A1">
    <cfRule type="dataBar" priority="1">
      <dataBar>
        <cfvo type="num" val="0"/>
        <cfvo type="num" val="1"/>
        <color rgb="FFB4A9D4"/>
      </dataBar>
      <extLst>
        <ext xmlns:x14="http://schemas.microsoft.com/office/spreadsheetml/2009/9/main" uri="{B025F937-C7B1-47D3-B67F-A62EFF666E3E}">
          <x14:id>{D544659A-0558-4219-A9FF-FF6495320A93}</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D544659A-0558-4219-A9FF-FF6495320A93}">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4"/>
  <sheetViews>
    <sheetView workbookViewId="0"/>
  </sheetViews>
  <sheetFormatPr defaultColWidth="11" defaultRowHeight="15.75" x14ac:dyDescent="0.25"/>
  <cols>
    <col min="1" max="1" width="50.75" customWidth="1"/>
    <col min="2" max="2" width="30.75" customWidth="1"/>
  </cols>
  <sheetData>
    <row r="1" spans="1:2" ht="21" x14ac:dyDescent="0.35">
      <c r="A1" s="7" t="s">
        <v>7</v>
      </c>
      <c r="B1" s="2"/>
    </row>
    <row r="2" spans="1:2" x14ac:dyDescent="0.25">
      <c r="A2" s="2" t="s">
        <v>31</v>
      </c>
      <c r="B2" s="2"/>
    </row>
    <row r="3" spans="1:2" x14ac:dyDescent="0.25">
      <c r="A3" s="2" t="s">
        <v>15</v>
      </c>
      <c r="B3" s="2"/>
    </row>
    <row r="4" spans="1:2" x14ac:dyDescent="0.25">
      <c r="A4" s="2" t="s">
        <v>32</v>
      </c>
      <c r="B4" s="2"/>
    </row>
    <row r="5" spans="1:2" ht="80.099999999999994" customHeight="1" x14ac:dyDescent="0.25">
      <c r="A5" s="4" t="s">
        <v>458</v>
      </c>
      <c r="B5" s="4" t="s">
        <v>459</v>
      </c>
    </row>
    <row r="6" spans="1:2" x14ac:dyDescent="0.25">
      <c r="A6" s="8" t="s">
        <v>220</v>
      </c>
      <c r="B6" s="9">
        <v>183565</v>
      </c>
    </row>
    <row r="7" spans="1:2" x14ac:dyDescent="0.25">
      <c r="A7" s="2" t="s">
        <v>221</v>
      </c>
      <c r="B7" s="11">
        <v>60905</v>
      </c>
    </row>
    <row r="8" spans="1:2" x14ac:dyDescent="0.25">
      <c r="A8" s="2" t="s">
        <v>222</v>
      </c>
      <c r="B8" s="11">
        <v>95460</v>
      </c>
    </row>
    <row r="9" spans="1:2" x14ac:dyDescent="0.25">
      <c r="A9" s="2" t="s">
        <v>223</v>
      </c>
      <c r="B9" s="11">
        <v>177145</v>
      </c>
    </row>
    <row r="10" spans="1:2" x14ac:dyDescent="0.25">
      <c r="A10" s="2" t="s">
        <v>75</v>
      </c>
      <c r="B10" s="2"/>
    </row>
    <row r="11" spans="1:2" ht="78.75" x14ac:dyDescent="0.25">
      <c r="A11" s="19" t="s">
        <v>76</v>
      </c>
      <c r="B11" s="2"/>
    </row>
    <row r="12" spans="1:2" ht="78.75" x14ac:dyDescent="0.25">
      <c r="A12" s="19" t="s">
        <v>77</v>
      </c>
      <c r="B12" s="2"/>
    </row>
    <row r="13" spans="1:2" x14ac:dyDescent="0.25">
      <c r="A13" s="2" t="s">
        <v>78</v>
      </c>
      <c r="B13" s="2"/>
    </row>
    <row r="14" spans="1:2" ht="63" x14ac:dyDescent="0.25">
      <c r="A14" s="19" t="s">
        <v>79</v>
      </c>
      <c r="B14" s="2"/>
    </row>
  </sheetData>
  <conditionalFormatting sqref="A1">
    <cfRule type="dataBar" priority="1">
      <dataBar>
        <cfvo type="num" val="0"/>
        <cfvo type="num" val="1"/>
        <color rgb="FFB4A9D4"/>
      </dataBar>
      <extLst>
        <ext xmlns:x14="http://schemas.microsoft.com/office/spreadsheetml/2009/9/main" uri="{B025F937-C7B1-47D3-B67F-A62EFF666E3E}">
          <x14:id>{26EE8730-C70C-487E-BA9A-AECB878EC757}</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26EE8730-C70C-487E-BA9A-AECB878EC757}">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19"/>
  <sheetViews>
    <sheetView workbookViewId="0"/>
  </sheetViews>
  <sheetFormatPr defaultColWidth="11" defaultRowHeight="15.75" x14ac:dyDescent="0.25"/>
  <cols>
    <col min="1" max="1" width="50.75" customWidth="1"/>
    <col min="2" max="2" width="30.75" customWidth="1"/>
  </cols>
  <sheetData>
    <row r="1" spans="1:2" ht="21" x14ac:dyDescent="0.35">
      <c r="A1" s="7" t="s">
        <v>477</v>
      </c>
      <c r="B1" s="2"/>
    </row>
    <row r="2" spans="1:2" x14ac:dyDescent="0.25">
      <c r="A2" s="2" t="s">
        <v>33</v>
      </c>
      <c r="B2" s="2"/>
    </row>
    <row r="3" spans="1:2" x14ac:dyDescent="0.25">
      <c r="A3" s="2" t="s">
        <v>15</v>
      </c>
      <c r="B3" s="2"/>
    </row>
    <row r="4" spans="1:2" x14ac:dyDescent="0.25">
      <c r="A4" s="2" t="s">
        <v>34</v>
      </c>
      <c r="B4" s="2"/>
    </row>
    <row r="5" spans="1:2" ht="80.099999999999994" customHeight="1" x14ac:dyDescent="0.25">
      <c r="A5" s="4" t="s">
        <v>460</v>
      </c>
      <c r="B5" s="4" t="s">
        <v>461</v>
      </c>
    </row>
    <row r="6" spans="1:2" x14ac:dyDescent="0.25">
      <c r="A6" s="25" t="s">
        <v>224</v>
      </c>
      <c r="B6" s="11">
        <v>105000</v>
      </c>
    </row>
    <row r="7" spans="1:2" x14ac:dyDescent="0.25">
      <c r="A7" s="2" t="s">
        <v>225</v>
      </c>
      <c r="B7" s="11">
        <v>106000</v>
      </c>
    </row>
    <row r="8" spans="1:2" x14ac:dyDescent="0.25">
      <c r="A8" s="2" t="s">
        <v>226</v>
      </c>
      <c r="B8" s="11">
        <v>104000</v>
      </c>
    </row>
    <row r="9" spans="1:2" x14ac:dyDescent="0.25">
      <c r="A9" s="2" t="s">
        <v>227</v>
      </c>
      <c r="B9" s="11">
        <v>103000</v>
      </c>
    </row>
    <row r="10" spans="1:2" x14ac:dyDescent="0.25">
      <c r="A10" s="2" t="s">
        <v>228</v>
      </c>
      <c r="B10" s="11">
        <v>104000</v>
      </c>
    </row>
    <row r="11" spans="1:2" x14ac:dyDescent="0.25">
      <c r="A11" s="2" t="s">
        <v>229</v>
      </c>
      <c r="B11" s="11">
        <v>106000</v>
      </c>
    </row>
    <row r="12" spans="1:2" x14ac:dyDescent="0.25">
      <c r="A12" s="2" t="s">
        <v>230</v>
      </c>
      <c r="B12" s="11">
        <v>184000</v>
      </c>
    </row>
    <row r="13" spans="1:2" x14ac:dyDescent="0.25">
      <c r="A13" s="2" t="s">
        <v>231</v>
      </c>
      <c r="B13" s="11">
        <v>303000</v>
      </c>
    </row>
    <row r="14" spans="1:2" x14ac:dyDescent="0.25">
      <c r="A14" s="2" t="s">
        <v>80</v>
      </c>
      <c r="B14" s="2"/>
    </row>
    <row r="15" spans="1:2" x14ac:dyDescent="0.25">
      <c r="A15" s="2" t="s">
        <v>81</v>
      </c>
      <c r="B15" s="2"/>
    </row>
    <row r="16" spans="1:2" ht="141.75" x14ac:dyDescent="0.25">
      <c r="A16" s="19" t="s">
        <v>82</v>
      </c>
      <c r="B16" s="2"/>
    </row>
    <row r="17" spans="1:2" ht="157.5" x14ac:dyDescent="0.25">
      <c r="A17" s="19" t="s">
        <v>83</v>
      </c>
      <c r="B17" s="2"/>
    </row>
    <row r="18" spans="1:2" ht="157.5" x14ac:dyDescent="0.25">
      <c r="A18" s="19" t="s">
        <v>84</v>
      </c>
      <c r="B18" s="2"/>
    </row>
    <row r="19" spans="1:2" x14ac:dyDescent="0.25">
      <c r="A19" s="2" t="s">
        <v>85</v>
      </c>
      <c r="B19" s="2"/>
    </row>
  </sheetData>
  <conditionalFormatting sqref="A1">
    <cfRule type="dataBar" priority="1">
      <dataBar>
        <cfvo type="num" val="0"/>
        <cfvo type="num" val="1"/>
        <color rgb="FFB4A9D4"/>
      </dataBar>
      <extLst>
        <ext xmlns:x14="http://schemas.microsoft.com/office/spreadsheetml/2009/9/main" uri="{B025F937-C7B1-47D3-B67F-A62EFF666E3E}">
          <x14:id>{1AEA11D4-60D1-4C88-A1C8-DC9123321286}</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1AEA11D4-60D1-4C88-A1C8-DC9123321286}">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Table 1 Applications by month</vt:lpstr>
      <vt:lpstr>Table 2 Applications by channel</vt:lpstr>
      <vt:lpstr>Table 3 Applications by age</vt:lpstr>
      <vt:lpstr>Table 4 Applications by LA</vt:lpstr>
      <vt:lpstr>Table 5 Processing times</vt:lpstr>
      <vt:lpstr>Table 6 Payments by month</vt:lpstr>
      <vt:lpstr>Table 7 Number of clients paid</vt:lpstr>
      <vt:lpstr>Table 8 Number of children</vt:lpstr>
      <vt:lpstr>Table 9 Payments by LA</vt:lpstr>
      <vt:lpstr>Table 10 Re-determinations</vt:lpstr>
      <vt:lpstr>Table 11 Appeals</vt:lpstr>
      <vt:lpstr>Chart 1 Applications by month</vt:lpstr>
      <vt:lpstr>Table 3 - Full data</vt:lpstr>
      <vt:lpstr>Table 4 - Full data</vt:lpstr>
      <vt:lpstr>Table 9 - Full data</vt:lpstr>
      <vt:lpstr>Financial year lookup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U416598</dc:creator>
  <cp:lastModifiedBy>KPON</cp:lastModifiedBy>
  <dcterms:created xsi:type="dcterms:W3CDTF">2023-05-11T17:28:22Z</dcterms:created>
  <dcterms:modified xsi:type="dcterms:W3CDTF">2023-05-25T12:33:05Z</dcterms:modified>
</cp:coreProperties>
</file>