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SCP\Official stats publications\2025.05\Final documents\"/>
    </mc:Choice>
  </mc:AlternateContent>
  <xr:revisionPtr revIDLastSave="0" documentId="13_ncr:1_{20ADAFE2-0B56-4B19-A625-E6BBD1100A52}" xr6:coauthVersionLast="47" xr6:coauthVersionMax="47" xr10:uidLastSave="{00000000-0000-0000-0000-000000000000}"/>
  <bookViews>
    <workbookView xWindow="-16320" yWindow="-7080" windowWidth="16440" windowHeight="29040" xr2:uid="{00000000-000D-0000-FFFF-FFFF00000000}"/>
  </bookViews>
  <sheets>
    <sheet name="Cover sheet" sheetId="24" r:id="rId1"/>
    <sheet name="Contents" sheetId="1" r:id="rId2"/>
    <sheet name="Notes" sheetId="25" r:id="rId3"/>
    <sheet name="Table 1 Applications by month" sheetId="2" r:id="rId4"/>
    <sheet name="Table 2 Applications by channel" sheetId="3" r:id="rId5"/>
    <sheet name="Table 3 Applications by age" sheetId="4" r:id="rId6"/>
    <sheet name="Table 4 Applications by LA" sheetId="5" r:id="rId7"/>
    <sheet name="Table 5 Processing times" sheetId="6" r:id="rId8"/>
    <sheet name="Table 6 Payments by month" sheetId="7" r:id="rId9"/>
    <sheet name="Table 7 Payments by LA" sheetId="8" r:id="rId10"/>
    <sheet name="Table 8 Clients paid" sheetId="9" r:id="rId11"/>
    <sheet name="Table 9 Child caseload" sheetId="10" r:id="rId12"/>
    <sheet name="Table 10 Child caseload by LA" sheetId="11" r:id="rId13"/>
    <sheet name="Table 11 Child caseload by age" sheetId="12" r:id="rId14"/>
    <sheet name="Table 12 Child by LA and age" sheetId="13" r:id="rId15"/>
    <sheet name="Table 13 Child by LA and SIMD" sheetId="14" r:id="rId16"/>
    <sheet name="Table 14 Client caseload by age" sheetId="15" r:id="rId17"/>
    <sheet name="Table 15 Client caseload by LA" sheetId="16" r:id="rId18"/>
    <sheet name="Table 16 Re-determinations" sheetId="17" r:id="rId19"/>
    <sheet name="Table 17 Appeals" sheetId="18" r:id="rId20"/>
    <sheet name="Chart 1 Applications by month" sheetId="19" r:id="rId21"/>
    <sheet name="Table 3 - Full data" sheetId="20" r:id="rId22"/>
    <sheet name="Table 4 - Full data" sheetId="21" r:id="rId23"/>
    <sheet name="Table 7 - Full data" sheetId="22" r:id="rId24"/>
    <sheet name="Financial year lookup" sheetId="23" r:id="rId25"/>
  </sheets>
  <definedNames>
    <definedName name="_xlnm._FilterDatabase" localSheetId="6" hidden="1">'Table 4 Applications by LA'!$A$1:$B$5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I19" i="4"/>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D8" i="8"/>
  <c r="C8" i="8"/>
  <c r="B8" i="8"/>
  <c r="D7" i="8"/>
  <c r="C7" i="8"/>
  <c r="B7" i="8"/>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8" i="5"/>
  <c r="I8" i="5"/>
  <c r="H8" i="5"/>
  <c r="G8" i="5"/>
  <c r="F8" i="5"/>
  <c r="E8" i="5"/>
  <c r="D8" i="5"/>
  <c r="C8" i="5"/>
  <c r="B8" i="5"/>
  <c r="J7" i="5"/>
  <c r="I7" i="5"/>
  <c r="H7" i="5"/>
  <c r="G7" i="5"/>
  <c r="F7" i="5"/>
  <c r="E7" i="5"/>
  <c r="D7" i="5"/>
  <c r="C7" i="5"/>
  <c r="B7" i="5"/>
  <c r="J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J8" i="4"/>
  <c r="I8" i="4"/>
  <c r="H8" i="4"/>
  <c r="G8" i="4"/>
  <c r="F8" i="4"/>
  <c r="E8" i="4"/>
  <c r="D8" i="4"/>
  <c r="C8" i="4"/>
  <c r="B8" i="4"/>
  <c r="J7" i="4"/>
  <c r="I7" i="4"/>
  <c r="H7" i="4"/>
  <c r="G7" i="4"/>
  <c r="F7" i="4"/>
  <c r="E7" i="4"/>
  <c r="D7" i="4"/>
  <c r="C7" i="4"/>
  <c r="B7" i="4"/>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<sst xmlns="http://schemas.openxmlformats.org/spreadsheetml/2006/main" count="2281" uniqueCount="471">
  <si>
    <t>Scottish Child Payment to 31 March 2025</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</si>
  <si>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</si>
  <si>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</si>
  <si>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</si>
  <si>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</si>
  <si>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</si>
  <si>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This worksheet contains one table. Applications are summarised by month and application channel.</t>
  </si>
  <si>
    <t>This worksheet contains one table which summarises applications and decisions by applicant age.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</si>
  <si>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3 - Full data.</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</si>
  <si>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</si>
  <si>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</si>
  <si>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4 - Full data.</t>
  </si>
  <si>
    <t>This worksheet contains one table on processing times. Applications are summarised by month. Percentages of total processed applications are located at the bottom of the table.</t>
  </si>
  <si>
    <t>This worksheet contains one table. Payments are summarised by month and financial year totals are located at the bottom of the table.</t>
  </si>
  <si>
    <t>This worksheet contains one table which summarises payments by local authority area.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</si>
  <si>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</si>
  <si>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</si>
  <si>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This worksheet contains one table which summarises the number of individual children by the end of each financial quarter.</t>
  </si>
  <si>
    <t>This worksheet contains one table which summarises the number of individual children by local authority area (as of 31 March 2025).</t>
  </si>
  <si>
    <t>This worksheet contains one table which summarises the number of individual children by age (as of 31 March 2025).</t>
  </si>
  <si>
    <t>This worksheet contains one table which summarises the number of individual children by local authority area and individual age (as of 31 March 2025).</t>
  </si>
  <si>
    <t>This worksheet contains one table which summarises the number of individual children by local authority area and SIMD 2020 (quintile, 2011 data zone based) (as of 31 March 2025).</t>
  </si>
  <si>
    <t>This worksheet contains one table which summarises the number of individual client by age group (as of 31 March 2025).</t>
  </si>
  <si>
    <t>This worksheet contains one table which summarises the number of individual clients by local authority area (as of 31 March 2025).</t>
  </si>
  <si>
    <t>This worksheet contains one table. Re-determinations are summarised by month.</t>
  </si>
  <si>
    <t>This worksheet contains one table. Appeals are summarised by month.</t>
  </si>
  <si>
    <t>This worksheet contains one chart. Alternative text for this chart is located in cell A3.</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</si>
  <si>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</si>
  <si>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</si>
  <si>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</si>
  <si>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</si>
  <si>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</si>
  <si>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</si>
  <si>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</si>
  <si>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</si>
  <si>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</si>
  <si>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</si>
  <si>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31 March 2025 (child caseload)</t>
  </si>
  <si>
    <t>Number of children actively benefitting on 31 March 2025 by local authority area (child caseload)</t>
  </si>
  <si>
    <t>Number of children actively benefitting on 31 March 2025 by individual age (child caseload)</t>
  </si>
  <si>
    <t>Number of children actively benefitting on 31 March 2025 by local authority area and individual age (child caseload)</t>
  </si>
  <si>
    <t>Number of children actively benefitting on 31 March 2025 by local authority area and SIMD 2020 (quintile, 2011 data zone based) (child caseload)</t>
  </si>
  <si>
    <t>Number of clients in receipt of Scottish Child Payment on 31 March 2025 by age group (client caseload)</t>
  </si>
  <si>
    <t>Number of clients in receipt of Scottish Child Payment on 31 March 2025 by local authority area (client caseload)</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</si>
  <si>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</si>
  <si>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</si>
  <si>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</si>
  <si>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</si>
  <si>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</si>
  <si>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</si>
  <si>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</si>
  <si>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</si>
  <si>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</si>
  <si>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</si>
  <si>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</si>
  <si>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</si>
  <si>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</si>
  <si>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</si>
  <si>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</si>
  <si>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</si>
  <si>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</si>
  <si>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</si>
  <si>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</si>
  <si>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</si>
  <si>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</si>
  <si>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</si>
  <si>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</si>
  <si>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</si>
  <si>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</si>
  <si>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</si>
  <si>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</si>
  <si>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</si>
  <si>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</si>
  <si>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</si>
  <si>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</si>
  <si>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</si>
  <si>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</si>
  <si>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</si>
  <si>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</si>
  <si>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</si>
  <si>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</si>
  <si>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</si>
  <si>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</si>
  <si>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</si>
  <si>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</si>
  <si>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</si>
  <si>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</si>
  <si>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</si>
  <si>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</si>
  <si>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</si>
  <si>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</si>
  <si>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</si>
  <si>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</si>
  <si>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</si>
  <si>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</si>
  <si>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</si>
  <si>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</si>
  <si>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</si>
  <si>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</si>
  <si>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</si>
  <si>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</si>
  <si>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</si>
  <si>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</si>
  <si>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</si>
  <si>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</si>
  <si>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</si>
  <si>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</si>
  <si>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</si>
  <si>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</si>
  <si>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</si>
  <si>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</si>
  <si>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</si>
  <si>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</si>
  <si>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Financial Year 2020-2021</t>
  </si>
  <si>
    <t>Financial Year 2021-2022</t>
  </si>
  <si>
    <t>Financial Year 2022-2023</t>
  </si>
  <si>
    <t>Financial Year 2023-2024</t>
  </si>
  <si>
    <t>Financial Year 2024-2025</t>
  </si>
  <si>
    <t>Applications received by month</t>
  </si>
  <si>
    <t>Online
applications</t>
  </si>
  <si>
    <t>Paper
applications</t>
  </si>
  <si>
    <t>Phone
applications</t>
  </si>
  <si>
    <t>Other channels</t>
  </si>
  <si>
    <t>Percentage of online applications</t>
  </si>
  <si>
    <t>Percentage of paper applications</t>
  </si>
  <si>
    <t>Percentage of phone applications</t>
  </si>
  <si>
    <t>Percentage of other channels</t>
  </si>
  <si>
    <t>Applicant age group</t>
  </si>
  <si>
    <t>Under 18</t>
  </si>
  <si>
    <t>18-24</t>
  </si>
  <si>
    <t>25-29</t>
  </si>
  <si>
    <t>30-34</t>
  </si>
  <si>
    <t>35-39</t>
  </si>
  <si>
    <t>40-44</t>
  </si>
  <si>
    <t>45-49</t>
  </si>
  <si>
    <t>50-54</t>
  </si>
  <si>
    <t>55-59</t>
  </si>
  <si>
    <t>60-64</t>
  </si>
  <si>
    <t>65 and over</t>
  </si>
  <si>
    <t>Unknown</t>
  </si>
  <si>
    <t>Local authority area</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</si>
  <si>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</si>
  <si>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</si>
  <si>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</si>
  <si>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</si>
  <si>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</si>
  <si>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</si>
  <si>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</si>
  <si>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</si>
  <si>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</si>
  <si>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</si>
  <si>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</si>
  <si>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</si>
  <si>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</si>
  <si>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</si>
  <si>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</si>
  <si>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</si>
  <si>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</si>
  <si>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</si>
  <si>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</si>
  <si>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</si>
  <si>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</si>
  <si>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</si>
  <si>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</si>
  <si>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</si>
  <si>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</si>
  <si>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</si>
  <si>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</si>
  <si>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</si>
  <si>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</si>
  <si>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</si>
  <si>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</si>
  <si>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</si>
  <si>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No postcode</t>
  </si>
  <si>
    <t>Unknown - Scottish postcode</t>
  </si>
  <si>
    <t>Unknown - Non-Scottish postcode</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</si>
  <si>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</si>
  <si>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</si>
  <si>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</si>
  <si>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</si>
  <si>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</si>
  <si>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</si>
  <si>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</si>
  <si>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</si>
  <si>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</si>
  <si>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</si>
  <si>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</si>
  <si>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</si>
  <si>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</si>
  <si>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Payments issued by month</t>
  </si>
  <si>
    <t>Total number of payments</t>
  </si>
  <si>
    <t>Total value of payments</t>
  </si>
  <si>
    <t>Number of
payments</t>
  </si>
  <si>
    <t>Value of
payments</t>
  </si>
  <si>
    <t>Percentage of
total payment value</t>
  </si>
  <si>
    <t>Number of individual clients paid</t>
  </si>
  <si>
    <t>All time</t>
  </si>
  <si>
    <t>As at which financial quarter</t>
  </si>
  <si>
    <t>Estimated number of children</t>
  </si>
  <si>
    <t>30 June 2021</t>
  </si>
  <si>
    <t>30 September 2021</t>
  </si>
  <si>
    <t>31 December 2021</t>
  </si>
  <si>
    <t>31 March 2022</t>
  </si>
  <si>
    <t>30 June 2022</t>
  </si>
  <si>
    <t>30 September 2022</t>
  </si>
  <si>
    <t>31 December 2022</t>
  </si>
  <si>
    <t>31 March 2023</t>
  </si>
  <si>
    <t>30 June 2023</t>
  </si>
  <si>
    <t>30 September 2023</t>
  </si>
  <si>
    <t>31 December 2023</t>
  </si>
  <si>
    <t>31 March 2024</t>
  </si>
  <si>
    <t>30 June 2024</t>
  </si>
  <si>
    <t>30 September 2024</t>
  </si>
  <si>
    <t>31 December 2024</t>
  </si>
  <si>
    <t>31 March 2025</t>
  </si>
  <si>
    <t>Number of children</t>
  </si>
  <si>
    <t>Percentage of the total number of children</t>
  </si>
  <si>
    <t>Child age as of 31 March 2025</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</si>
  <si>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</si>
  <si>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</si>
  <si>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</si>
  <si>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</si>
  <si>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</si>
  <si>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</si>
  <si>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</si>
  <si>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</si>
  <si>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</si>
  <si>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</si>
  <si>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</si>
  <si>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</si>
  <si>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</si>
  <si>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</si>
  <si>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</si>
  <si>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</si>
  <si>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</si>
  <si>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</si>
  <si>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</si>
  <si>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</si>
  <si>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</si>
  <si>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</si>
  <si>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</si>
  <si>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</si>
  <si>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</si>
  <si>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</si>
  <si>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</si>
  <si>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</si>
  <si>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</si>
  <si>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</si>
  <si>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</si>
  <si>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</si>
  <si>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Of which SIMD quintile:
1 (Most deprived)</t>
  </si>
  <si>
    <t>Of which SIMD quintile:
2</t>
  </si>
  <si>
    <t>Of which SIMD quintile:
3</t>
  </si>
  <si>
    <t>Of which SIMD quintile:
4</t>
  </si>
  <si>
    <t>Of which SIMD quintile:
5 (Least deprived)</t>
  </si>
  <si>
    <t>Of which SIMD qunitile:
Unknown</t>
  </si>
  <si>
    <t>Client age group age as of 31 March 2025</t>
  </si>
  <si>
    <t>Number of clients</t>
  </si>
  <si>
    <t>Percentange of the overall number of clients</t>
  </si>
  <si>
    <t>Re-determinations received</t>
  </si>
  <si>
    <t>Re-determinations completed</t>
  </si>
  <si>
    <t>Completed re-determinations which are disallowed</t>
  </si>
  <si>
    <t>Completed re-determinations which are withdrawn</t>
  </si>
  <si>
    <t>Percentage of completed re-determinations which are disallowed</t>
  </si>
  <si>
    <t>Percentage of completed re-determinations which are withdrawn</t>
  </si>
  <si>
    <t>Percentage of completed re-determinations where re-determination decision not made</t>
  </si>
  <si>
    <t>Median average number of days to respond</t>
  </si>
  <si>
    <t>Percentage of re-determinations closed within 16 days</t>
  </si>
  <si>
    <t>Completed appeals upheld</t>
  </si>
  <si>
    <t>Completed appeals not upheld</t>
  </si>
  <si>
    <t>Percentage of completed appeals upheld</t>
  </si>
  <si>
    <t>Percentage of completed appeals not upheld</t>
  </si>
  <si>
    <t>Financial year</t>
  </si>
  <si>
    <t>2020-2021</t>
  </si>
  <si>
    <t>2021-2022</t>
  </si>
  <si>
    <t>2022-2023</t>
  </si>
  <si>
    <t>2023-2024</t>
  </si>
  <si>
    <t>2024-2025</t>
  </si>
  <si>
    <t>Number of payments</t>
  </si>
  <si>
    <t>Value of payments</t>
  </si>
  <si>
    <t>Percentage of total payment value</t>
  </si>
  <si>
    <t>This spreadsheet contains the data tables and figures published alongside Social Security Scotland's publication "Scottish Child Payment statistics to 31 March 2025".</t>
  </si>
  <si>
    <t>Link to the latest Scottish Child Payment publication (opens in a new window)</t>
  </si>
  <si>
    <t>Publication date</t>
  </si>
  <si>
    <t>The data tables in this spreadsheet were originally published at 9.30am on 27 May 2025.</t>
  </si>
  <si>
    <t>The next publication is scheduled to be published in August 2025.</t>
  </si>
  <si>
    <t>Time period</t>
  </si>
  <si>
    <t>09 November 2020 to 31 March 2025</t>
  </si>
  <si>
    <t>Supplier</t>
  </si>
  <si>
    <t>Social Security Scotland</t>
  </si>
  <si>
    <t>Geographic coverage</t>
  </si>
  <si>
    <t>Scotland, Local authority areas, Scottish Index of Multiple Deprivation (2011 data zone based)</t>
  </si>
  <si>
    <t>Data source</t>
  </si>
  <si>
    <t>Key Information</t>
  </si>
  <si>
    <t>Figures are rounded for disclosure control and may not sum due to rounding. Figures shown as [c] have been suppressed for disclosure control.</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</si>
  <si>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</si>
  <si>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</si>
  <si>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</si>
  <si>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</si>
  <si>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</si>
  <si>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</si>
  <si>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Scottish Child Payment from 09 November 2020 to 31 March 2025</t>
  </si>
  <si>
    <t>Notes related to the data in this spreadsheet</t>
  </si>
  <si>
    <t>This worksheet contains one table.</t>
  </si>
  <si>
    <t>Note text</t>
  </si>
  <si>
    <t>Related tables</t>
  </si>
  <si>
    <t>note 1</t>
  </si>
  <si>
    <t>note 2</t>
  </si>
  <si>
    <t>Scottish Child Payment opened for applications on 9 November 2020 in advance of its official launch on 15 February 2021. Figures for November 2020 include applications received from 9 November to 30 November only.</t>
  </si>
  <si>
    <t>note 3</t>
  </si>
  <si>
    <t>note 4</t>
  </si>
  <si>
    <t>Scottish Child Payment was extended to eligible low-income families with children aged under 16 from under six on 14 November 2022.</t>
  </si>
  <si>
    <t>note 5</t>
  </si>
  <si>
    <t>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</si>
  <si>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t>
  </si>
  <si>
    <t>Applications are processed once a decision has been made to authorise or deny, or once an application is withdrawn by the applicant. Data is presented by the month of decision rather than month the application was received.</t>
  </si>
  <si>
    <t>note 7</t>
  </si>
  <si>
    <t>Client advisors began processing applications for Scottish Child Payment during the pre-launch application window from 9 November 2020 to 15 February 2021.</t>
  </si>
  <si>
    <t>note 8</t>
  </si>
  <si>
    <t>The outcome of any application processed during the pre-launch application window was temporary and subject to change until the benefit officially launched and a final eligibility check was carried out to establish the entitlement for each case.</t>
  </si>
  <si>
    <t>note 9</t>
  </si>
  <si>
    <t>For authorised applications processed during the application window, the month of decision reflects the month the client advisor originally processed the application.</t>
  </si>
  <si>
    <t>note 10</t>
  </si>
  <si>
    <t>Due to the design of Social Security Scotland’s case management system, denials were not processed during the application window and were instead flagged and set aside.</t>
  </si>
  <si>
    <t>note 11</t>
  </si>
  <si>
    <t>Client advisors began formally denying the set aside applications after the official launch of the benefit and had completed this undertaking by the end of March 2021.</t>
  </si>
  <si>
    <t>note 12</t>
  </si>
  <si>
    <t>See the Application authorisation and payment section of the publication for more detailed information on how applications were handled before the official launch of Scottish Child Payment on 15 February 2021.</t>
  </si>
  <si>
    <t>note 13</t>
  </si>
  <si>
    <t>Where application channel is neither online, paper nor phone, application channel has been classed as ‘other channels’. These figures are not subject to suppression as they do not reveal information on any individuals.</t>
  </si>
  <si>
    <t>note 14</t>
  </si>
  <si>
    <t>The under 18 age group includes some possible errors in date of birth.</t>
  </si>
  <si>
    <t>note 15</t>
  </si>
  <si>
    <t>Age is unknown where date of birth is missing or incorrect (e.g. child date of birth has been input instead of applicant date of birth).</t>
  </si>
  <si>
    <t>note 16</t>
  </si>
  <si>
    <t>note 17</t>
  </si>
  <si>
    <t>note 18</t>
  </si>
  <si>
    <t>note 19</t>
  </si>
  <si>
    <t>note 20</t>
  </si>
  <si>
    <t>note 21</t>
  </si>
  <si>
    <t>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</si>
  <si>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22</t>
  </si>
  <si>
    <t>Data is presented by the month of decision rather than month the application was received.</t>
  </si>
  <si>
    <t>note 23</t>
  </si>
  <si>
    <t>Scottish Child Payment opened for applications on 9 November 2020 ahead of its official launch on the 15 February 2021 so figures are for the period 9 November to 30 November, leaving 15 working days in the month of November during which decisions could be made.</t>
  </si>
  <si>
    <t>note 24</t>
  </si>
  <si>
    <t>note 25</t>
  </si>
  <si>
    <t>Median average has been used. The median is the middle value of an ordered dataset, or the point at which half of the values are higher and half of the values are lower.</t>
  </si>
  <si>
    <t>note 26</t>
  </si>
  <si>
    <t>Payments are issued once applications are processed and a decision is made to authorise the application. Data is presented by the month of a payment being issued rather than month the application was received or the month of decision.</t>
  </si>
  <si>
    <t>note 27</t>
  </si>
  <si>
    <t>Scottish Child Payment was officially launched on the 15 February 2021, so figures for February 2021 include payments issued from 15 to 28 February 2021 only.</t>
  </si>
  <si>
    <t>note 28</t>
  </si>
  <si>
    <t>note 29</t>
  </si>
  <si>
    <t>Includes payments that are a result of re-determinations and appeals.</t>
  </si>
  <si>
    <t>note 30</t>
  </si>
  <si>
    <t>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</si>
  <si>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31</t>
  </si>
  <si>
    <t>note 32</t>
  </si>
  <si>
    <t>A client refers to a person who has applied for the benefit. A client may be included in multiple financial years as long as any of their children remains eligible for the benefit.</t>
  </si>
  <si>
    <t>note 33</t>
  </si>
  <si>
    <t>For 31 March 2023 and earlier, the number of children is a derived statistic and is rounded to the nearest thousand.</t>
  </si>
  <si>
    <t>note 34</t>
  </si>
  <si>
    <t>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</si>
  <si>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35</t>
  </si>
  <si>
    <t>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</si>
  <si>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36</t>
  </si>
  <si>
    <t>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</si>
  <si>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note 37</t>
  </si>
  <si>
    <t>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</si>
  <si>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note 38</t>
  </si>
  <si>
    <t>See the Methodology and definitions section of publication background notes for more information.</t>
  </si>
  <si>
    <t>note 39</t>
  </si>
  <si>
    <t>The local authority area is based on clients' postcode information, rather than their children.</t>
  </si>
  <si>
    <t>note 40</t>
  </si>
  <si>
    <t>note 41</t>
  </si>
  <si>
    <t>note 42</t>
  </si>
  <si>
    <t>note 43</t>
  </si>
  <si>
    <t>See the Methodology and definitions section of publication background notes for more information on the new methodology.</t>
  </si>
  <si>
    <t>note 44</t>
  </si>
  <si>
    <t>note 45</t>
  </si>
  <si>
    <t>note 46</t>
  </si>
  <si>
    <t>More information is available on the Scottish Index of Multiple Deprivation section of the Scottish Government website.</t>
  </si>
  <si>
    <t>note 47</t>
  </si>
  <si>
    <t>note 48</t>
  </si>
  <si>
    <t>note 49</t>
  </si>
  <si>
    <t>note 50</t>
  </si>
  <si>
    <t>note 51</t>
  </si>
  <si>
    <t>Previous releases of this publication contained a measure of ‘re-determinations as a percentage of application decisions made’. A decision has been made to remove this measure from all Social Security Scotland official statistics publications. Further details on this decision can be found in the background section within the accompanying publication document.</t>
  </si>
  <si>
    <t>note 52</t>
  </si>
  <si>
    <t>note 53</t>
  </si>
  <si>
    <t>note 54</t>
  </si>
  <si>
    <t>note 55</t>
  </si>
  <si>
    <t>note 56</t>
  </si>
  <si>
    <t>note 57</t>
  </si>
  <si>
    <t>[c]</t>
  </si>
  <si>
    <t>not applicable</t>
  </si>
  <si>
    <t>Data prior to 1 October 2023 is taken from manual tracker data collected by Client Experience Teams. Data from 1 October 2023 is extracted from Social Security Scotland's case management system.</t>
  </si>
  <si>
    <t>Data prior to 1 April 2022 is taken from manual tracker data collected by Client Experience Teams. Data from 1 April 2022 is extracted from Social Security Scotland's case management system.</t>
  </si>
  <si>
    <t>Re-determinations completed is the total of re-determinations which were Allowed, Disallowed, Withdrawn, Invalid, or Exceeded Deadline. For details on each of these categories, see the notes below.</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</si>
  <si>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</si>
  <si>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Completed re-determinations which are allowed are those where decision was in favour of the client. For example, the award value or award level was increased from that of the original application decision, or changed from not awarded to awarded.</t>
  </si>
  <si>
    <t>Re-determination decision not made includes those which were Invalid, or exceeded the deadline and the client opted to cease the re-determination process and move to appeal, summed due to small numbers. For details on each of these categories, see the notes below.</t>
  </si>
  <si>
    <t>Completed re-determinations which are invalid are those where the re-determination request is not received in a valid form or received within timescales set by regulations.</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</si>
  <si>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</si>
  <si>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58</t>
  </si>
  <si>
    <t>note 59</t>
  </si>
  <si>
    <t>Median average number of days to respond is the median time to make a decision on a re-determination. This only includes those with a decision made, that is Allowed or Disallowed. Invalid, withdrawn and exceeded deadlines re-determinations are excluded. The median is the middle value of an ordered dataset, or the point at which half of the values are higher and half of the values are lower.</t>
  </si>
  <si>
    <t>note 60</t>
  </si>
  <si>
    <t>Percentage of re-determinations closed within 16 working days is the number of re-determinations closed within legislated timelines as a percentage of re-determinations with a decision made, that is Allowed or Disallowed only. Invalid, withdrawn and exceeded deadlines re-determinations are excluded.</t>
  </si>
  <si>
    <t>note 61</t>
  </si>
  <si>
    <t>Percentage of re-determinations closed within 16 working days. Legislated timelines for re-determinations differ between benefits. For Low Income Benefits, the timeline is 16 working days.</t>
  </si>
  <si>
    <t>Appeals decisions made is the total number of appeals which were upheld or not upheld. This total does not include appeals which were withdrawn or invalid.</t>
  </si>
  <si>
    <t>Completed appeals upheld are those which were decided in the client's favour. For example, the award value or award level was increased from that of the original decision by Social Security Scotland, or changed from not awarded to awarded.</t>
  </si>
  <si>
    <t>Completed appeals not upheld are those which upheld the original decision by Social Security Scotland. For example, the award value or award level remained the same as the original application decision, or the decision remained not awarded.</t>
  </si>
  <si>
    <t>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</si>
  <si>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Financial Year 2020-2021 includes the months from February 2021 to March 2021; All subsequent complete Financial Years include the months from April to March (inclusive).</t>
  </si>
  <si>
    <t>Processing time is calculated in working days, and public holidays are excluded, even if applications were processed by staff working overtime on these days. Processing time is only calculated for applications that were decided by 31 March 2025, and does not include any applications that are flagged as having had re-determination request. The number of applications processed in this table is therefore lower than the number of decisions shown in other tables.</t>
  </si>
  <si>
    <t>The age that is used in this table is based on the age the child would be on 31 March 2025.</t>
  </si>
  <si>
    <t>The age that is used in this table is based on the age the client would be on 31 March 2025.</t>
  </si>
  <si>
    <t>Scottish Child Payment was officially launched on the 15 February 2021, so figures are for the period 15 February to 31 March 2025 only.</t>
  </si>
  <si>
    <t>Note number</t>
  </si>
  <si>
    <t>1, 3, 4</t>
  </si>
  <si>
    <t>4, 7</t>
  </si>
  <si>
    <t>6, 8</t>
  </si>
  <si>
    <t>6, 8, 16, 17</t>
  </si>
  <si>
    <t>6, 7, 8</t>
  </si>
  <si>
    <t>6, 7</t>
  </si>
  <si>
    <t>10, 12, 13</t>
  </si>
  <si>
    <t>10, 12</t>
  </si>
  <si>
    <t>1, 3, 5</t>
  </si>
  <si>
    <t>Applications have been assigned as being non-Scottish if the postcode on the application cannot be matched to a Scottish local authority area using a postcode lookup file, and where the application is also from a non-Scottish postcode area.</t>
  </si>
  <si>
    <t>The Scottish Index of Multiple Deprivation (SIMD) presents a picture of multiple deprivation by identifying small area concentrations of multiple deprivation across all of Scotland in a consistent way. The approach used within the SIMD assumes that deprivation is not one dimensional but that there are a number of different aspects that all contribute. Data zones (2011 based) are ranked from 1 (most deprived) to 6,976 (least deprived) according to the SIMD. Each SIMD quintile contains 20 per cent of Scotland’s data zones. So, for example, quintile one contains the most deprived 20% of data zones and quintile five contains the least deprived 20% of data zones in Scotland according to SIMD 2020.</t>
  </si>
  <si>
    <t>Some applications did not have a postcode and therefore cannot be matched to local authority areas or country.</t>
  </si>
  <si>
    <t>Clients have been assigned as being non-Scottish if their postcode cannot be matched to a Scottish local authority area using a postcode lookup file, and where the application or change-of-circumstances form is also from a non-Scottish postcode area.</t>
  </si>
  <si>
    <t>Some applications cannot be matched to a Scottish local authority area by postcode, because the postcode on the application is not on the lookup file used to match postcode to a local authority area. These may be applications from people living in properties that are too new to be on the lookup file. Applications have been assigned to Scotland based on postcode area.</t>
  </si>
  <si>
    <t>See the data quality section of the publication for further information about how postcodes are matched to local authority areas and country.</t>
  </si>
  <si>
    <t>Some clients' postcode information cannot be matched to a Scottish local authority area because their postcode is not on the lookup file used to match postcode to a local authority area. These may be applications or change-of-circumstances forms from people living in properties that are too new to be on the lookup file. Nevertheless, clients have been assigned to Scotland based on postcode area.</t>
  </si>
  <si>
    <t>4, 7, 10, 12, 13, 14</t>
  </si>
  <si>
    <t>Table 1: Applications for Scottish Child Payment by month [note 1, 2, 3, 4, 5, 6, 7, 8 , 9, 10, 11]</t>
  </si>
  <si>
    <t>Table 2: Applications for Scottish Child Payment by channel [note 12]</t>
  </si>
  <si>
    <t>Table 4: Applications for Scottish Child Payment by local authority area [note 5, 15, 16, 17, 18]</t>
  </si>
  <si>
    <t>Table 5: Processing times for Scottish Child Payment by month [note 2, 19, 20, 21, 22, 23, 24]</t>
  </si>
  <si>
    <t>Table 6: Number and value of Scottish Child Payments by month [note 25, 26, 27, 28, 29]</t>
  </si>
  <si>
    <t>Table 7: Number and value of Scottish Child Payments by local authority area [note 15, 16, 17, 18, 28, 29]</t>
  </si>
  <si>
    <t>Table 8: Number of individual Scottish Child Payment clients paid by financial year [note 25, 27, 28, 30]</t>
  </si>
  <si>
    <t>Table 11: Number of children actively benefitting from Scottish Child Payment on 31 March 2025 by individual age (child caseload) [note 41]</t>
  </si>
  <si>
    <t>Table 12: Number of children actively benefitting from Scottish Child Payment on 31 March 2025 by local authority area and individual age (child caseload) [note 18, 38, 39, 40, 41]</t>
  </si>
  <si>
    <t>Table 3: Applications for Scottish Child Payment by age group [note 2, 5, 13, 14]</t>
  </si>
  <si>
    <t>Month of decision</t>
  </si>
  <si>
    <t>Financial year of payment</t>
  </si>
  <si>
    <t>Unknown - Scottish postcode; Non-Scottish postcode; No postcode</t>
  </si>
  <si>
    <t>Re-determination decision not made</t>
  </si>
  <si>
    <t>10, 12, 13, 15</t>
  </si>
  <si>
    <t>Table 14: Number of clients in receipt of Scottish Child Payment on 31 March 2025 by age group (client caseload) [note 44]</t>
  </si>
  <si>
    <t>Table 15: Number of clients in receipt of Scottish Child Payment on 31 March 2025 by local authority area (client caseload) [note 18, 38, 39, 40]</t>
  </si>
  <si>
    <t>Table 13: Number of children actively benefitting from Scottish Child Payment on 31 March 2025 by local authority area and Scottish Index of Multiple Deprivation 2020 (quintile, 2011 data zone based) (child caseload) [note 18, 38, 39, 40, 42, 43]</t>
  </si>
  <si>
    <t>Table 10: Number of children actively benefitting from Scottish Child Payment on 31 March 2025 by local authority area (child caseload) [note 18, 37, 38, 39, 40]</t>
  </si>
  <si>
    <t>Table 9: Number of children actively benefitting from Scottish Child Payment on 31 March 2025 (child caseload) [note 31, 32, 33, 34, 35, 36]</t>
  </si>
  <si>
    <t>Table 16: Re-determinations for Scottish Child Payment [note 27, 45, 46, 47, 48, 49, 50, 51, 52, 53, 54, 55, 56, 57]</t>
  </si>
  <si>
    <t>Table 17: Appeals for Scottish Child Payment [note 27, 58, 59, 60, 61]</t>
  </si>
  <si>
    <t>Financial Year 2020-2021 includes the months from November 2020 to March 2021; All subsequent complete Financial Years include the months from April to March (inclusive).</t>
  </si>
  <si>
    <t>Alternative Text: This chart summarises the number of applications received since the benefit opened for applications on 9 November 2020. Vertical bars are used to show the number of applications received for each month. The figures used in this chart are located in Table 1 of this document.</t>
  </si>
  <si>
    <t>Completed re-determinations which are allowed</t>
  </si>
  <si>
    <t xml:space="preserve">Percentage of completed re-determinations which are allowed </t>
  </si>
  <si>
    <t>Appeals received</t>
  </si>
  <si>
    <t>Appeals decisions made</t>
  </si>
  <si>
    <t>This spreadsheet provides information on applications, payments and caseload for Scottish Child Payment.</t>
  </si>
  <si>
    <t>The system holds information on all applications received, decisions, payments and the number of clients and children in receipt of Scottish Child Payment.</t>
  </si>
  <si>
    <t>The data in this publication is sourced from Social Security Scotland’s case management system.</t>
  </si>
  <si>
    <t>For completed re-determinations, data is presented by the month of decision rather than month the request was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</si>
</sst>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3" x14ac:knownFonts="1">
    <font>
      <sz val="12"/>
      <color rgb="FF000000"/>
      <name val="Calibri"/>
    </font>
    <font>
      <b/>
      <sz val="16"/>
      <color rgb="FF000000"/>
      <name val="Calibri"/>
    </font>
    <font>
      <b/>
      <sz val="12"/>
      <color rgb="FF000000"/>
      <name val="Calibri"/>
    </font>
    <font>
      <b/>
      <sz val="14"/>
      <color rgb="FF000000"/>
      <name val="Calibri"/>
    </font>
    <font>
      <u/>
      <sz val="12"/>
      <color theme="10"/>
      <name val="Calibri"/>
    </font>
    <font>
      <sz val="12"/>
      <color rgb="FF000000"/>
      <name val="Calibri"/>
      <family val="2"/>
    </font>
    <font>
      <b/>
      <sz val="12"/>
      <color rgb="FF000000"/>
      <name val="Calibri"/>
      <family val="2"/>
    </font>
    <font>
      <b/>
      <sz val="16"/>
      <color rgb="FF000000"/>
      <name val="Calibri"/>
      <family val="2"/>
    </font>
    <font>
      <u/>
      <sz val="12"/>
      <name val="Calibri"/>
      <family val="2"/>
    </font>
    <font>
      <b/>
      <sz val="16"/>
      <name val="Calibri"/>
      <family val="2"/>
    </font>
    <font>
      <sz val="12"/>
      <name val="Calibri"/>
      <family val="2"/>
    </font>
    <font>
      <b/>
      <sz val="12"/>
      <name val="Calibri"/>
      <family val="2"/>
    </font>
    <font>
      <sz val="8"/>
      <name val="Calibri"/>
      <family val="2"/>
    </font>
  </fonts>
  <fills count="2">
    <fill>
      <patternFill patternType="none"/>
    </fill>
    <fill>
      <patternFill patternType="gray125"/>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top style="thin">
        <color rgb="FF000000"/>
      </top>
      <bottom style="thin">
        <color indexed="64"/>
      </bottom>
      <diagonal/>
    </border>
    <border>
      <left/>
      <right style="thin">
        <color indexed="64"/>
      </right>
      <top/>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1" fillId="0" borderId="0" xfId="0" applyFont="1"/>
    <xf numFmtId="0" fontId="0" fillId="0" borderId="0" xfId="0" applyAlignment="1">
      <alignment wrapText="1"/>
    </xf>
    <xf numFmtId="0" fontId="2" fillId="0" borderId="1" xfId="0" applyFont="1" applyBorder="1" applyAlignment="1">
      <alignment horizontal="center" vertical="center" wrapText="1"/>
    </xf>
    <xf numFmtId="0" fontId="3" fillId="0" borderId="0" xfId="0" applyFont="1"/>
    <xf numFmtId="0" fontId="0" fillId="0" borderId="2" xfId="0" applyBorder="1"/>
    <xf numFmtId="0" fontId="0" fillId="0" borderId="2" xfId="0" applyBorder="1" applyAlignment="1">
      <alignment horizontal="left"/>
    </xf>
    <xf numFmtId="0" fontId="2" fillId="0" borderId="1" xfId="0" applyFont="1" applyBorder="1" applyAlignment="1">
      <alignment horizontal="left"/>
    </xf>
    <xf numFmtId="0" fontId="2" fillId="0" borderId="2" xfId="0" applyFont="1" applyBorder="1"/>
    <xf numFmtId="0" fontId="2" fillId="0" borderId="3" xfId="0" applyFont="1" applyBorder="1" applyAlignment="1">
      <alignment horizontal="left"/>
    </xf>
    <xf numFmtId="3" fontId="0" fillId="0" borderId="2" xfId="0" applyNumberFormat="1" applyBorder="1" applyAlignment="1">
      <alignment horizontal="right"/>
    </xf>
    <xf numFmtId="3" fontId="2" fillId="0" borderId="1" xfId="0" applyNumberFormat="1" applyFont="1" applyBorder="1" applyAlignment="1">
      <alignment horizontal="right"/>
    </xf>
    <xf numFmtId="3" fontId="2" fillId="0" borderId="2" xfId="0" applyNumberFormat="1" applyFont="1" applyBorder="1" applyAlignment="1">
      <alignment horizontal="right"/>
    </xf>
    <xf numFmtId="3" fontId="2" fillId="0" borderId="3" xfId="0" applyNumberFormat="1" applyFont="1" applyBorder="1" applyAlignment="1">
      <alignment horizontal="right"/>
    </xf>
    <xf numFmtId="9" fontId="0" fillId="0" borderId="2" xfId="0" applyNumberFormat="1" applyBorder="1" applyAlignment="1">
      <alignment horizontal="right"/>
    </xf>
    <xf numFmtId="9" fontId="2" fillId="0" borderId="1" xfId="0" applyNumberFormat="1" applyFont="1" applyBorder="1" applyAlignment="1">
      <alignment horizontal="right"/>
    </xf>
    <xf numFmtId="9" fontId="2" fillId="0" borderId="2" xfId="0" applyNumberFormat="1" applyFont="1" applyBorder="1" applyAlignment="1">
      <alignment horizontal="right"/>
    </xf>
    <xf numFmtId="9" fontId="2" fillId="0" borderId="3" xfId="0" applyNumberFormat="1" applyFont="1" applyBorder="1" applyAlignment="1">
      <alignment horizontal="right"/>
    </xf>
    <xf numFmtId="164" fontId="0" fillId="0" borderId="2" xfId="0" applyNumberFormat="1" applyBorder="1" applyAlignment="1">
      <alignment horizontal="right"/>
    </xf>
    <xf numFmtId="164" fontId="2" fillId="0" borderId="1" xfId="0" applyNumberFormat="1" applyFont="1" applyBorder="1" applyAlignment="1">
      <alignment horizontal="right"/>
    </xf>
    <xf numFmtId="164" fontId="2" fillId="0" borderId="2" xfId="0" applyNumberFormat="1" applyFont="1" applyBorder="1" applyAlignment="1">
      <alignment horizontal="right"/>
    </xf>
    <xf numFmtId="164" fontId="2" fillId="0" borderId="3" xfId="0" applyNumberFormat="1" applyFont="1" applyBorder="1" applyAlignment="1">
      <alignment horizontal="right"/>
    </xf>
    <xf numFmtId="0" fontId="2" fillId="0" borderId="1" xfId="0" applyFont="1" applyBorder="1" applyAlignment="1">
      <alignment horizontal="center" vertical="center"/>
    </xf>
    <xf numFmtId="0" fontId="5" fillId="0" borderId="0" xfId="0" applyFont="1"/>
    <xf numFmtId="0" fontId="4" fillId="0" borderId="0" xfId="1"/>
    <xf numFmtId="0" fontId="6" fillId="0" borderId="0" xfId="0" applyFont="1"/>
    <xf numFmtId="0" fontId="7" fillId="0" borderId="0" xfId="0" applyFont="1"/>
    <xf numFmtId="3" fontId="0" fillId="0" borderId="0" xfId="0" applyNumberFormat="1"/>
    <xf numFmtId="9" fontId="0" fillId="0" borderId="0" xfId="0" applyNumberFormat="1"/>
    <xf numFmtId="0" fontId="6" fillId="0" borderId="8" xfId="0" applyFont="1" applyBorder="1" applyAlignment="1">
      <alignment horizontal="left"/>
    </xf>
    <xf numFmtId="0" fontId="6" fillId="0" borderId="2" xfId="0" applyFont="1" applyBorder="1"/>
    <xf numFmtId="0" fontId="0" fillId="0" borderId="0" xfId="0" applyAlignment="1">
      <alignment horizontal="right"/>
    </xf>
    <xf numFmtId="0" fontId="2" fillId="0" borderId="3" xfId="0" applyFont="1" applyBorder="1" applyAlignment="1">
      <alignment horizontal="center" vertical="center" wrapText="1"/>
    </xf>
    <xf numFmtId="0" fontId="6" fillId="0" borderId="1" xfId="0" applyFont="1" applyBorder="1" applyAlignment="1">
      <alignment horizontal="left"/>
    </xf>
    <xf numFmtId="0" fontId="6" fillId="0" borderId="15" xfId="0" applyFont="1" applyBorder="1" applyAlignment="1">
      <alignment horizontal="left"/>
    </xf>
    <xf numFmtId="0" fontId="6" fillId="0" borderId="5" xfId="0" applyFont="1" applyBorder="1"/>
    <xf numFmtId="0" fontId="6" fillId="0" borderId="7" xfId="0" applyFont="1" applyBorder="1"/>
    <xf numFmtId="9" fontId="6" fillId="0" borderId="5" xfId="0" applyNumberFormat="1" applyFont="1" applyBorder="1"/>
    <xf numFmtId="9" fontId="6" fillId="0" borderId="7" xfId="0" applyNumberFormat="1" applyFont="1" applyBorder="1"/>
    <xf numFmtId="0" fontId="0" fillId="0" borderId="4" xfId="0" applyBorder="1" applyAlignment="1">
      <alignment horizontal="right"/>
    </xf>
    <xf numFmtId="9" fontId="0" fillId="0" borderId="0" xfId="0" applyNumberFormat="1" applyAlignment="1">
      <alignment horizontal="right"/>
    </xf>
    <xf numFmtId="9" fontId="0" fillId="0" borderId="4" xfId="0" applyNumberFormat="1" applyBorder="1" applyAlignment="1">
      <alignment horizontal="right"/>
    </xf>
    <xf numFmtId="0" fontId="6" fillId="0" borderId="10" xfId="0" applyFont="1" applyBorder="1" applyAlignment="1">
      <alignment horizontal="right"/>
    </xf>
    <xf numFmtId="0" fontId="6" fillId="0" borderId="11" xfId="0" applyFont="1" applyBorder="1" applyAlignment="1">
      <alignment horizontal="right"/>
    </xf>
    <xf numFmtId="9" fontId="6" fillId="0" borderId="10" xfId="0" applyNumberFormat="1" applyFont="1" applyBorder="1" applyAlignment="1">
      <alignment horizontal="right"/>
    </xf>
    <xf numFmtId="9" fontId="6" fillId="0" borderId="11" xfId="0" applyNumberFormat="1" applyFont="1" applyBorder="1" applyAlignment="1">
      <alignment horizontal="right"/>
    </xf>
    <xf numFmtId="0" fontId="6" fillId="0" borderId="0" xfId="0" applyFont="1" applyAlignment="1">
      <alignment horizontal="right"/>
    </xf>
    <xf numFmtId="0" fontId="6" fillId="0" borderId="4" xfId="0" applyFont="1" applyBorder="1" applyAlignment="1">
      <alignment horizontal="right"/>
    </xf>
    <xf numFmtId="9" fontId="6" fillId="0" borderId="0" xfId="0" applyNumberFormat="1" applyFont="1" applyAlignment="1">
      <alignment horizontal="right"/>
    </xf>
    <xf numFmtId="9" fontId="6" fillId="0" borderId="4" xfId="0" applyNumberFormat="1" applyFont="1" applyBorder="1" applyAlignment="1">
      <alignment horizontal="right"/>
    </xf>
    <xf numFmtId="0" fontId="8" fillId="0" borderId="2" xfId="0" applyFont="1" applyBorder="1"/>
    <xf numFmtId="3" fontId="5" fillId="0" borderId="2" xfId="0" applyNumberFormat="1" applyFont="1" applyBorder="1" applyAlignment="1">
      <alignment horizontal="right"/>
    </xf>
    <xf numFmtId="0" fontId="9" fillId="0" borderId="0" xfId="0" applyFont="1"/>
    <xf numFmtId="0" fontId="10" fillId="0" borderId="0" xfId="0" applyFont="1"/>
    <xf numFmtId="0" fontId="10" fillId="0" borderId="0" xfId="0" applyFont="1" applyAlignment="1">
      <alignment horizontal="left"/>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left" vertical="center" wrapText="1"/>
    </xf>
    <xf numFmtId="0" fontId="10" fillId="0" borderId="6" xfId="0" applyFont="1" applyBorder="1"/>
    <xf numFmtId="0" fontId="10" fillId="0" borderId="0" xfId="0" applyFont="1" applyAlignment="1">
      <alignment wrapText="1"/>
    </xf>
    <xf numFmtId="0" fontId="10" fillId="0" borderId="16" xfId="0" applyFont="1" applyBorder="1" applyAlignment="1">
      <alignment horizontal="left" wrapText="1"/>
    </xf>
    <xf numFmtId="0" fontId="10" fillId="0" borderId="16" xfId="0" applyFont="1" applyBorder="1" applyAlignment="1">
      <alignment horizontal="left"/>
    </xf>
    <xf numFmtId="0" fontId="8" fillId="0" borderId="0" xfId="1" applyFont="1" applyAlignment="1">
      <alignment wrapText="1"/>
    </xf>
    <xf numFmtId="0" fontId="6" fillId="0" borderId="1" xfId="0" applyFont="1" applyBorder="1" applyAlignment="1">
      <alignment horizontal="center" vertical="center" wrapText="1"/>
    </xf>
    <xf numFmtId="0" fontId="5" fillId="0" borderId="2" xfId="0" applyFont="1" applyBorder="1" applyAlignment="1">
      <alignment horizontal="left"/>
    </xf>
    <xf numFmtId="0" fontId="6" fillId="0" borderId="3" xfId="0" applyFont="1" applyBorder="1" applyAlignment="1">
      <alignment horizontal="center" vertical="center" wrapText="1"/>
    </xf>
    <xf numFmtId="0" fontId="0" fillId="0" borderId="6" xfId="0" applyBorder="1"/>
    <xf numFmtId="0" fontId="0" fillId="0" borderId="20" xfId="0" applyBorder="1"/>
    <xf numFmtId="9" fontId="6" fillId="0" borderId="13" xfId="0" applyNumberFormat="1" applyFont="1" applyBorder="1" applyAlignment="1">
      <alignment horizontal="right"/>
    </xf>
    <xf numFmtId="9" fontId="6" fillId="0" borderId="12" xfId="0" applyNumberFormat="1" applyFont="1" applyBorder="1" applyAlignment="1">
      <alignment horizontal="right"/>
    </xf>
    <xf numFmtId="0" fontId="6" fillId="0" borderId="13" xfId="0" applyFont="1" applyBorder="1" applyAlignment="1">
      <alignment horizontal="right"/>
    </xf>
    <xf numFmtId="9" fontId="6" fillId="0" borderId="14" xfId="0" applyNumberFormat="1" applyFont="1" applyBorder="1" applyAlignment="1">
      <alignment horizontal="right"/>
    </xf>
    <xf numFmtId="9" fontId="0" fillId="0" borderId="6" xfId="0" applyNumberFormat="1" applyBorder="1" applyAlignment="1">
      <alignment horizontal="right"/>
    </xf>
    <xf numFmtId="9" fontId="6" fillId="0" borderId="9" xfId="0" applyNumberFormat="1" applyFont="1" applyBorder="1" applyAlignment="1">
      <alignment horizontal="right"/>
    </xf>
    <xf numFmtId="9" fontId="6" fillId="0" borderId="6" xfId="0" applyNumberFormat="1" applyFont="1" applyBorder="1" applyAlignment="1">
      <alignment horizontal="right"/>
    </xf>
    <xf numFmtId="0" fontId="7" fillId="0" borderId="0" xfId="0" applyFont="1" applyAlignment="1">
      <alignment wrapText="1"/>
    </xf>
    <xf numFmtId="0" fontId="1" fillId="0" borderId="0" xfId="0" applyFont="1" applyAlignment="1">
      <alignment wrapText="1"/>
    </xf>
  </cellXfs>
  <cellStyles count="2">
    <cellStyle name="Hyperlink" xfId="1" builtinId="8"/>
    <cellStyle name="Normal" xfId="0" builtinId="0"/>
  </cellStyles>
  <dxfs count="26">
    <dxf>
      <border diagonalUp="0" diagonalDown="0">
        <left/>
        <right style="thin">
          <color indexed="64"/>
        </right>
        <top/>
        <bottom/>
        <vertical/>
        <horizontal/>
      </border>
    </dxf>
    <dxf>
      <numFmt numFmtId="13" formatCode="0%"/>
      <border diagonalUp="0" diagonalDown="0">
        <left style="thin">
          <color indexed="64"/>
        </left>
        <right style="thin">
          <color indexed="64"/>
        </right>
        <vertical/>
      </border>
    </dxf>
    <dxf>
      <numFmt numFmtId="13" formatCode="0%"/>
    </dxf>
    <dxf>
      <border diagonalUp="0" diagonalDown="0">
        <left style="thin">
          <color indexed="64"/>
        </left>
        <right style="thin">
          <color indexed="64"/>
        </right>
        <vertical/>
      </border>
    </dxf>
    <dxf>
      <border diagonalUp="0" diagonalDown="0">
        <left style="thin">
          <color indexed="64"/>
        </left>
        <right style="thin">
          <color indexed="64"/>
        </right>
        <vertical/>
      </border>
    </dxf>
    <dxf>
      <numFmt numFmtId="13" formatCode="0%"/>
      <alignment horizontal="right" vertical="bottom" textRotation="0" wrapText="0" indent="0" justifyLastLine="0" shrinkToFit="0" readingOrder="0"/>
      <border diagonalUp="0" diagonalDown="0" outline="0">
        <right style="thin">
          <color indexed="64"/>
        </right>
      </border>
    </dxf>
    <dxf>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style="thin">
          <color indexed="64"/>
        </left>
        <right style="thin">
          <color indexed="64"/>
        </right>
      </border>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right style="thin">
          <color indexed="64"/>
        </right>
      </border>
    </dxf>
    <dxf>
      <font>
        <strike val="0"/>
        <outline val="0"/>
        <shadow val="0"/>
        <vertAlign val="baseline"/>
        <color auto="1"/>
        <name val="Calibri"/>
        <scheme val="none"/>
      </font>
      <alignment horizontal="left" vertical="bottom" textRotation="0" wrapText="0" indent="0" justifyLastLine="0" shrinkToFit="0" readingOrder="0"/>
      <border diagonalUp="0" diagonalDown="0" outline="0">
        <left style="thin">
          <color indexed="64"/>
        </left>
        <right/>
        <top/>
        <bottom/>
      </border>
    </dxf>
    <dxf>
      <font>
        <strike val="0"/>
        <outline val="0"/>
        <shadow val="0"/>
        <vertAlign val="baseline"/>
        <color auto="1"/>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scheme val="none"/>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vertAlign val="baseline"/>
        <color auto="1"/>
        <name val="Calibri"/>
        <scheme val="none"/>
      </font>
    </dxf>
    <dxf>
      <border outline="0">
        <bottom style="thin">
          <color rgb="FF000000"/>
        </bottom>
      </border>
    </dxf>
    <dxf>
      <font>
        <strike val="0"/>
        <outline val="0"/>
        <shadow val="0"/>
        <vertAlign val="baseline"/>
        <color auto="1"/>
        <name val="Calibri"/>
        <scheme val="none"/>
      </font>
    </dxf>
    <dxf>
      <border outline="0">
        <left style="thin">
          <color rgb="FF000000"/>
        </left>
      </border>
    </dxf>
    <dxf>
      <font>
        <strike val="0"/>
        <outline val="0"/>
        <shadow val="0"/>
        <u/>
        <vertAlign val="baseline"/>
        <sz val="12"/>
        <color auto="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6" totalsRowShown="0">
  <tableColumns count="2">
    <tableColumn id="1" xr3:uid="{00000000-0010-0000-0000-000001000000}" name="Table Number" dataDxfId="25"/>
    <tableColumn id="2" xr3:uid="{00000000-0010-0000-0000-000002000000}" name="Table or Chart Description" dataDxfId="2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4:B10" totalsRowShown="0">
  <tableColumns count="2">
    <tableColumn id="1" xr3:uid="{00000000-0010-0000-0800-000001000000}" name="Financial year of payment"/>
    <tableColumn id="2" xr3:uid="{00000000-0010-0000-0800-000002000000}" name="Number of individual clients pai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4:B20" totalsRowShown="0">
  <tableColumns count="2">
    <tableColumn id="1" xr3:uid="{00000000-0010-0000-0900-000001000000}" name="As at which financial quarter"/>
    <tableColumn id="2" xr3:uid="{00000000-0010-0000-0900-000002000000}" name="Estimated number of childre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4:C40" totalsRowShown="0">
  <tableColumns count="3">
    <tableColumn id="1" xr3:uid="{00000000-0010-0000-0A00-000001000000}" name="Local authority area"/>
    <tableColumn id="2" xr3:uid="{00000000-0010-0000-0A00-000002000000}" name="Number of children"/>
    <tableColumn id="3" xr3:uid="{00000000-0010-0000-0A00-000003000000}" name="Percentage of the total number of childre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4:C21" totalsRowShown="0">
  <tableColumns count="3">
    <tableColumn id="1" xr3:uid="{00000000-0010-0000-0B00-000001000000}" name="Child age as of 31 March 2025"/>
    <tableColumn id="2" xr3:uid="{00000000-0010-0000-0B00-000002000000}" name="Number of children"/>
    <tableColumn id="3" xr3:uid="{00000000-0010-0000-0B00-000003000000}" name="Percentage of the total number of childre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4:R38" totalsRowShown="0">
  <tableColumns count="18">
    <tableColumn id="1" xr3:uid="{00000000-0010-0000-0C00-000001000000}" name="Local authority area"/>
    <tableColumn id="2" xr3:uid="{00000000-0010-0000-0C00-000002000000}" name="Number of children"/>
    <tableColumn id="3" xr3:uid="{00000000-0010-0000-0C00-000003000000}" name="Of which child aged:_x000a_0 year old"/>
    <tableColumn id="4" xr3:uid="{00000000-0010-0000-0C00-000004000000}" name="Of which child aged:_x000a_1 year old"/>
    <tableColumn id="5" xr3:uid="{00000000-0010-0000-0C00-000005000000}" name="Of which child aged:_x000a_2 years old"/>
    <tableColumn id="6" xr3:uid="{00000000-0010-0000-0C00-000006000000}" name="Of which child aged:_x000a_3 years old"/>
    <tableColumn id="7" xr3:uid="{00000000-0010-0000-0C00-000007000000}" name="Of which child aged:_x000a_4 years old"/>
    <tableColumn id="8" xr3:uid="{00000000-0010-0000-0C00-000008000000}" name="Of which child aged:_x000a_5 years old"/>
    <tableColumn id="9" xr3:uid="{00000000-0010-0000-0C00-000009000000}" name="Of which child aged:_x000a_6 years old"/>
    <tableColumn id="10" xr3:uid="{00000000-0010-0000-0C00-00000A000000}" name="Of which child aged:_x000a_7 years old"/>
    <tableColumn id="11" xr3:uid="{00000000-0010-0000-0C00-00000B000000}" name="Of which child aged:_x000a_8 years old"/>
    <tableColumn id="12" xr3:uid="{00000000-0010-0000-0C00-00000C000000}" name="Of which child aged:_x000a_9 years old"/>
    <tableColumn id="13" xr3:uid="{00000000-0010-0000-0C00-00000D000000}" name="Of which child aged:_x000a_10 years old"/>
    <tableColumn id="14" xr3:uid="{00000000-0010-0000-0C00-00000E000000}" name="Of which child aged:_x000a_11 years old"/>
    <tableColumn id="15" xr3:uid="{00000000-0010-0000-0C00-00000F000000}" name="Of which child aged:_x000a_12 years old"/>
    <tableColumn id="16" xr3:uid="{00000000-0010-0000-0C00-000010000000}" name="Of which child aged:_x000a_13 years old"/>
    <tableColumn id="17" xr3:uid="{00000000-0010-0000-0C00-000011000000}" name="Of which child aged:_x000a_14 years old"/>
    <tableColumn id="18" xr3:uid="{00000000-0010-0000-0C00-000012000000}" name="Of which child aged:_x000a_15 years old"/>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4:H38" totalsRowShown="0">
  <tableColumns count="8">
    <tableColumn id="1" xr3:uid="{00000000-0010-0000-0D00-000001000000}" name="Local authority area"/>
    <tableColumn id="2" xr3:uid="{00000000-0010-0000-0D00-000002000000}" name="Number of children"/>
    <tableColumn id="3" xr3:uid="{00000000-0010-0000-0D00-000003000000}" name="Of which SIMD quintile:_x000a_1 (Most deprived)"/>
    <tableColumn id="4" xr3:uid="{00000000-0010-0000-0D00-000004000000}" name="Of which SIMD quintile:_x000a_2"/>
    <tableColumn id="5" xr3:uid="{00000000-0010-0000-0D00-000005000000}" name="Of which SIMD quintile:_x000a_3"/>
    <tableColumn id="6" xr3:uid="{00000000-0010-0000-0D00-000006000000}" name="Of which SIMD quintile:_x000a_4"/>
    <tableColumn id="7" xr3:uid="{00000000-0010-0000-0D00-000007000000}" name="Of which SIMD quintile:_x000a_5 (Least deprived)"/>
    <tableColumn id="8" xr3:uid="{00000000-0010-0000-0D00-000008000000}" name="Of which SIMD qunitile:_x000a_Unknow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4:C16" totalsRowShown="0">
  <tableColumns count="3">
    <tableColumn id="1" xr3:uid="{00000000-0010-0000-0E00-000001000000}" name="Client age group age as of 31 March 2025"/>
    <tableColumn id="2" xr3:uid="{00000000-0010-0000-0E00-000002000000}" name="Number of clients"/>
    <tableColumn id="3" xr3:uid="{00000000-0010-0000-0E00-000003000000}" name="Percentange of the overall number of clients"/>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 displayName="table15" ref="A4:C40" totalsRowShown="0">
  <tableColumns count="3">
    <tableColumn id="1" xr3:uid="{00000000-0010-0000-0F00-000001000000}" name="Local authority area"/>
    <tableColumn id="2" xr3:uid="{00000000-0010-0000-0F00-000002000000}" name="Number of clients"/>
    <tableColumn id="3" xr3:uid="{00000000-0010-0000-0F00-000003000000}" name="Percentange of the overall number of clients"/>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6" displayName="table16" ref="A4:M60" totalsRowShown="0">
  <tableColumns count="13">
    <tableColumn id="1" xr3:uid="{00000000-0010-0000-1000-000001000000}" name="Month"/>
    <tableColumn id="2" xr3:uid="{00000000-0010-0000-1000-000002000000}" name="Re-determinations received" dataDxfId="16"/>
    <tableColumn id="3" xr3:uid="{00000000-0010-0000-1000-000003000000}" name="Re-determinations completed" dataDxfId="15"/>
    <tableColumn id="4" xr3:uid="{00000000-0010-0000-1000-000004000000}" name="Completed re-determinations which are disallowed" dataDxfId="14"/>
    <tableColumn id="5" xr3:uid="{00000000-0010-0000-1000-000005000000}" name="Completed re-determinations which are allowed" dataDxfId="13"/>
    <tableColumn id="6" xr3:uid="{00000000-0010-0000-1000-000006000000}" name="Completed re-determinations which are withdrawn" dataDxfId="12"/>
    <tableColumn id="7" xr3:uid="{00000000-0010-0000-1000-000007000000}" name="Re-determination decision not made" dataDxfId="11"/>
    <tableColumn id="8" xr3:uid="{00000000-0010-0000-1000-000008000000}" name="Percentage of completed re-determinations which are disallowed" dataDxfId="10"/>
    <tableColumn id="9" xr3:uid="{00000000-0010-0000-1000-000009000000}" name="Percentage of completed re-determinations which are allowed " dataDxfId="9"/>
    <tableColumn id="10" xr3:uid="{00000000-0010-0000-1000-00000A000000}" name="Percentage of completed re-determinations which are withdrawn" dataDxfId="8"/>
    <tableColumn id="11" xr3:uid="{00000000-0010-0000-1000-00000B000000}" name="Percentage of completed re-determinations where re-determination decision not made" dataDxfId="7"/>
    <tableColumn id="12" xr3:uid="{00000000-0010-0000-1000-00000C000000}" name="Median average number of days to respond" dataDxfId="6"/>
    <tableColumn id="13" xr3:uid="{00000000-0010-0000-1000-00000D000000}" name="Percentage of re-determinations closed within 16 days" dataDxfId="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7" displayName="table17" ref="A4:G60" totalsRowShown="0">
  <tableColumns count="7">
    <tableColumn id="1" xr3:uid="{00000000-0010-0000-1100-000001000000}" name="Month"/>
    <tableColumn id="2" xr3:uid="{00000000-0010-0000-1100-000002000000}" name="Appeals received"/>
    <tableColumn id="3" xr3:uid="{00000000-0010-0000-1100-000003000000}" name="Appeals decisions made" dataDxfId="4"/>
    <tableColumn id="4" xr3:uid="{00000000-0010-0000-1100-000004000000}" name="Completed appeals upheld"/>
    <tableColumn id="5" xr3:uid="{00000000-0010-0000-1100-000005000000}" name="Completed appeals not upheld" dataDxfId="3"/>
    <tableColumn id="6" xr3:uid="{00000000-0010-0000-1100-000006000000}" name="Percentage of completed appeals upheld" dataDxfId="2"/>
    <tableColumn id="7" xr3:uid="{00000000-0010-0000-1100-000007000000}" name="Percentage of completed appeals not upheld" dataDxfId="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1F7FEF-C322-4CE8-B8D3-EC5FE696D7C0}" name="tablenotes" displayName="tablenotes" ref="A4:C65" totalsRowShown="0" headerRowDxfId="23" dataDxfId="21" headerRowBorderDxfId="22" tableBorderDxfId="20">
  <tableColumns count="3">
    <tableColumn id="1" xr3:uid="{1C0A9AD8-F44A-4951-8133-D8688468AD0B}" name="Note number" dataDxfId="19"/>
    <tableColumn id="2" xr3:uid="{8A14235E-183C-467D-A3AF-4EFE7CF4E064}" name="Note text" dataDxfId="18"/>
    <tableColumn id="3" xr3:uid="{739FEE66-6EFD-4D79-8E1F-78A0A4C8DEDB}" name="Related tables" dataDxfId="17"/>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3full" displayName="table3full" ref="A1:K79" totalsRowShown="0">
  <tableColumns count="11">
    <tableColumn id="1" xr3:uid="{00000000-0010-0000-1200-000001000000}" name="Applicant age group"/>
    <tableColumn id="2" xr3:uid="{00000000-0010-0000-1200-000002000000}" name="Financial year"/>
    <tableColumn id="3" xr3:uid="{00000000-0010-0000-1200-000003000000}" name="Total applications received"/>
    <tableColumn id="4" xr3:uid="{00000000-0010-0000-1200-000004000000}" name="Percentage of total applications received"/>
    <tableColumn id="5" xr3:uid="{00000000-0010-0000-1200-000005000000}" name="Total applications processed"/>
    <tableColumn id="6" xr3:uid="{00000000-0010-0000-1200-000006000000}" name="Authorised applications"/>
    <tableColumn id="7" xr3:uid="{00000000-0010-0000-1200-000007000000}" name="Denied applications"/>
    <tableColumn id="8" xr3:uid="{00000000-0010-0000-1200-000008000000}" name="Withdrawn applications"/>
    <tableColumn id="9" xr3:uid="{00000000-0010-0000-1200-000009000000}" name="Percentage of processed applications authorised"/>
    <tableColumn id="10" xr3:uid="{00000000-0010-0000-1200-00000A000000}" name="Percentage of processed applications denied"/>
    <tableColumn id="11" xr3:uid="{00000000-0010-0000-1200-00000B000000}" name="Percentage of processed applications withdraw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full" displayName="table4full" ref="A1:K217" totalsRowShown="0">
  <tableColumns count="11">
    <tableColumn id="1" xr3:uid="{00000000-0010-0000-1300-000001000000}" name="Local authority area"/>
    <tableColumn id="2" xr3:uid="{00000000-0010-0000-1300-000002000000}" name="Financial year"/>
    <tableColumn id="3" xr3:uid="{00000000-0010-0000-1300-000003000000}" name="Total applications received"/>
    <tableColumn id="4" xr3:uid="{00000000-0010-0000-1300-000004000000}" name="Percentage of total applications received"/>
    <tableColumn id="5" xr3:uid="{00000000-0010-0000-1300-000005000000}" name="Total applications processed"/>
    <tableColumn id="6" xr3:uid="{00000000-0010-0000-1300-000006000000}" name="Authorised applications"/>
    <tableColumn id="7" xr3:uid="{00000000-0010-0000-1300-000007000000}" name="Denied applications"/>
    <tableColumn id="8" xr3:uid="{00000000-0010-0000-1300-000008000000}" name="Withdrawn applications"/>
    <tableColumn id="9" xr3:uid="{00000000-0010-0000-1300-000009000000}" name="Percentage of processed applications authorised"/>
    <tableColumn id="10" xr3:uid="{00000000-0010-0000-1300-00000A000000}" name="Percentage of processed applications denied"/>
    <tableColumn id="11" xr3:uid="{00000000-0010-0000-1300-00000B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7full" displayName="table7full" ref="A1:E217" totalsRowShown="0">
  <tableColumns count="5">
    <tableColumn id="1" xr3:uid="{00000000-0010-0000-1400-000001000000}" name="Local authority area"/>
    <tableColumn id="2" xr3:uid="{00000000-0010-0000-1400-000002000000}" name="Financial year"/>
    <tableColumn id="3" xr3:uid="{00000000-0010-0000-1400-000003000000}" name="Number of payments"/>
    <tableColumn id="4" xr3:uid="{00000000-0010-0000-1400-000004000000}" name="Value of payments"/>
    <tableColumn id="5" xr3:uid="{00000000-0010-0000-1400-000005000000}" name="Percentage of total payment value"/>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finyearlookup" displayName="tablefinyearlookup" ref="A2:A8" totalsRowShown="0">
  <tableColumns count="1">
    <tableColumn id="1" xr3:uid="{00000000-0010-0000-15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4:J63" totalsRowShown="0">
  <tableColumns count="10">
    <tableColumn id="1" xr3:uid="{00000000-0010-0000-0100-000001000000}" name="Month"/>
    <tableColumn id="2" xr3:uid="{00000000-0010-0000-0100-000002000000}" name="Total applications received"/>
    <tableColumn id="3" xr3:uid="{00000000-0010-0000-0100-000003000000}" name="Percentage of total applications received"/>
    <tableColumn id="4" xr3:uid="{00000000-0010-0000-0100-000004000000}" name="Total applications processed"/>
    <tableColumn id="5" xr3:uid="{00000000-0010-0000-0100-000005000000}" name="Authorised applications"/>
    <tableColumn id="6" xr3:uid="{00000000-0010-0000-0100-000006000000}" name="Denied applications"/>
    <tableColumn id="7" xr3:uid="{00000000-0010-0000-0100-000007000000}" name="Withdrawn applications"/>
    <tableColumn id="8" xr3:uid="{00000000-0010-0000-0100-000008000000}" name="Percentage of processed applications authorised"/>
    <tableColumn id="9" xr3:uid="{00000000-0010-0000-0100-000009000000}" name="Percentage of processed applications denied"/>
    <tableColumn id="10" xr3:uid="{00000000-0010-0000-01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4:J58" totalsRowShown="0">
  <tableColumns count="10">
    <tableColumn id="1" xr3:uid="{00000000-0010-0000-0200-000001000000}" name="Applications received by month"/>
    <tableColumn id="2" xr3:uid="{00000000-0010-0000-0200-000002000000}" name="Total"/>
    <tableColumn id="3" xr3:uid="{00000000-0010-0000-0200-000003000000}" name="Online_x000a_applications"/>
    <tableColumn id="4" xr3:uid="{00000000-0010-0000-0200-000004000000}" name="Paper_x000a_applications"/>
    <tableColumn id="5" xr3:uid="{00000000-0010-0000-0200-000005000000}" name="Phone_x000a_applications"/>
    <tableColumn id="6" xr3:uid="{00000000-0010-0000-0200-000006000000}" name="Other channels"/>
    <tableColumn id="7" xr3:uid="{00000000-0010-0000-0200-000007000000}" name="Percentage of online applications"/>
    <tableColumn id="8" xr3:uid="{00000000-0010-0000-0200-000008000000}" name="Percentage of paper applications"/>
    <tableColumn id="9" xr3:uid="{00000000-0010-0000-0200-000009000000}" name="Percentage of phone applications"/>
    <tableColumn id="10" xr3:uid="{00000000-0010-0000-0200-00000A000000}" name="Percentage of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J19" totalsRowShown="0">
  <tableColumns count="10">
    <tableColumn id="1" xr3:uid="{00000000-0010-0000-0300-000001000000}" name="Applicant age group"/>
    <tableColumn id="2" xr3:uid="{00000000-0010-0000-0300-000002000000}" name="Total applications received"/>
    <tableColumn id="3" xr3:uid="{00000000-0010-0000-0300-000003000000}" name="Percentage of total applications received"/>
    <tableColumn id="4" xr3:uid="{00000000-0010-0000-0300-000004000000}" name="Total applications processed"/>
    <tableColumn id="5" xr3:uid="{00000000-0010-0000-0300-000005000000}" name="Authorised applications"/>
    <tableColumn id="6" xr3:uid="{00000000-0010-0000-0300-000006000000}" name="Denied applications"/>
    <tableColumn id="7" xr3:uid="{00000000-0010-0000-0300-000007000000}" name="Withdrawn applications"/>
    <tableColumn id="8" xr3:uid="{00000000-0010-0000-0300-000008000000}" name="Percentage of processed applications authorised"/>
    <tableColumn id="9" xr3:uid="{00000000-0010-0000-0300-000009000000}" name="Percentage of processed applications denied"/>
    <tableColumn id="10" xr3:uid="{00000000-0010-0000-03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6:J42" totalsRowShown="0">
  <tableColumns count="10">
    <tableColumn id="1" xr3:uid="{00000000-0010-0000-0400-000001000000}" name="Local authority area"/>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4:M64" totalsRowShown="0">
  <tableColumns count="13">
    <tableColumn id="1" xr3:uid="{00000000-0010-0000-0500-000001000000}" name="Month of decision"/>
    <tableColumn id="2" xr3:uid="{00000000-0010-0000-0500-000002000000}" name="Total applications processed excluding re-determinations"/>
    <tableColumn id="3" xr3:uid="{00000000-0010-0000-0500-000003000000}" name="Applications processed in_x000a_the same working day"/>
    <tableColumn id="4" xr3:uid="{00000000-0010-0000-0500-000004000000}" name="Applications processed in_x000a_1-5 working days"/>
    <tableColumn id="5" xr3:uid="{00000000-0010-0000-0500-000005000000}" name="Applications processed in_x000a_6-10 working days"/>
    <tableColumn id="6" xr3:uid="{00000000-0010-0000-0500-000006000000}" name="Applications processed in_x000a_11-15 working days"/>
    <tableColumn id="7" xr3:uid="{00000000-0010-0000-0500-000007000000}" name="Applications processed in_x000a_16-20 working days"/>
    <tableColumn id="8" xr3:uid="{00000000-0010-0000-0500-000008000000}" name="Applications processed in_x000a_21-25 working days"/>
    <tableColumn id="9" xr3:uid="{00000000-0010-0000-0500-000009000000}" name="Applications processed in_x000a_26-30 working days"/>
    <tableColumn id="10" xr3:uid="{00000000-0010-0000-0500-00000A000000}" name="Applications processed in_x000a_31-35 working days"/>
    <tableColumn id="11" xr3:uid="{00000000-0010-0000-0500-00000B000000}" name="Applications processed in_x000a_36-40 working days"/>
    <tableColumn id="12" xr3:uid="{00000000-0010-0000-0500-00000C000000}" name="Applications processed in_x000a_41 working days or more"/>
    <tableColumn id="13" xr3:uid="{00000000-0010-0000-0500-00000D000000}" name="Median average processing time in working day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4:C60" totalsRowShown="0">
  <tableColumns count="3">
    <tableColumn id="1" xr3:uid="{00000000-0010-0000-0600-000001000000}" name="Payments issued by month"/>
    <tableColumn id="2" xr3:uid="{00000000-0010-0000-0600-000002000000}" name="Total number of payments"/>
    <tableColumn id="3" xr3:uid="{00000000-0010-0000-0600-000003000000}" name="Total value of payment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6:D42" totalsRowShown="0">
  <tableColumns count="4">
    <tableColumn id="1" xr3:uid="{00000000-0010-0000-0700-000001000000}" name="Local authority area"/>
    <tableColumn id="2" xr3:uid="{00000000-0010-0000-0700-000002000000}" name="Number of_x000a_payments"/>
    <tableColumn id="3" xr3:uid="{00000000-0010-0000-0700-000003000000}" name="Value of_x000a_payments"/>
    <tableColumn id="4" xr3:uid="{00000000-0010-0000-0700-000004000000}" name="Percentage of_x000a_total payment valu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socialsecurity.gov.scot" TargetMode="External"/><Relationship Id="rId2" Type="http://schemas.openxmlformats.org/officeDocument/2006/relationships/hyperlink" Target="https://www.socialsecurity.gov.scot/publications/statistics" TargetMode="External"/><Relationship Id="rId1" Type="http://schemas.openxmlformats.org/officeDocument/2006/relationships/hyperlink" Target="https://www.socialsecurity.gov.scot/publications/statistics/statistics-collection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gov.scot/collections/scottish-index-of-multiple-deprivation-2020/"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95E0-9E14-46CE-9FCB-EBA177F798A5}">
  <dimension ref="A1:A24"/>
  <sheetViews>
    <sheetView tabSelected="1" workbookViewId="0"/>
  </sheetViews>
  <sheetFormatPr defaultRowHeight="15.75" x14ac:dyDescent="0.25"/>
  <sheetData>
    <row r="1" spans="1:1" ht="21" x14ac:dyDescent="0.35">
      <c r="A1" s="26" t="s">
        <v>301</v>
      </c>
    </row>
    <row r="2" spans="1:1" x14ac:dyDescent="0.25">
      <c r="A2" s="23" t="s">
        <v>281</v>
      </c>
    </row>
    <row r="3" spans="1:1" x14ac:dyDescent="0.25">
      <c r="A3" s="24" t="s">
        <v>282</v>
      </c>
    </row>
    <row r="4" spans="1:1" x14ac:dyDescent="0.25">
      <c r="A4" s="25" t="s">
        <v>283</v>
      </c>
    </row>
    <row r="5" spans="1:1" x14ac:dyDescent="0.25">
      <c r="A5" t="s">
        <v>284</v>
      </c>
    </row>
    <row r="6" spans="1:1" x14ac:dyDescent="0.25">
      <c r="A6" t="s">
        <v>285</v>
      </c>
    </row>
    <row r="7" spans="1:1" x14ac:dyDescent="0.25">
      <c r="A7" s="25" t="s">
        <v>286</v>
      </c>
    </row>
    <row r="8" spans="1:1" x14ac:dyDescent="0.25">
      <c r="A8" t="s">
        <v>287</v>
      </c>
    </row>
    <row r="9" spans="1:1" x14ac:dyDescent="0.25">
      <c r="A9" s="25" t="s">
        <v>288</v>
      </c>
    </row>
    <row r="10" spans="1:1" x14ac:dyDescent="0.25">
      <c r="A10" t="s">
        <v>289</v>
      </c>
    </row>
    <row r="11" spans="1:1" x14ac:dyDescent="0.25">
      <c r="A11" s="25" t="s">
        <v>290</v>
      </c>
    </row>
    <row r="12" spans="1:1" x14ac:dyDescent="0.25">
      <c r="A12" t="s">
        <v>291</v>
      </c>
    </row>
    <row r="13" spans="1:1" x14ac:dyDescent="0.25">
      <c r="A13" s="25" t="s">
        <v>292</v>
      </c>
    </row>
    <row r="14" spans="1:1" x14ac:dyDescent="0.25">
      <c r="A14" t="s">
        <v>469</v>
      </c>
    </row>
    <row r="15" spans="1:1" x14ac:dyDescent="0.25">
      <c r="A15" t="s">
        <v>468</v>
      </c>
    </row>
    <row r="16" spans="1:1" x14ac:dyDescent="0.25">
      <c r="A16" s="25" t="s">
        <v>293</v>
      </c>
    </row>
    <row r="17" spans="1:1" x14ac:dyDescent="0.25">
      <c r="A17" t="s">
        <v>467</v>
      </c>
    </row>
    <row r="18" spans="1:1" x14ac:dyDescent="0.25">
      <c r="A18" t="s">
        <v>294</v>
      </c>
    </row>
    <row r="19" spans="1:1" x14ac:dyDescent="0.25">
      <c r="A19" t="s">
        <v>295</v>
      </c>
    </row>
    <row r="20" spans="1:1" x14ac:dyDescent="0.25">
      <c r="A20" t="s">
        <v>296</v>
      </c>
    </row>
    <row r="21" spans="1:1" x14ac:dyDescent="0.25">
      <c r="A21" s="24" t="s">
        <v>297</v>
      </c>
    </row>
    <row r="22" spans="1:1" x14ac:dyDescent="0.25">
      <c r="A22" s="25" t="s">
        <v>298</v>
      </c>
    </row>
    <row r="23" spans="1:1" x14ac:dyDescent="0.25">
      <c r="A23" t="s">
        <v>299</v>
      </c>
    </row>
    <row r="24" spans="1:1" x14ac:dyDescent="0.25">
      <c r="A24" s="24" t="s">
        <v>300</v>
      </c>
    </row>
  </sheetData>
  <hyperlinks>
    <hyperlink ref="A3" r:id="rId1" location="scottish-child-payment" xr:uid="{692E8787-5AD1-4C2A-A19B-E54AF82E7DCC}"/>
    <hyperlink ref="A21" r:id="rId2" xr:uid="{E89FB5C7-A9BF-4C62-82E2-76C9A4EE8D82}"/>
    <hyperlink ref="A24" r:id="rId3" xr:uid="{CF0DDE56-8071-4A43-BB7E-2B4EDFD19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2"/>
  <sheetViews>
    <sheetView workbookViewId="0"/>
  </sheetViews>
  <sheetFormatPr defaultColWidth="11" defaultRowHeight="15.75" x14ac:dyDescent="0.25"/>
  <cols>
    <col min="1" max="1" width="35.75" customWidth="1"/>
    <col min="2" max="4" width="16.75" customWidth="1"/>
  </cols>
  <sheetData>
    <row r="1" spans="1:4" ht="21" x14ac:dyDescent="0.35">
      <c r="A1" s="26" t="s">
        <v>444</v>
      </c>
    </row>
    <row r="2" spans="1:4" ht="126" x14ac:dyDescent="0.25">
      <c r="A2" s="2" t="s">
        <v>14</v>
      </c>
    </row>
    <row r="3" spans="1:4" x14ac:dyDescent="0.25">
      <c r="A3" t="s">
        <v>15</v>
      </c>
    </row>
    <row r="4" spans="1:4" x14ac:dyDescent="0.25">
      <c r="A4" t="s">
        <v>5</v>
      </c>
    </row>
    <row r="5" spans="1:4" x14ac:dyDescent="0.25">
      <c r="A5" s="22" t="s">
        <v>9</v>
      </c>
      <c r="B5" s="22" t="s">
        <v>196</v>
      </c>
    </row>
    <row r="6" spans="1:4" ht="50.1" customHeight="1" x14ac:dyDescent="0.25">
      <c r="A6" s="3" t="s">
        <v>140</v>
      </c>
      <c r="B6" s="3" t="s">
        <v>192</v>
      </c>
      <c r="C6" s="3" t="s">
        <v>193</v>
      </c>
      <c r="D6" s="3" t="s">
        <v>194</v>
      </c>
    </row>
    <row r="7" spans="1:4" x14ac:dyDescent="0.25">
      <c r="A7" s="7" t="s">
        <v>59</v>
      </c>
      <c r="B7" s="11">
        <f>_xlfn.XLOOKUP(1, ('Table 7 - Full data'!$A$2:'Table 7 - Full data'!$A$217 = $A7)*('Table 7 - Full data'!$B$2:'Table 7 - Full data'!$B$217 = $B$5),'Table 7 - Full data'!C$2:'Table 7 - Full data'!C$217)</f>
        <v>7456725</v>
      </c>
      <c r="C7" s="19">
        <f>_xlfn.XLOOKUP(1, ('Table 7 - Full data'!$A$2:'Table 7 - Full data'!$A$217 = $A7)*('Table 7 - Full data'!$B$2:'Table 7 - Full data'!$B$217 = $B$5),'Table 7 - Full data'!D$2:'Table 7 - Full data'!D$217)</f>
        <v>1133678377</v>
      </c>
      <c r="D7" s="15">
        <f>_xlfn.XLOOKUP(1, ('Table 7 - Full data'!$A$2:'Table 7 - Full data'!$A$217 = $A7)*('Table 7 - Full data'!$B$2:'Table 7 - Full data'!$B$217 = $B$5),'Table 7 - Full data'!E$2:'Table 7 - Full data'!E$217)</f>
        <v>1</v>
      </c>
    </row>
    <row r="8" spans="1:4" x14ac:dyDescent="0.25">
      <c r="A8" s="6" t="s">
        <v>141</v>
      </c>
      <c r="B8" s="10">
        <f>_xlfn.XLOOKUP(1, ('Table 7 - Full data'!$A$2:'Table 7 - Full data'!$A$217 = $A8)*('Table 7 - Full data'!$B$2:'Table 7 - Full data'!$B$217 = $B$5),'Table 7 - Full data'!C$2:'Table 7 - Full data'!C$217)</f>
        <v>241480</v>
      </c>
      <c r="C8" s="18">
        <f>_xlfn.XLOOKUP(1, ('Table 7 - Full data'!$A$2:'Table 7 - Full data'!$A$217 = $A8)*('Table 7 - Full data'!$B$2:'Table 7 - Full data'!$B$217 = $B$5),'Table 7 - Full data'!D$2:'Table 7 - Full data'!D$217)</f>
        <v>35929545</v>
      </c>
      <c r="D8" s="14">
        <f>_xlfn.XLOOKUP(1, ('Table 7 - Full data'!$A$2:'Table 7 - Full data'!$A$217 = $A8)*('Table 7 - Full data'!$B$2:'Table 7 - Full data'!$B$217 = $B$5),'Table 7 - Full data'!E$2:'Table 7 - Full data'!E$217)</f>
        <v>0.03</v>
      </c>
    </row>
    <row r="9" spans="1:4" x14ac:dyDescent="0.25">
      <c r="A9" s="6" t="s">
        <v>142</v>
      </c>
      <c r="B9" s="10">
        <f>_xlfn.XLOOKUP(1, ('Table 7 - Full data'!$A$2:'Table 7 - Full data'!$A$217 = $A9)*('Table 7 - Full data'!$B$2:'Table 7 - Full data'!$B$217 = $B$5),'Table 7 - Full data'!C$2:'Table 7 - Full data'!C$217)</f>
        <v>222220</v>
      </c>
      <c r="C9" s="18">
        <f>_xlfn.XLOOKUP(1, ('Table 7 - Full data'!$A$2:'Table 7 - Full data'!$A$217 = $A9)*('Table 7 - Full data'!$B$2:'Table 7 - Full data'!$B$217 = $B$5),'Table 7 - Full data'!D$2:'Table 7 - Full data'!D$217)</f>
        <v>34328925</v>
      </c>
      <c r="D9" s="14">
        <f>_xlfn.XLOOKUP(1, ('Table 7 - Full data'!$A$2:'Table 7 - Full data'!$A$217 = $A9)*('Table 7 - Full data'!$B$2:'Table 7 - Full data'!$B$217 = $B$5),'Table 7 - Full data'!E$2:'Table 7 - Full data'!E$217)</f>
        <v>0.03</v>
      </c>
    </row>
    <row r="10" spans="1:4" x14ac:dyDescent="0.25">
      <c r="A10" s="6" t="s">
        <v>143</v>
      </c>
      <c r="B10" s="10">
        <f>_xlfn.XLOOKUP(1, ('Table 7 - Full data'!$A$2:'Table 7 - Full data'!$A$217 = $A10)*('Table 7 - Full data'!$B$2:'Table 7 - Full data'!$B$217 = $B$5),'Table 7 - Full data'!C$2:'Table 7 - Full data'!C$217)</f>
        <v>152485</v>
      </c>
      <c r="C10" s="18">
        <f>_xlfn.XLOOKUP(1, ('Table 7 - Full data'!$A$2:'Table 7 - Full data'!$A$217 = $A10)*('Table 7 - Full data'!$B$2:'Table 7 - Full data'!$B$217 = $B$5),'Table 7 - Full data'!D$2:'Table 7 - Full data'!D$217)</f>
        <v>22968985</v>
      </c>
      <c r="D10" s="14">
        <f>_xlfn.XLOOKUP(1, ('Table 7 - Full data'!$A$2:'Table 7 - Full data'!$A$217 = $A10)*('Table 7 - Full data'!$B$2:'Table 7 - Full data'!$B$217 = $B$5),'Table 7 - Full data'!E$2:'Table 7 - Full data'!E$217)</f>
        <v>0.02</v>
      </c>
    </row>
    <row r="11" spans="1:4" x14ac:dyDescent="0.25">
      <c r="A11" s="6" t="s">
        <v>144</v>
      </c>
      <c r="B11" s="10">
        <f>_xlfn.XLOOKUP(1, ('Table 7 - Full data'!$A$2:'Table 7 - Full data'!$A$217 = $A11)*('Table 7 - Full data'!$B$2:'Table 7 - Full data'!$B$217 = $B$5),'Table 7 - Full data'!C$2:'Table 7 - Full data'!C$217)</f>
        <v>92580</v>
      </c>
      <c r="C11" s="18">
        <f>_xlfn.XLOOKUP(1, ('Table 7 - Full data'!$A$2:'Table 7 - Full data'!$A$217 = $A11)*('Table 7 - Full data'!$B$2:'Table 7 - Full data'!$B$217 = $B$5),'Table 7 - Full data'!D$2:'Table 7 - Full data'!D$217)</f>
        <v>14430972</v>
      </c>
      <c r="D11" s="14">
        <f>_xlfn.XLOOKUP(1, ('Table 7 - Full data'!$A$2:'Table 7 - Full data'!$A$217 = $A11)*('Table 7 - Full data'!$B$2:'Table 7 - Full data'!$B$217 = $B$5),'Table 7 - Full data'!E$2:'Table 7 - Full data'!E$217)</f>
        <v>0.01</v>
      </c>
    </row>
    <row r="12" spans="1:4" x14ac:dyDescent="0.25">
      <c r="A12" s="6" t="s">
        <v>145</v>
      </c>
      <c r="B12" s="10">
        <f>_xlfn.XLOOKUP(1, ('Table 7 - Full data'!$A$2:'Table 7 - Full data'!$A$217 = $A12)*('Table 7 - Full data'!$B$2:'Table 7 - Full data'!$B$217 = $B$5),'Table 7 - Full data'!C$2:'Table 7 - Full data'!C$217)</f>
        <v>480630</v>
      </c>
      <c r="C12" s="18">
        <f>_xlfn.XLOOKUP(1, ('Table 7 - Full data'!$A$2:'Table 7 - Full data'!$A$217 = $A12)*('Table 7 - Full data'!$B$2:'Table 7 - Full data'!$B$217 = $B$5),'Table 7 - Full data'!D$2:'Table 7 - Full data'!D$217)</f>
        <v>71621159</v>
      </c>
      <c r="D12" s="14">
        <f>_xlfn.XLOOKUP(1, ('Table 7 - Full data'!$A$2:'Table 7 - Full data'!$A$217 = $A12)*('Table 7 - Full data'!$B$2:'Table 7 - Full data'!$B$217 = $B$5),'Table 7 - Full data'!E$2:'Table 7 - Full data'!E$217)</f>
        <v>0.06</v>
      </c>
    </row>
    <row r="13" spans="1:4" x14ac:dyDescent="0.25">
      <c r="A13" s="6" t="s">
        <v>146</v>
      </c>
      <c r="B13" s="10">
        <f>_xlfn.XLOOKUP(1, ('Table 7 - Full data'!$A$2:'Table 7 - Full data'!$A$217 = $A13)*('Table 7 - Full data'!$B$2:'Table 7 - Full data'!$B$217 = $B$5),'Table 7 - Full data'!C$2:'Table 7 - Full data'!C$217)</f>
        <v>83045</v>
      </c>
      <c r="C13" s="18">
        <f>_xlfn.XLOOKUP(1, ('Table 7 - Full data'!$A$2:'Table 7 - Full data'!$A$217 = $A13)*('Table 7 - Full data'!$B$2:'Table 7 - Full data'!$B$217 = $B$5),'Table 7 - Full data'!D$2:'Table 7 - Full data'!D$217)</f>
        <v>12773657</v>
      </c>
      <c r="D13" s="14">
        <f>_xlfn.XLOOKUP(1, ('Table 7 - Full data'!$A$2:'Table 7 - Full data'!$A$217 = $A13)*('Table 7 - Full data'!$B$2:'Table 7 - Full data'!$B$217 = $B$5),'Table 7 - Full data'!E$2:'Table 7 - Full data'!E$217)</f>
        <v>0.01</v>
      </c>
    </row>
    <row r="14" spans="1:4" x14ac:dyDescent="0.25">
      <c r="A14" s="6" t="s">
        <v>147</v>
      </c>
      <c r="B14" s="10">
        <f>_xlfn.XLOOKUP(1, ('Table 7 - Full data'!$A$2:'Table 7 - Full data'!$A$217 = $A14)*('Table 7 - Full data'!$B$2:'Table 7 - Full data'!$B$217 = $B$5),'Table 7 - Full data'!C$2:'Table 7 - Full data'!C$217)</f>
        <v>202605</v>
      </c>
      <c r="C14" s="18">
        <f>_xlfn.XLOOKUP(1, ('Table 7 - Full data'!$A$2:'Table 7 - Full data'!$A$217 = $A14)*('Table 7 - Full data'!$B$2:'Table 7 - Full data'!$B$217 = $B$5),'Table 7 - Full data'!D$2:'Table 7 - Full data'!D$217)</f>
        <v>31735094</v>
      </c>
      <c r="D14" s="14">
        <f>_xlfn.XLOOKUP(1, ('Table 7 - Full data'!$A$2:'Table 7 - Full data'!$A$217 = $A14)*('Table 7 - Full data'!$B$2:'Table 7 - Full data'!$B$217 = $B$5),'Table 7 - Full data'!E$2:'Table 7 - Full data'!E$217)</f>
        <v>0.03</v>
      </c>
    </row>
    <row r="15" spans="1:4" x14ac:dyDescent="0.25">
      <c r="A15" s="6" t="s">
        <v>148</v>
      </c>
      <c r="B15" s="10">
        <f>_xlfn.XLOOKUP(1, ('Table 7 - Full data'!$A$2:'Table 7 - Full data'!$A$217 = $A15)*('Table 7 - Full data'!$B$2:'Table 7 - Full data'!$B$217 = $B$5),'Table 7 - Full data'!C$2:'Table 7 - Full data'!C$217)</f>
        <v>251545</v>
      </c>
      <c r="C15" s="18">
        <f>_xlfn.XLOOKUP(1, ('Table 7 - Full data'!$A$2:'Table 7 - Full data'!$A$217 = $A15)*('Table 7 - Full data'!$B$2:'Table 7 - Full data'!$B$217 = $B$5),'Table 7 - Full data'!D$2:'Table 7 - Full data'!D$217)</f>
        <v>37994973</v>
      </c>
      <c r="D15" s="14">
        <f>_xlfn.XLOOKUP(1, ('Table 7 - Full data'!$A$2:'Table 7 - Full data'!$A$217 = $A15)*('Table 7 - Full data'!$B$2:'Table 7 - Full data'!$B$217 = $B$5),'Table 7 - Full data'!E$2:'Table 7 - Full data'!E$217)</f>
        <v>0.03</v>
      </c>
    </row>
    <row r="16" spans="1:4" x14ac:dyDescent="0.25">
      <c r="A16" s="6" t="s">
        <v>149</v>
      </c>
      <c r="B16" s="10">
        <f>_xlfn.XLOOKUP(1, ('Table 7 - Full data'!$A$2:'Table 7 - Full data'!$A$217 = $A16)*('Table 7 - Full data'!$B$2:'Table 7 - Full data'!$B$217 = $B$5),'Table 7 - Full data'!C$2:'Table 7 - Full data'!C$217)</f>
        <v>209790</v>
      </c>
      <c r="C16" s="18">
        <f>_xlfn.XLOOKUP(1, ('Table 7 - Full data'!$A$2:'Table 7 - Full data'!$A$217 = $A16)*('Table 7 - Full data'!$B$2:'Table 7 - Full data'!$B$217 = $B$5),'Table 7 - Full data'!D$2:'Table 7 - Full data'!D$217)</f>
        <v>31681919</v>
      </c>
      <c r="D16" s="14">
        <f>_xlfn.XLOOKUP(1, ('Table 7 - Full data'!$A$2:'Table 7 - Full data'!$A$217 = $A16)*('Table 7 - Full data'!$B$2:'Table 7 - Full data'!$B$217 = $B$5),'Table 7 - Full data'!E$2:'Table 7 - Full data'!E$217)</f>
        <v>0.03</v>
      </c>
    </row>
    <row r="17" spans="1:4" x14ac:dyDescent="0.25">
      <c r="A17" s="6" t="s">
        <v>150</v>
      </c>
      <c r="B17" s="10">
        <f>_xlfn.XLOOKUP(1, ('Table 7 - Full data'!$A$2:'Table 7 - Full data'!$A$217 = $A17)*('Table 7 - Full data'!$B$2:'Table 7 - Full data'!$B$217 = $B$5),'Table 7 - Full data'!C$2:'Table 7 - Full data'!C$217)</f>
        <v>88270</v>
      </c>
      <c r="C17" s="18">
        <f>_xlfn.XLOOKUP(1, ('Table 7 - Full data'!$A$2:'Table 7 - Full data'!$A$217 = $A17)*('Table 7 - Full data'!$B$2:'Table 7 - Full data'!$B$217 = $B$5),'Table 7 - Full data'!D$2:'Table 7 - Full data'!D$217)</f>
        <v>13144748</v>
      </c>
      <c r="D17" s="14">
        <f>_xlfn.XLOOKUP(1, ('Table 7 - Full data'!$A$2:'Table 7 - Full data'!$A$217 = $A17)*('Table 7 - Full data'!$B$2:'Table 7 - Full data'!$B$217 = $B$5),'Table 7 - Full data'!E$2:'Table 7 - Full data'!E$217)</f>
        <v>0.01</v>
      </c>
    </row>
    <row r="18" spans="1:4" x14ac:dyDescent="0.25">
      <c r="A18" s="6" t="s">
        <v>151</v>
      </c>
      <c r="B18" s="10">
        <f>_xlfn.XLOOKUP(1, ('Table 7 - Full data'!$A$2:'Table 7 - Full data'!$A$217 = $A18)*('Table 7 - Full data'!$B$2:'Table 7 - Full data'!$B$217 = $B$5),'Table 7 - Full data'!C$2:'Table 7 - Full data'!C$217)</f>
        <v>131895</v>
      </c>
      <c r="C18" s="18">
        <f>_xlfn.XLOOKUP(1, ('Table 7 - Full data'!$A$2:'Table 7 - Full data'!$A$217 = $A18)*('Table 7 - Full data'!$B$2:'Table 7 - Full data'!$B$217 = $B$5),'Table 7 - Full data'!D$2:'Table 7 - Full data'!D$217)</f>
        <v>20373428</v>
      </c>
      <c r="D18" s="14">
        <f>_xlfn.XLOOKUP(1, ('Table 7 - Full data'!$A$2:'Table 7 - Full data'!$A$217 = $A18)*('Table 7 - Full data'!$B$2:'Table 7 - Full data'!$B$217 = $B$5),'Table 7 - Full data'!E$2:'Table 7 - Full data'!E$217)</f>
        <v>0.02</v>
      </c>
    </row>
    <row r="19" spans="1:4" x14ac:dyDescent="0.25">
      <c r="A19" s="6" t="s">
        <v>152</v>
      </c>
      <c r="B19" s="10">
        <f>_xlfn.XLOOKUP(1, ('Table 7 - Full data'!$A$2:'Table 7 - Full data'!$A$217 = $A19)*('Table 7 - Full data'!$B$2:'Table 7 - Full data'!$B$217 = $B$5),'Table 7 - Full data'!C$2:'Table 7 - Full data'!C$217)</f>
        <v>82025</v>
      </c>
      <c r="C19" s="18">
        <f>_xlfn.XLOOKUP(1, ('Table 7 - Full data'!$A$2:'Table 7 - Full data'!$A$217 = $A19)*('Table 7 - Full data'!$B$2:'Table 7 - Full data'!$B$217 = $B$5),'Table 7 - Full data'!D$2:'Table 7 - Full data'!D$217)</f>
        <v>12734475</v>
      </c>
      <c r="D19" s="14">
        <f>_xlfn.XLOOKUP(1, ('Table 7 - Full data'!$A$2:'Table 7 - Full data'!$A$217 = $A19)*('Table 7 - Full data'!$B$2:'Table 7 - Full data'!$B$217 = $B$5),'Table 7 - Full data'!E$2:'Table 7 - Full data'!E$217)</f>
        <v>0.01</v>
      </c>
    </row>
    <row r="20" spans="1:4" x14ac:dyDescent="0.25">
      <c r="A20" s="6" t="s">
        <v>153</v>
      </c>
      <c r="B20" s="10">
        <f>_xlfn.XLOOKUP(1, ('Table 7 - Full data'!$A$2:'Table 7 - Full data'!$A$217 = $A20)*('Table 7 - Full data'!$B$2:'Table 7 - Full data'!$B$217 = $B$5),'Table 7 - Full data'!C$2:'Table 7 - Full data'!C$217)</f>
        <v>233915</v>
      </c>
      <c r="C20" s="18">
        <f>_xlfn.XLOOKUP(1, ('Table 7 - Full data'!$A$2:'Table 7 - Full data'!$A$217 = $A20)*('Table 7 - Full data'!$B$2:'Table 7 - Full data'!$B$217 = $B$5),'Table 7 - Full data'!D$2:'Table 7 - Full data'!D$217)</f>
        <v>35464527</v>
      </c>
      <c r="D20" s="14">
        <f>_xlfn.XLOOKUP(1, ('Table 7 - Full data'!$A$2:'Table 7 - Full data'!$A$217 = $A20)*('Table 7 - Full data'!$B$2:'Table 7 - Full data'!$B$217 = $B$5),'Table 7 - Full data'!E$2:'Table 7 - Full data'!E$217)</f>
        <v>0.03</v>
      </c>
    </row>
    <row r="21" spans="1:4" x14ac:dyDescent="0.25">
      <c r="A21" s="6" t="s">
        <v>154</v>
      </c>
      <c r="B21" s="10">
        <f>_xlfn.XLOOKUP(1, ('Table 7 - Full data'!$A$2:'Table 7 - Full data'!$A$217 = $A21)*('Table 7 - Full data'!$B$2:'Table 7 - Full data'!$B$217 = $B$5),'Table 7 - Full data'!C$2:'Table 7 - Full data'!C$217)</f>
        <v>563500</v>
      </c>
      <c r="C21" s="18">
        <f>_xlfn.XLOOKUP(1, ('Table 7 - Full data'!$A$2:'Table 7 - Full data'!$A$217 = $A21)*('Table 7 - Full data'!$B$2:'Table 7 - Full data'!$B$217 = $B$5),'Table 7 - Full data'!D$2:'Table 7 - Full data'!D$217)</f>
        <v>86757016</v>
      </c>
      <c r="D21" s="14">
        <f>_xlfn.XLOOKUP(1, ('Table 7 - Full data'!$A$2:'Table 7 - Full data'!$A$217 = $A21)*('Table 7 - Full data'!$B$2:'Table 7 - Full data'!$B$217 = $B$5),'Table 7 - Full data'!E$2:'Table 7 - Full data'!E$217)</f>
        <v>0.08</v>
      </c>
    </row>
    <row r="22" spans="1:4" x14ac:dyDescent="0.25">
      <c r="A22" s="6" t="s">
        <v>155</v>
      </c>
      <c r="B22" s="10">
        <f>_xlfn.XLOOKUP(1, ('Table 7 - Full data'!$A$2:'Table 7 - Full data'!$A$217 = $A22)*('Table 7 - Full data'!$B$2:'Table 7 - Full data'!$B$217 = $B$5),'Table 7 - Full data'!C$2:'Table 7 - Full data'!C$217)</f>
        <v>1178540</v>
      </c>
      <c r="C22" s="18">
        <f>_xlfn.XLOOKUP(1, ('Table 7 - Full data'!$A$2:'Table 7 - Full data'!$A$217 = $A22)*('Table 7 - Full data'!$B$2:'Table 7 - Full data'!$B$217 = $B$5),'Table 7 - Full data'!D$2:'Table 7 - Full data'!D$217)</f>
        <v>181451966</v>
      </c>
      <c r="D22" s="14">
        <f>_xlfn.XLOOKUP(1, ('Table 7 - Full data'!$A$2:'Table 7 - Full data'!$A$217 = $A22)*('Table 7 - Full data'!$B$2:'Table 7 - Full data'!$B$217 = $B$5),'Table 7 - Full data'!E$2:'Table 7 - Full data'!E$217)</f>
        <v>0.16</v>
      </c>
    </row>
    <row r="23" spans="1:4" x14ac:dyDescent="0.25">
      <c r="A23" s="6" t="s">
        <v>156</v>
      </c>
      <c r="B23" s="10">
        <f>_xlfn.XLOOKUP(1, ('Table 7 - Full data'!$A$2:'Table 7 - Full data'!$A$217 = $A23)*('Table 7 - Full data'!$B$2:'Table 7 - Full data'!$B$217 = $B$5),'Table 7 - Full data'!C$2:'Table 7 - Full data'!C$217)</f>
        <v>261925</v>
      </c>
      <c r="C23" s="18">
        <f>_xlfn.XLOOKUP(1, ('Table 7 - Full data'!$A$2:'Table 7 - Full data'!$A$217 = $A23)*('Table 7 - Full data'!$B$2:'Table 7 - Full data'!$B$217 = $B$5),'Table 7 - Full data'!D$2:'Table 7 - Full data'!D$217)</f>
        <v>40793371</v>
      </c>
      <c r="D23" s="14">
        <f>_xlfn.XLOOKUP(1, ('Table 7 - Full data'!$A$2:'Table 7 - Full data'!$A$217 = $A23)*('Table 7 - Full data'!$B$2:'Table 7 - Full data'!$B$217 = $B$5),'Table 7 - Full data'!E$2:'Table 7 - Full data'!E$217)</f>
        <v>0.04</v>
      </c>
    </row>
    <row r="24" spans="1:4" x14ac:dyDescent="0.25">
      <c r="A24" s="6" t="s">
        <v>157</v>
      </c>
      <c r="B24" s="10">
        <f>_xlfn.XLOOKUP(1, ('Table 7 - Full data'!$A$2:'Table 7 - Full data'!$A$217 = $A24)*('Table 7 - Full data'!$B$2:'Table 7 - Full data'!$B$217 = $B$5),'Table 7 - Full data'!C$2:'Table 7 - Full data'!C$217)</f>
        <v>127735</v>
      </c>
      <c r="C24" s="18">
        <f>_xlfn.XLOOKUP(1, ('Table 7 - Full data'!$A$2:'Table 7 - Full data'!$A$217 = $A24)*('Table 7 - Full data'!$B$2:'Table 7 - Full data'!$B$217 = $B$5),'Table 7 - Full data'!D$2:'Table 7 - Full data'!D$217)</f>
        <v>18893425</v>
      </c>
      <c r="D24" s="14">
        <f>_xlfn.XLOOKUP(1, ('Table 7 - Full data'!$A$2:'Table 7 - Full data'!$A$217 = $A24)*('Table 7 - Full data'!$B$2:'Table 7 - Full data'!$B$217 = $B$5),'Table 7 - Full data'!E$2:'Table 7 - Full data'!E$217)</f>
        <v>0.02</v>
      </c>
    </row>
    <row r="25" spans="1:4" x14ac:dyDescent="0.25">
      <c r="A25" s="6" t="s">
        <v>158</v>
      </c>
      <c r="B25" s="10">
        <f>_xlfn.XLOOKUP(1, ('Table 7 - Full data'!$A$2:'Table 7 - Full data'!$A$217 = $A25)*('Table 7 - Full data'!$B$2:'Table 7 - Full data'!$B$217 = $B$5),'Table 7 - Full data'!C$2:'Table 7 - Full data'!C$217)</f>
        <v>139725</v>
      </c>
      <c r="C25" s="18">
        <f>_xlfn.XLOOKUP(1, ('Table 7 - Full data'!$A$2:'Table 7 - Full data'!$A$217 = $A25)*('Table 7 - Full data'!$B$2:'Table 7 - Full data'!$B$217 = $B$5),'Table 7 - Full data'!D$2:'Table 7 - Full data'!D$217)</f>
        <v>21719634</v>
      </c>
      <c r="D25" s="14">
        <f>_xlfn.XLOOKUP(1, ('Table 7 - Full data'!$A$2:'Table 7 - Full data'!$A$217 = $A25)*('Table 7 - Full data'!$B$2:'Table 7 - Full data'!$B$217 = $B$5),'Table 7 - Full data'!E$2:'Table 7 - Full data'!E$217)</f>
        <v>0.02</v>
      </c>
    </row>
    <row r="26" spans="1:4" x14ac:dyDescent="0.25">
      <c r="A26" s="6" t="s">
        <v>159</v>
      </c>
      <c r="B26" s="10">
        <f>_xlfn.XLOOKUP(1, ('Table 7 - Full data'!$A$2:'Table 7 - Full data'!$A$217 = $A26)*('Table 7 - Full data'!$B$2:'Table 7 - Full data'!$B$217 = $B$5),'Table 7 - Full data'!C$2:'Table 7 - Full data'!C$217)</f>
        <v>106370</v>
      </c>
      <c r="C26" s="18">
        <f>_xlfn.XLOOKUP(1, ('Table 7 - Full data'!$A$2:'Table 7 - Full data'!$A$217 = $A26)*('Table 7 - Full data'!$B$2:'Table 7 - Full data'!$B$217 = $B$5),'Table 7 - Full data'!D$2:'Table 7 - Full data'!D$217)</f>
        <v>16666303</v>
      </c>
      <c r="D26" s="14">
        <f>_xlfn.XLOOKUP(1, ('Table 7 - Full data'!$A$2:'Table 7 - Full data'!$A$217 = $A26)*('Table 7 - Full data'!$B$2:'Table 7 - Full data'!$B$217 = $B$5),'Table 7 - Full data'!E$2:'Table 7 - Full data'!E$217)</f>
        <v>0.01</v>
      </c>
    </row>
    <row r="27" spans="1:4" x14ac:dyDescent="0.25">
      <c r="A27" s="6" t="s">
        <v>160</v>
      </c>
      <c r="B27" s="10">
        <f>_xlfn.XLOOKUP(1, ('Table 7 - Full data'!$A$2:'Table 7 - Full data'!$A$217 = $A27)*('Table 7 - Full data'!$B$2:'Table 7 - Full data'!$B$217 = $B$5),'Table 7 - Full data'!C$2:'Table 7 - Full data'!C$217)</f>
        <v>21440</v>
      </c>
      <c r="C27" s="18">
        <f>_xlfn.XLOOKUP(1, ('Table 7 - Full data'!$A$2:'Table 7 - Full data'!$A$217 = $A27)*('Table 7 - Full data'!$B$2:'Table 7 - Full data'!$B$217 = $B$5),'Table 7 - Full data'!D$2:'Table 7 - Full data'!D$217)</f>
        <v>3391732</v>
      </c>
      <c r="D27" s="14">
        <f>_xlfn.XLOOKUP(1, ('Table 7 - Full data'!$A$2:'Table 7 - Full data'!$A$217 = $A27)*('Table 7 - Full data'!$B$2:'Table 7 - Full data'!$B$217 = $B$5),'Table 7 - Full data'!E$2:'Table 7 - Full data'!E$217)</f>
        <v>0</v>
      </c>
    </row>
    <row r="28" spans="1:4" x14ac:dyDescent="0.25">
      <c r="A28" s="6" t="s">
        <v>161</v>
      </c>
      <c r="B28" s="10">
        <f>_xlfn.XLOOKUP(1, ('Table 7 - Full data'!$A$2:'Table 7 - Full data'!$A$217 = $A28)*('Table 7 - Full data'!$B$2:'Table 7 - Full data'!$B$217 = $B$5),'Table 7 - Full data'!C$2:'Table 7 - Full data'!C$217)</f>
        <v>245465</v>
      </c>
      <c r="C28" s="18">
        <f>_xlfn.XLOOKUP(1, ('Table 7 - Full data'!$A$2:'Table 7 - Full data'!$A$217 = $A28)*('Table 7 - Full data'!$B$2:'Table 7 - Full data'!$B$217 = $B$5),'Table 7 - Full data'!D$2:'Table 7 - Full data'!D$217)</f>
        <v>36700435</v>
      </c>
      <c r="D28" s="14">
        <f>_xlfn.XLOOKUP(1, ('Table 7 - Full data'!$A$2:'Table 7 - Full data'!$A$217 = $A28)*('Table 7 - Full data'!$B$2:'Table 7 - Full data'!$B$217 = $B$5),'Table 7 - Full data'!E$2:'Table 7 - Full data'!E$217)</f>
        <v>0.03</v>
      </c>
    </row>
    <row r="29" spans="1:4" x14ac:dyDescent="0.25">
      <c r="A29" s="6" t="s">
        <v>162</v>
      </c>
      <c r="B29" s="10">
        <f>_xlfn.XLOOKUP(1, ('Table 7 - Full data'!$A$2:'Table 7 - Full data'!$A$217 = $A29)*('Table 7 - Full data'!$B$2:'Table 7 - Full data'!$B$217 = $B$5),'Table 7 - Full data'!C$2:'Table 7 - Full data'!C$217)</f>
        <v>578665</v>
      </c>
      <c r="C29" s="18">
        <f>_xlfn.XLOOKUP(1, ('Table 7 - Full data'!$A$2:'Table 7 - Full data'!$A$217 = $A29)*('Table 7 - Full data'!$B$2:'Table 7 - Full data'!$B$217 = $B$5),'Table 7 - Full data'!D$2:'Table 7 - Full data'!D$217)</f>
        <v>86463667</v>
      </c>
      <c r="D29" s="14">
        <f>_xlfn.XLOOKUP(1, ('Table 7 - Full data'!$A$2:'Table 7 - Full data'!$A$217 = $A29)*('Table 7 - Full data'!$B$2:'Table 7 - Full data'!$B$217 = $B$5),'Table 7 - Full data'!E$2:'Table 7 - Full data'!E$217)</f>
        <v>0.08</v>
      </c>
    </row>
    <row r="30" spans="1:4" x14ac:dyDescent="0.25">
      <c r="A30" s="6" t="s">
        <v>163</v>
      </c>
      <c r="B30" s="10">
        <f>_xlfn.XLOOKUP(1, ('Table 7 - Full data'!$A$2:'Table 7 - Full data'!$A$217 = $A30)*('Table 7 - Full data'!$B$2:'Table 7 - Full data'!$B$217 = $B$5),'Table 7 - Full data'!C$2:'Table 7 - Full data'!C$217)</f>
        <v>15670</v>
      </c>
      <c r="C30" s="18">
        <f>_xlfn.XLOOKUP(1, ('Table 7 - Full data'!$A$2:'Table 7 - Full data'!$A$217 = $A30)*('Table 7 - Full data'!$B$2:'Table 7 - Full data'!$B$217 = $B$5),'Table 7 - Full data'!D$2:'Table 7 - Full data'!D$217)</f>
        <v>2582568</v>
      </c>
      <c r="D30" s="14">
        <f>_xlfn.XLOOKUP(1, ('Table 7 - Full data'!$A$2:'Table 7 - Full data'!$A$217 = $A30)*('Table 7 - Full data'!$B$2:'Table 7 - Full data'!$B$217 = $B$5),'Table 7 - Full data'!E$2:'Table 7 - Full data'!E$217)</f>
        <v>0</v>
      </c>
    </row>
    <row r="31" spans="1:4" x14ac:dyDescent="0.25">
      <c r="A31" s="6" t="s">
        <v>164</v>
      </c>
      <c r="B31" s="10">
        <f>_xlfn.XLOOKUP(1, ('Table 7 - Full data'!$A$2:'Table 7 - Full data'!$A$217 = $A31)*('Table 7 - Full data'!$B$2:'Table 7 - Full data'!$B$217 = $B$5),'Table 7 - Full data'!C$2:'Table 7 - Full data'!C$217)</f>
        <v>163585</v>
      </c>
      <c r="C31" s="18">
        <f>_xlfn.XLOOKUP(1, ('Table 7 - Full data'!$A$2:'Table 7 - Full data'!$A$217 = $A31)*('Table 7 - Full data'!$B$2:'Table 7 - Full data'!$B$217 = $B$5),'Table 7 - Full data'!D$2:'Table 7 - Full data'!D$217)</f>
        <v>25452842</v>
      </c>
      <c r="D31" s="14">
        <f>_xlfn.XLOOKUP(1, ('Table 7 - Full data'!$A$2:'Table 7 - Full data'!$A$217 = $A31)*('Table 7 - Full data'!$B$2:'Table 7 - Full data'!$B$217 = $B$5),'Table 7 - Full data'!E$2:'Table 7 - Full data'!E$217)</f>
        <v>0.02</v>
      </c>
    </row>
    <row r="32" spans="1:4" x14ac:dyDescent="0.25">
      <c r="A32" s="6" t="s">
        <v>165</v>
      </c>
      <c r="B32" s="10">
        <f>_xlfn.XLOOKUP(1, ('Table 7 - Full data'!$A$2:'Table 7 - Full data'!$A$217 = $A32)*('Table 7 - Full data'!$B$2:'Table 7 - Full data'!$B$217 = $B$5),'Table 7 - Full data'!C$2:'Table 7 - Full data'!C$217)</f>
        <v>249165</v>
      </c>
      <c r="C32" s="18">
        <f>_xlfn.XLOOKUP(1, ('Table 7 - Full data'!$A$2:'Table 7 - Full data'!$A$217 = $A32)*('Table 7 - Full data'!$B$2:'Table 7 - Full data'!$B$217 = $B$5),'Table 7 - Full data'!D$2:'Table 7 - Full data'!D$217)</f>
        <v>36725657</v>
      </c>
      <c r="D32" s="14">
        <f>_xlfn.XLOOKUP(1, ('Table 7 - Full data'!$A$2:'Table 7 - Full data'!$A$217 = $A32)*('Table 7 - Full data'!$B$2:'Table 7 - Full data'!$B$217 = $B$5),'Table 7 - Full data'!E$2:'Table 7 - Full data'!E$217)</f>
        <v>0.03</v>
      </c>
    </row>
    <row r="33" spans="1:4" x14ac:dyDescent="0.25">
      <c r="A33" s="6" t="s">
        <v>166</v>
      </c>
      <c r="B33" s="10">
        <f>_xlfn.XLOOKUP(1, ('Table 7 - Full data'!$A$2:'Table 7 - Full data'!$A$217 = $A33)*('Table 7 - Full data'!$B$2:'Table 7 - Full data'!$B$217 = $B$5),'Table 7 - Full data'!C$2:'Table 7 - Full data'!C$217)</f>
        <v>131335</v>
      </c>
      <c r="C33" s="18">
        <f>_xlfn.XLOOKUP(1, ('Table 7 - Full data'!$A$2:'Table 7 - Full data'!$A$217 = $A33)*('Table 7 - Full data'!$B$2:'Table 7 - Full data'!$B$217 = $B$5),'Table 7 - Full data'!D$2:'Table 7 - Full data'!D$217)</f>
        <v>20372879</v>
      </c>
      <c r="D33" s="14">
        <f>_xlfn.XLOOKUP(1, ('Table 7 - Full data'!$A$2:'Table 7 - Full data'!$A$217 = $A33)*('Table 7 - Full data'!$B$2:'Table 7 - Full data'!$B$217 = $B$5),'Table 7 - Full data'!E$2:'Table 7 - Full data'!E$217)</f>
        <v>0.02</v>
      </c>
    </row>
    <row r="34" spans="1:4" x14ac:dyDescent="0.25">
      <c r="A34" s="6" t="s">
        <v>167</v>
      </c>
      <c r="B34" s="10">
        <f>_xlfn.XLOOKUP(1, ('Table 7 - Full data'!$A$2:'Table 7 - Full data'!$A$217 = $A34)*('Table 7 - Full data'!$B$2:'Table 7 - Full data'!$B$217 = $B$5),'Table 7 - Full data'!C$2:'Table 7 - Full data'!C$217)</f>
        <v>17180</v>
      </c>
      <c r="C34" s="18">
        <f>_xlfn.XLOOKUP(1, ('Table 7 - Full data'!$A$2:'Table 7 - Full data'!$A$217 = $A34)*('Table 7 - Full data'!$B$2:'Table 7 - Full data'!$B$217 = $B$5),'Table 7 - Full data'!D$2:'Table 7 - Full data'!D$217)</f>
        <v>2827480</v>
      </c>
      <c r="D34" s="14">
        <f>_xlfn.XLOOKUP(1, ('Table 7 - Full data'!$A$2:'Table 7 - Full data'!$A$217 = $A34)*('Table 7 - Full data'!$B$2:'Table 7 - Full data'!$B$217 = $B$5),'Table 7 - Full data'!E$2:'Table 7 - Full data'!E$217)</f>
        <v>0</v>
      </c>
    </row>
    <row r="35" spans="1:4" x14ac:dyDescent="0.25">
      <c r="A35" s="6" t="s">
        <v>168</v>
      </c>
      <c r="B35" s="10">
        <f>_xlfn.XLOOKUP(1, ('Table 7 - Full data'!$A$2:'Table 7 - Full data'!$A$217 = $A35)*('Table 7 - Full data'!$B$2:'Table 7 - Full data'!$B$217 = $B$5),'Table 7 - Full data'!C$2:'Table 7 - Full data'!C$217)</f>
        <v>146020</v>
      </c>
      <c r="C35" s="18">
        <f>_xlfn.XLOOKUP(1, ('Table 7 - Full data'!$A$2:'Table 7 - Full data'!$A$217 = $A35)*('Table 7 - Full data'!$B$2:'Table 7 - Full data'!$B$217 = $B$5),'Table 7 - Full data'!D$2:'Table 7 - Full data'!D$217)</f>
        <v>21924875</v>
      </c>
      <c r="D35" s="14">
        <f>_xlfn.XLOOKUP(1, ('Table 7 - Full data'!$A$2:'Table 7 - Full data'!$A$217 = $A35)*('Table 7 - Full data'!$B$2:'Table 7 - Full data'!$B$217 = $B$5),'Table 7 - Full data'!E$2:'Table 7 - Full data'!E$217)</f>
        <v>0.02</v>
      </c>
    </row>
    <row r="36" spans="1:4" x14ac:dyDescent="0.25">
      <c r="A36" s="6" t="s">
        <v>169</v>
      </c>
      <c r="B36" s="10">
        <f>_xlfn.XLOOKUP(1, ('Table 7 - Full data'!$A$2:'Table 7 - Full data'!$A$217 = $A36)*('Table 7 - Full data'!$B$2:'Table 7 - Full data'!$B$217 = $B$5),'Table 7 - Full data'!C$2:'Table 7 - Full data'!C$217)</f>
        <v>456225</v>
      </c>
      <c r="C36" s="18">
        <f>_xlfn.XLOOKUP(1, ('Table 7 - Full data'!$A$2:'Table 7 - Full data'!$A$217 = $A36)*('Table 7 - Full data'!$B$2:'Table 7 - Full data'!$B$217 = $B$5),'Table 7 - Full data'!D$2:'Table 7 - Full data'!D$217)</f>
        <v>68776418</v>
      </c>
      <c r="D36" s="14">
        <f>_xlfn.XLOOKUP(1, ('Table 7 - Full data'!$A$2:'Table 7 - Full data'!$A$217 = $A36)*('Table 7 - Full data'!$B$2:'Table 7 - Full data'!$B$217 = $B$5),'Table 7 - Full data'!E$2:'Table 7 - Full data'!E$217)</f>
        <v>0.06</v>
      </c>
    </row>
    <row r="37" spans="1:4" x14ac:dyDescent="0.25">
      <c r="A37" s="6" t="s">
        <v>170</v>
      </c>
      <c r="B37" s="10">
        <f>_xlfn.XLOOKUP(1, ('Table 7 - Full data'!$A$2:'Table 7 - Full data'!$A$217 = $A37)*('Table 7 - Full data'!$B$2:'Table 7 - Full data'!$B$217 = $B$5),'Table 7 - Full data'!C$2:'Table 7 - Full data'!C$217)</f>
        <v>89840</v>
      </c>
      <c r="C37" s="18">
        <f>_xlfn.XLOOKUP(1, ('Table 7 - Full data'!$A$2:'Table 7 - Full data'!$A$217 = $A37)*('Table 7 - Full data'!$B$2:'Table 7 - Full data'!$B$217 = $B$5),'Table 7 - Full data'!D$2:'Table 7 - Full data'!D$217)</f>
        <v>13565098</v>
      </c>
      <c r="D37" s="14">
        <f>_xlfn.XLOOKUP(1, ('Table 7 - Full data'!$A$2:'Table 7 - Full data'!$A$217 = $A37)*('Table 7 - Full data'!$B$2:'Table 7 - Full data'!$B$217 = $B$5),'Table 7 - Full data'!E$2:'Table 7 - Full data'!E$217)</f>
        <v>0.01</v>
      </c>
    </row>
    <row r="38" spans="1:4" x14ac:dyDescent="0.25">
      <c r="A38" s="6" t="s">
        <v>171</v>
      </c>
      <c r="B38" s="10">
        <f>_xlfn.XLOOKUP(1, ('Table 7 - Full data'!$A$2:'Table 7 - Full data'!$A$217 = $A38)*('Table 7 - Full data'!$B$2:'Table 7 - Full data'!$B$217 = $B$5),'Table 7 - Full data'!C$2:'Table 7 - Full data'!C$217)</f>
        <v>169730</v>
      </c>
      <c r="C38" s="18">
        <f>_xlfn.XLOOKUP(1, ('Table 7 - Full data'!$A$2:'Table 7 - Full data'!$A$217 = $A38)*('Table 7 - Full data'!$B$2:'Table 7 - Full data'!$B$217 = $B$5),'Table 7 - Full data'!D$2:'Table 7 - Full data'!D$217)</f>
        <v>25143183</v>
      </c>
      <c r="D38" s="14">
        <f>_xlfn.XLOOKUP(1, ('Table 7 - Full data'!$A$2:'Table 7 - Full data'!$A$217 = $A38)*('Table 7 - Full data'!$B$2:'Table 7 - Full data'!$B$217 = $B$5),'Table 7 - Full data'!E$2:'Table 7 - Full data'!E$217)</f>
        <v>0.02</v>
      </c>
    </row>
    <row r="39" spans="1:4" x14ac:dyDescent="0.25">
      <c r="A39" s="6" t="s">
        <v>172</v>
      </c>
      <c r="B39" s="10">
        <f>_xlfn.XLOOKUP(1, ('Table 7 - Full data'!$A$2:'Table 7 - Full data'!$A$217 = $A39)*('Table 7 - Full data'!$B$2:'Table 7 - Full data'!$B$217 = $B$5),'Table 7 - Full data'!C$2:'Table 7 - Full data'!C$217)</f>
        <v>284645</v>
      </c>
      <c r="C39" s="18">
        <f>_xlfn.XLOOKUP(1, ('Table 7 - Full data'!$A$2:'Table 7 - Full data'!$A$217 = $A39)*('Table 7 - Full data'!$B$2:'Table 7 - Full data'!$B$217 = $B$5),'Table 7 - Full data'!D$2:'Table 7 - Full data'!D$217)</f>
        <v>43475374</v>
      </c>
      <c r="D39" s="14">
        <f>_xlfn.XLOOKUP(1, ('Table 7 - Full data'!$A$2:'Table 7 - Full data'!$A$217 = $A39)*('Table 7 - Full data'!$B$2:'Table 7 - Full data'!$B$217 = $B$5),'Table 7 - Full data'!E$2:'Table 7 - Full data'!E$217)</f>
        <v>0.04</v>
      </c>
    </row>
    <row r="40" spans="1:4" x14ac:dyDescent="0.25">
      <c r="A40" s="6" t="s">
        <v>173</v>
      </c>
      <c r="B40" s="10">
        <f>_xlfn.XLOOKUP(1, ('Table 7 - Full data'!$A$2:'Table 7 - Full data'!$A$217 = $A40)*('Table 7 - Full data'!$B$2:'Table 7 - Full data'!$B$217 = $B$5),'Table 7 - Full data'!C$2:'Table 7 - Full data'!C$217)</f>
        <v>2645</v>
      </c>
      <c r="C40" s="18">
        <f>_xlfn.XLOOKUP(1, ('Table 7 - Full data'!$A$2:'Table 7 - Full data'!$A$217 = $A40)*('Table 7 - Full data'!$B$2:'Table 7 - Full data'!$B$217 = $B$5),'Table 7 - Full data'!D$2:'Table 7 - Full data'!D$217)</f>
        <v>305619</v>
      </c>
      <c r="D40" s="14">
        <f>_xlfn.XLOOKUP(1, ('Table 7 - Full data'!$A$2:'Table 7 - Full data'!$A$217 = $A40)*('Table 7 - Full data'!$B$2:'Table 7 - Full data'!$B$217 = $B$5),'Table 7 - Full data'!E$2:'Table 7 - Full data'!E$217)</f>
        <v>0</v>
      </c>
    </row>
    <row r="41" spans="1:4" x14ac:dyDescent="0.25">
      <c r="A41" s="6" t="s">
        <v>174</v>
      </c>
      <c r="B41" s="10">
        <f>_xlfn.XLOOKUP(1, ('Table 7 - Full data'!$A$2:'Table 7 - Full data'!$A$217 = $A41)*('Table 7 - Full data'!$B$2:'Table 7 - Full data'!$B$217 = $B$5),'Table 7 - Full data'!C$2:'Table 7 - Full data'!C$217)</f>
        <v>5220</v>
      </c>
      <c r="C41" s="18">
        <f>_xlfn.XLOOKUP(1, ('Table 7 - Full data'!$A$2:'Table 7 - Full data'!$A$217 = $A41)*('Table 7 - Full data'!$B$2:'Table 7 - Full data'!$B$217 = $B$5),'Table 7 - Full data'!D$2:'Table 7 - Full data'!D$217)</f>
        <v>706582</v>
      </c>
      <c r="D41" s="14">
        <f>_xlfn.XLOOKUP(1, ('Table 7 - Full data'!$A$2:'Table 7 - Full data'!$A$217 = $A41)*('Table 7 - Full data'!$B$2:'Table 7 - Full data'!$B$217 = $B$5),'Table 7 - Full data'!E$2:'Table 7 - Full data'!E$217)</f>
        <v>0</v>
      </c>
    </row>
    <row r="42" spans="1:4" x14ac:dyDescent="0.25">
      <c r="A42" s="6" t="s">
        <v>175</v>
      </c>
      <c r="B42" s="10">
        <f>_xlfn.XLOOKUP(1, ('Table 7 - Full data'!$A$2:'Table 7 - Full data'!$A$217 = $A42)*('Table 7 - Full data'!$B$2:'Table 7 - Full data'!$B$217 = $B$5),'Table 7 - Full data'!C$2:'Table 7 - Full data'!C$217)</f>
        <v>29610</v>
      </c>
      <c r="C42" s="18">
        <f>_xlfn.XLOOKUP(1, ('Table 7 - Full data'!$A$2:'Table 7 - Full data'!$A$217 = $A42)*('Table 7 - Full data'!$B$2:'Table 7 - Full data'!$B$217 = $B$5),'Table 7 - Full data'!D$2:'Table 7 - Full data'!D$217)</f>
        <v>3799846</v>
      </c>
      <c r="D42" s="14">
        <f>_xlfn.XLOOKUP(1, ('Table 7 - Full data'!$A$2:'Table 7 - Full data'!$A$217 = $A42)*('Table 7 - Full data'!$B$2:'Table 7 - Full data'!$B$217 = $B$5),'Table 7 - Full data'!E$2:'Table 7 - Full data'!E$217)</f>
        <v>0</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heetViews>
  <sheetFormatPr defaultColWidth="11" defaultRowHeight="15.75" x14ac:dyDescent="0.25"/>
  <cols>
    <col min="1" max="1" width="25.75" customWidth="1"/>
    <col min="2" max="2" width="25.625" customWidth="1"/>
  </cols>
  <sheetData>
    <row r="1" spans="1:2" ht="21" x14ac:dyDescent="0.35">
      <c r="A1" s="26" t="s">
        <v>445</v>
      </c>
    </row>
    <row r="2" spans="1:2" x14ac:dyDescent="0.25">
      <c r="A2" t="s">
        <v>16</v>
      </c>
    </row>
    <row r="3" spans="1:2" x14ac:dyDescent="0.25">
      <c r="A3" t="s">
        <v>5</v>
      </c>
    </row>
    <row r="4" spans="1:2" ht="39.950000000000003" customHeight="1" x14ac:dyDescent="0.25">
      <c r="A4" s="63" t="s">
        <v>450</v>
      </c>
      <c r="B4" s="3" t="s">
        <v>195</v>
      </c>
    </row>
    <row r="5" spans="1:2" x14ac:dyDescent="0.25">
      <c r="A5" s="7" t="s">
        <v>196</v>
      </c>
      <c r="B5" s="11">
        <v>233040</v>
      </c>
    </row>
    <row r="6" spans="1:2" x14ac:dyDescent="0.25">
      <c r="A6" s="6" t="s">
        <v>113</v>
      </c>
      <c r="B6" s="10">
        <v>60905</v>
      </c>
    </row>
    <row r="7" spans="1:2" x14ac:dyDescent="0.25">
      <c r="A7" s="6" t="s">
        <v>114</v>
      </c>
      <c r="B7" s="10">
        <v>95460</v>
      </c>
    </row>
    <row r="8" spans="1:2" x14ac:dyDescent="0.25">
      <c r="A8" s="6" t="s">
        <v>115</v>
      </c>
      <c r="B8" s="10">
        <v>177150</v>
      </c>
    </row>
    <row r="9" spans="1:2" x14ac:dyDescent="0.25">
      <c r="A9" s="6" t="s">
        <v>116</v>
      </c>
      <c r="B9" s="10">
        <v>204465</v>
      </c>
    </row>
    <row r="10" spans="1:2" x14ac:dyDescent="0.25">
      <c r="A10" s="6" t="s">
        <v>117</v>
      </c>
      <c r="B10" s="10">
        <v>209200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workbookViewId="0"/>
  </sheetViews>
  <sheetFormatPr defaultColWidth="11" defaultRowHeight="15.75" x14ac:dyDescent="0.25"/>
  <cols>
    <col min="1" max="1" width="25.75" customWidth="1"/>
    <col min="2" max="2" width="25.625" customWidth="1"/>
  </cols>
  <sheetData>
    <row r="1" spans="1:2" ht="21" x14ac:dyDescent="0.35">
      <c r="A1" s="26" t="s">
        <v>458</v>
      </c>
    </row>
    <row r="2" spans="1:2" x14ac:dyDescent="0.25">
      <c r="A2" t="s">
        <v>17</v>
      </c>
    </row>
    <row r="3" spans="1:2" x14ac:dyDescent="0.25">
      <c r="A3" t="s">
        <v>5</v>
      </c>
    </row>
    <row r="4" spans="1:2" ht="39.950000000000003" customHeight="1" x14ac:dyDescent="0.25">
      <c r="A4" s="3" t="s">
        <v>197</v>
      </c>
      <c r="B4" s="3" t="s">
        <v>198</v>
      </c>
    </row>
    <row r="5" spans="1:2" x14ac:dyDescent="0.25">
      <c r="A5" s="6" t="s">
        <v>199</v>
      </c>
      <c r="B5" s="10">
        <v>105000</v>
      </c>
    </row>
    <row r="6" spans="1:2" x14ac:dyDescent="0.25">
      <c r="A6" s="6" t="s">
        <v>200</v>
      </c>
      <c r="B6" s="10">
        <v>106000</v>
      </c>
    </row>
    <row r="7" spans="1:2" x14ac:dyDescent="0.25">
      <c r="A7" s="6" t="s">
        <v>201</v>
      </c>
      <c r="B7" s="10">
        <v>104000</v>
      </c>
    </row>
    <row r="8" spans="1:2" x14ac:dyDescent="0.25">
      <c r="A8" s="6" t="s">
        <v>202</v>
      </c>
      <c r="B8" s="10">
        <v>103000</v>
      </c>
    </row>
    <row r="9" spans="1:2" x14ac:dyDescent="0.25">
      <c r="A9" s="6" t="s">
        <v>203</v>
      </c>
      <c r="B9" s="10">
        <v>104000</v>
      </c>
    </row>
    <row r="10" spans="1:2" x14ac:dyDescent="0.25">
      <c r="A10" s="6" t="s">
        <v>204</v>
      </c>
      <c r="B10" s="10">
        <v>106000</v>
      </c>
    </row>
    <row r="11" spans="1:2" x14ac:dyDescent="0.25">
      <c r="A11" s="6" t="s">
        <v>205</v>
      </c>
      <c r="B11" s="10">
        <v>184000</v>
      </c>
    </row>
    <row r="12" spans="1:2" x14ac:dyDescent="0.25">
      <c r="A12" s="6" t="s">
        <v>206</v>
      </c>
      <c r="B12" s="10">
        <v>303000</v>
      </c>
    </row>
    <row r="13" spans="1:2" x14ac:dyDescent="0.25">
      <c r="A13" s="6" t="s">
        <v>207</v>
      </c>
      <c r="B13" s="10">
        <v>316190</v>
      </c>
    </row>
    <row r="14" spans="1:2" x14ac:dyDescent="0.25">
      <c r="A14" s="6" t="s">
        <v>208</v>
      </c>
      <c r="B14" s="10">
        <v>323315</v>
      </c>
    </row>
    <row r="15" spans="1:2" x14ac:dyDescent="0.25">
      <c r="A15" s="6" t="s">
        <v>209</v>
      </c>
      <c r="B15" s="10">
        <v>327650</v>
      </c>
    </row>
    <row r="16" spans="1:2" x14ac:dyDescent="0.25">
      <c r="A16" s="6" t="s">
        <v>210</v>
      </c>
      <c r="B16" s="10">
        <v>329055</v>
      </c>
    </row>
    <row r="17" spans="1:4" x14ac:dyDescent="0.25">
      <c r="A17" s="6" t="s">
        <v>211</v>
      </c>
      <c r="B17" s="10">
        <v>325550</v>
      </c>
    </row>
    <row r="18" spans="1:4" x14ac:dyDescent="0.25">
      <c r="A18" s="6" t="s">
        <v>212</v>
      </c>
      <c r="B18" s="10">
        <v>325790</v>
      </c>
    </row>
    <row r="19" spans="1:4" x14ac:dyDescent="0.25">
      <c r="A19" s="6" t="s">
        <v>213</v>
      </c>
      <c r="B19" s="10">
        <v>326080</v>
      </c>
    </row>
    <row r="20" spans="1:4" x14ac:dyDescent="0.25">
      <c r="A20" s="6" t="s">
        <v>214</v>
      </c>
      <c r="B20" s="10">
        <v>326225</v>
      </c>
      <c r="D20" s="27"/>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0"/>
  <sheetViews>
    <sheetView workbookViewId="0"/>
  </sheetViews>
  <sheetFormatPr defaultColWidth="11" defaultRowHeight="15.75" x14ac:dyDescent="0.25"/>
  <cols>
    <col min="1" max="1" width="30.625" customWidth="1"/>
    <col min="2" max="3" width="16.75" customWidth="1"/>
  </cols>
  <sheetData>
    <row r="1" spans="1:3" ht="21" x14ac:dyDescent="0.35">
      <c r="A1" s="26" t="s">
        <v>457</v>
      </c>
    </row>
    <row r="2" spans="1:3" x14ac:dyDescent="0.25">
      <c r="A2" t="s">
        <v>18</v>
      </c>
    </row>
    <row r="3" spans="1:3" x14ac:dyDescent="0.25">
      <c r="A3" t="s">
        <v>5</v>
      </c>
    </row>
    <row r="4" spans="1:3" ht="60" customHeight="1" x14ac:dyDescent="0.25">
      <c r="A4" s="3" t="s">
        <v>140</v>
      </c>
      <c r="B4" s="3" t="s">
        <v>215</v>
      </c>
      <c r="C4" s="3" t="s">
        <v>216</v>
      </c>
    </row>
    <row r="5" spans="1:3" x14ac:dyDescent="0.25">
      <c r="A5" s="7" t="s">
        <v>59</v>
      </c>
      <c r="B5" s="11">
        <v>326225</v>
      </c>
      <c r="C5" s="15">
        <v>1</v>
      </c>
    </row>
    <row r="6" spans="1:3" x14ac:dyDescent="0.25">
      <c r="A6" s="6" t="s">
        <v>141</v>
      </c>
      <c r="B6" s="10">
        <v>10410</v>
      </c>
      <c r="C6" s="14">
        <v>0.03</v>
      </c>
    </row>
    <row r="7" spans="1:3" x14ac:dyDescent="0.25">
      <c r="A7" s="6" t="s">
        <v>142</v>
      </c>
      <c r="B7" s="10">
        <v>10210</v>
      </c>
      <c r="C7" s="14">
        <v>0.03</v>
      </c>
    </row>
    <row r="8" spans="1:3" x14ac:dyDescent="0.25">
      <c r="A8" s="6" t="s">
        <v>143</v>
      </c>
      <c r="B8" s="10">
        <v>6575</v>
      </c>
      <c r="C8" s="14">
        <v>0.02</v>
      </c>
    </row>
    <row r="9" spans="1:3" x14ac:dyDescent="0.25">
      <c r="A9" s="6" t="s">
        <v>144</v>
      </c>
      <c r="B9" s="10">
        <v>4115</v>
      </c>
      <c r="C9" s="14">
        <v>0.01</v>
      </c>
    </row>
    <row r="10" spans="1:3" x14ac:dyDescent="0.25">
      <c r="A10" s="6" t="s">
        <v>145</v>
      </c>
      <c r="B10" s="10">
        <v>21080</v>
      </c>
      <c r="C10" s="14">
        <v>0.06</v>
      </c>
    </row>
    <row r="11" spans="1:3" x14ac:dyDescent="0.25">
      <c r="A11" s="6" t="s">
        <v>146</v>
      </c>
      <c r="B11" s="10">
        <v>3650</v>
      </c>
      <c r="C11" s="14">
        <v>0.01</v>
      </c>
    </row>
    <row r="12" spans="1:3" x14ac:dyDescent="0.25">
      <c r="A12" s="6" t="s">
        <v>147</v>
      </c>
      <c r="B12" s="10">
        <v>8975</v>
      </c>
      <c r="C12" s="14">
        <v>0.03</v>
      </c>
    </row>
    <row r="13" spans="1:3" x14ac:dyDescent="0.25">
      <c r="A13" s="6" t="s">
        <v>148</v>
      </c>
      <c r="B13" s="10">
        <v>10825</v>
      </c>
      <c r="C13" s="14">
        <v>0.03</v>
      </c>
    </row>
    <row r="14" spans="1:3" x14ac:dyDescent="0.25">
      <c r="A14" s="6" t="s">
        <v>149</v>
      </c>
      <c r="B14" s="10">
        <v>8935</v>
      </c>
      <c r="C14" s="14">
        <v>0.03</v>
      </c>
    </row>
    <row r="15" spans="1:3" x14ac:dyDescent="0.25">
      <c r="A15" s="6" t="s">
        <v>150</v>
      </c>
      <c r="B15" s="10">
        <v>3760</v>
      </c>
      <c r="C15" s="14">
        <v>0.01</v>
      </c>
    </row>
    <row r="16" spans="1:3" x14ac:dyDescent="0.25">
      <c r="A16" s="6" t="s">
        <v>151</v>
      </c>
      <c r="B16" s="10">
        <v>5970</v>
      </c>
      <c r="C16" s="14">
        <v>0.02</v>
      </c>
    </row>
    <row r="17" spans="1:3" x14ac:dyDescent="0.25">
      <c r="A17" s="6" t="s">
        <v>152</v>
      </c>
      <c r="B17" s="10">
        <v>3605</v>
      </c>
      <c r="C17" s="14">
        <v>0.01</v>
      </c>
    </row>
    <row r="18" spans="1:3" x14ac:dyDescent="0.25">
      <c r="A18" s="6" t="s">
        <v>153</v>
      </c>
      <c r="B18" s="10">
        <v>9965</v>
      </c>
      <c r="C18" s="14">
        <v>0.03</v>
      </c>
    </row>
    <row r="19" spans="1:3" x14ac:dyDescent="0.25">
      <c r="A19" s="6" t="s">
        <v>154</v>
      </c>
      <c r="B19" s="10">
        <v>24885</v>
      </c>
      <c r="C19" s="14">
        <v>0.08</v>
      </c>
    </row>
    <row r="20" spans="1:3" x14ac:dyDescent="0.25">
      <c r="A20" s="6" t="s">
        <v>155</v>
      </c>
      <c r="B20" s="10">
        <v>53390</v>
      </c>
      <c r="C20" s="14">
        <v>0.16</v>
      </c>
    </row>
    <row r="21" spans="1:3" x14ac:dyDescent="0.25">
      <c r="A21" s="6" t="s">
        <v>156</v>
      </c>
      <c r="B21" s="10">
        <v>11720</v>
      </c>
      <c r="C21" s="14">
        <v>0.04</v>
      </c>
    </row>
    <row r="22" spans="1:3" x14ac:dyDescent="0.25">
      <c r="A22" s="6" t="s">
        <v>157</v>
      </c>
      <c r="B22" s="10">
        <v>5365</v>
      </c>
      <c r="C22" s="14">
        <v>0.02</v>
      </c>
    </row>
    <row r="23" spans="1:3" x14ac:dyDescent="0.25">
      <c r="A23" s="6" t="s">
        <v>158</v>
      </c>
      <c r="B23" s="10">
        <v>6290</v>
      </c>
      <c r="C23" s="14">
        <v>0.02</v>
      </c>
    </row>
    <row r="24" spans="1:3" x14ac:dyDescent="0.25">
      <c r="A24" s="6" t="s">
        <v>159</v>
      </c>
      <c r="B24" s="10">
        <v>4920</v>
      </c>
      <c r="C24" s="14">
        <v>0.02</v>
      </c>
    </row>
    <row r="25" spans="1:3" x14ac:dyDescent="0.25">
      <c r="A25" s="6" t="s">
        <v>160</v>
      </c>
      <c r="B25" s="10">
        <v>970</v>
      </c>
      <c r="C25" s="14">
        <v>0</v>
      </c>
    </row>
    <row r="26" spans="1:3" x14ac:dyDescent="0.25">
      <c r="A26" s="6" t="s">
        <v>161</v>
      </c>
      <c r="B26" s="10">
        <v>10295</v>
      </c>
      <c r="C26" s="14">
        <v>0.03</v>
      </c>
    </row>
    <row r="27" spans="1:3" x14ac:dyDescent="0.25">
      <c r="A27" s="6" t="s">
        <v>162</v>
      </c>
      <c r="B27" s="10">
        <v>24935</v>
      </c>
      <c r="C27" s="14">
        <v>0.08</v>
      </c>
    </row>
    <row r="28" spans="1:3" x14ac:dyDescent="0.25">
      <c r="A28" s="6" t="s">
        <v>163</v>
      </c>
      <c r="B28" s="10">
        <v>770</v>
      </c>
      <c r="C28" s="14">
        <v>0</v>
      </c>
    </row>
    <row r="29" spans="1:3" x14ac:dyDescent="0.25">
      <c r="A29" s="6" t="s">
        <v>164</v>
      </c>
      <c r="B29" s="10">
        <v>7355</v>
      </c>
      <c r="C29" s="14">
        <v>0.02</v>
      </c>
    </row>
    <row r="30" spans="1:3" x14ac:dyDescent="0.25">
      <c r="A30" s="6" t="s">
        <v>165</v>
      </c>
      <c r="B30" s="10">
        <v>10565</v>
      </c>
      <c r="C30" s="14">
        <v>0.03</v>
      </c>
    </row>
    <row r="31" spans="1:3" x14ac:dyDescent="0.25">
      <c r="A31" s="6" t="s">
        <v>166</v>
      </c>
      <c r="B31" s="10">
        <v>5875</v>
      </c>
      <c r="C31" s="14">
        <v>0.02</v>
      </c>
    </row>
    <row r="32" spans="1:3" x14ac:dyDescent="0.25">
      <c r="A32" s="6" t="s">
        <v>167</v>
      </c>
      <c r="B32" s="10">
        <v>870</v>
      </c>
      <c r="C32" s="14">
        <v>0</v>
      </c>
    </row>
    <row r="33" spans="1:3" x14ac:dyDescent="0.25">
      <c r="A33" s="6" t="s">
        <v>168</v>
      </c>
      <c r="B33" s="10">
        <v>6225</v>
      </c>
      <c r="C33" s="14">
        <v>0.02</v>
      </c>
    </row>
    <row r="34" spans="1:3" x14ac:dyDescent="0.25">
      <c r="A34" s="6" t="s">
        <v>169</v>
      </c>
      <c r="B34" s="10">
        <v>19680</v>
      </c>
      <c r="C34" s="14">
        <v>0.06</v>
      </c>
    </row>
    <row r="35" spans="1:3" x14ac:dyDescent="0.25">
      <c r="A35" s="6" t="s">
        <v>170</v>
      </c>
      <c r="B35" s="10">
        <v>4015</v>
      </c>
      <c r="C35" s="14">
        <v>0.01</v>
      </c>
    </row>
    <row r="36" spans="1:3" x14ac:dyDescent="0.25">
      <c r="A36" s="6" t="s">
        <v>171</v>
      </c>
      <c r="B36" s="10">
        <v>7150</v>
      </c>
      <c r="C36" s="14">
        <v>0.02</v>
      </c>
    </row>
    <row r="37" spans="1:3" x14ac:dyDescent="0.25">
      <c r="A37" s="6" t="s">
        <v>172</v>
      </c>
      <c r="B37" s="10">
        <v>12365</v>
      </c>
      <c r="C37" s="14">
        <v>0.04</v>
      </c>
    </row>
    <row r="38" spans="1:3" x14ac:dyDescent="0.25">
      <c r="A38" s="6" t="s">
        <v>174</v>
      </c>
      <c r="B38" s="10">
        <v>215</v>
      </c>
      <c r="C38" s="14">
        <v>0</v>
      </c>
    </row>
    <row r="39" spans="1:3" x14ac:dyDescent="0.25">
      <c r="A39" s="6" t="s">
        <v>175</v>
      </c>
      <c r="B39" s="10">
        <v>275</v>
      </c>
      <c r="C39" s="14">
        <v>0</v>
      </c>
    </row>
    <row r="40" spans="1:3" x14ac:dyDescent="0.25">
      <c r="A40" s="6" t="s">
        <v>173</v>
      </c>
      <c r="B40" s="10">
        <v>30</v>
      </c>
      <c r="C40" s="14">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1"/>
  <sheetViews>
    <sheetView workbookViewId="0"/>
  </sheetViews>
  <sheetFormatPr defaultColWidth="11" defaultRowHeight="15.75" x14ac:dyDescent="0.25"/>
  <cols>
    <col min="1" max="1" width="20.625" customWidth="1"/>
    <col min="2" max="3" width="16.75" customWidth="1"/>
  </cols>
  <sheetData>
    <row r="1" spans="1:3" ht="21" x14ac:dyDescent="0.35">
      <c r="A1" s="26" t="s">
        <v>446</v>
      </c>
    </row>
    <row r="2" spans="1:3" x14ac:dyDescent="0.25">
      <c r="A2" t="s">
        <v>19</v>
      </c>
    </row>
    <row r="3" spans="1:3" x14ac:dyDescent="0.25">
      <c r="A3" t="s">
        <v>5</v>
      </c>
    </row>
    <row r="4" spans="1:3" ht="50.1" customHeight="1" x14ac:dyDescent="0.25">
      <c r="A4" s="3" t="s">
        <v>217</v>
      </c>
      <c r="B4" s="3" t="s">
        <v>215</v>
      </c>
      <c r="C4" s="3" t="s">
        <v>216</v>
      </c>
    </row>
    <row r="5" spans="1:3" x14ac:dyDescent="0.25">
      <c r="A5" s="7" t="s">
        <v>59</v>
      </c>
      <c r="B5" s="11">
        <v>326225</v>
      </c>
      <c r="C5" s="15">
        <v>1</v>
      </c>
    </row>
    <row r="6" spans="1:3" x14ac:dyDescent="0.25">
      <c r="A6" s="6" t="s">
        <v>218</v>
      </c>
      <c r="B6" s="10">
        <v>11245</v>
      </c>
      <c r="C6" s="14">
        <v>0.03</v>
      </c>
    </row>
    <row r="7" spans="1:3" x14ac:dyDescent="0.25">
      <c r="A7" s="6" t="s">
        <v>219</v>
      </c>
      <c r="B7" s="10">
        <v>15470</v>
      </c>
      <c r="C7" s="14">
        <v>0.05</v>
      </c>
    </row>
    <row r="8" spans="1:3" x14ac:dyDescent="0.25">
      <c r="A8" s="6" t="s">
        <v>220</v>
      </c>
      <c r="B8" s="10">
        <v>16945</v>
      </c>
      <c r="C8" s="14">
        <v>0.05</v>
      </c>
    </row>
    <row r="9" spans="1:3" x14ac:dyDescent="0.25">
      <c r="A9" s="6" t="s">
        <v>221</v>
      </c>
      <c r="B9" s="10">
        <v>18265</v>
      </c>
      <c r="C9" s="14">
        <v>0.06</v>
      </c>
    </row>
    <row r="10" spans="1:3" x14ac:dyDescent="0.25">
      <c r="A10" s="6" t="s">
        <v>222</v>
      </c>
      <c r="B10" s="10">
        <v>18660</v>
      </c>
      <c r="C10" s="14">
        <v>0.06</v>
      </c>
    </row>
    <row r="11" spans="1:3" x14ac:dyDescent="0.25">
      <c r="A11" s="6" t="s">
        <v>223</v>
      </c>
      <c r="B11" s="10">
        <v>20420</v>
      </c>
      <c r="C11" s="14">
        <v>0.06</v>
      </c>
    </row>
    <row r="12" spans="1:3" x14ac:dyDescent="0.25">
      <c r="A12" s="6" t="s">
        <v>224</v>
      </c>
      <c r="B12" s="10">
        <v>21470</v>
      </c>
      <c r="C12" s="14">
        <v>7.0000000000000007E-2</v>
      </c>
    </row>
    <row r="13" spans="1:3" x14ac:dyDescent="0.25">
      <c r="A13" s="6" t="s">
        <v>225</v>
      </c>
      <c r="B13" s="10">
        <v>22110</v>
      </c>
      <c r="C13" s="14">
        <v>7.0000000000000007E-2</v>
      </c>
    </row>
    <row r="14" spans="1:3" x14ac:dyDescent="0.25">
      <c r="A14" s="6" t="s">
        <v>226</v>
      </c>
      <c r="B14" s="10">
        <v>22645</v>
      </c>
      <c r="C14" s="14">
        <v>7.0000000000000007E-2</v>
      </c>
    </row>
    <row r="15" spans="1:3" x14ac:dyDescent="0.25">
      <c r="A15" s="6" t="s">
        <v>227</v>
      </c>
      <c r="B15" s="10">
        <v>22580</v>
      </c>
      <c r="C15" s="14">
        <v>7.0000000000000007E-2</v>
      </c>
    </row>
    <row r="16" spans="1:3" x14ac:dyDescent="0.25">
      <c r="A16" s="6" t="s">
        <v>228</v>
      </c>
      <c r="B16" s="10">
        <v>22665</v>
      </c>
      <c r="C16" s="14">
        <v>7.0000000000000007E-2</v>
      </c>
    </row>
    <row r="17" spans="1:3" x14ac:dyDescent="0.25">
      <c r="A17" s="6" t="s">
        <v>229</v>
      </c>
      <c r="B17" s="10">
        <v>22505</v>
      </c>
      <c r="C17" s="14">
        <v>7.0000000000000007E-2</v>
      </c>
    </row>
    <row r="18" spans="1:3" x14ac:dyDescent="0.25">
      <c r="A18" s="6" t="s">
        <v>230</v>
      </c>
      <c r="B18" s="10">
        <v>23530</v>
      </c>
      <c r="C18" s="14">
        <v>7.0000000000000007E-2</v>
      </c>
    </row>
    <row r="19" spans="1:3" x14ac:dyDescent="0.25">
      <c r="A19" s="6" t="s">
        <v>231</v>
      </c>
      <c r="B19" s="10">
        <v>23065</v>
      </c>
      <c r="C19" s="14">
        <v>7.0000000000000007E-2</v>
      </c>
    </row>
    <row r="20" spans="1:3" x14ac:dyDescent="0.25">
      <c r="A20" s="6" t="s">
        <v>232</v>
      </c>
      <c r="B20" s="10">
        <v>22545</v>
      </c>
      <c r="C20" s="14">
        <v>7.0000000000000007E-2</v>
      </c>
    </row>
    <row r="21" spans="1:3" x14ac:dyDescent="0.25">
      <c r="A21" s="6" t="s">
        <v>233</v>
      </c>
      <c r="B21" s="10">
        <v>22105</v>
      </c>
      <c r="C21" s="14">
        <v>7.0000000000000007E-2</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8"/>
  <sheetViews>
    <sheetView workbookViewId="0"/>
  </sheetViews>
  <sheetFormatPr defaultColWidth="11" defaultRowHeight="15.75" x14ac:dyDescent="0.25"/>
  <cols>
    <col min="1" max="1" width="55.75" customWidth="1"/>
    <col min="2" max="18" width="16.75" customWidth="1"/>
  </cols>
  <sheetData>
    <row r="1" spans="1:18" ht="21" x14ac:dyDescent="0.35">
      <c r="A1" s="26" t="s">
        <v>447</v>
      </c>
    </row>
    <row r="2" spans="1:18" x14ac:dyDescent="0.25">
      <c r="A2" t="s">
        <v>20</v>
      </c>
    </row>
    <row r="3" spans="1:18" x14ac:dyDescent="0.25">
      <c r="A3" t="s">
        <v>5</v>
      </c>
    </row>
    <row r="4" spans="1:18" ht="50.1" customHeight="1" x14ac:dyDescent="0.25">
      <c r="A4" s="3" t="s">
        <v>140</v>
      </c>
      <c r="B4" s="3" t="s">
        <v>215</v>
      </c>
      <c r="C4" s="3" t="s">
        <v>234</v>
      </c>
      <c r="D4" s="3" t="s">
        <v>235</v>
      </c>
      <c r="E4" s="3" t="s">
        <v>236</v>
      </c>
      <c r="F4" s="3" t="s">
        <v>237</v>
      </c>
      <c r="G4" s="3" t="s">
        <v>238</v>
      </c>
      <c r="H4" s="3" t="s">
        <v>239</v>
      </c>
      <c r="I4" s="3" t="s">
        <v>240</v>
      </c>
      <c r="J4" s="3" t="s">
        <v>241</v>
      </c>
      <c r="K4" s="3" t="s">
        <v>242</v>
      </c>
      <c r="L4" s="3" t="s">
        <v>243</v>
      </c>
      <c r="M4" s="3" t="s">
        <v>244</v>
      </c>
      <c r="N4" s="3" t="s">
        <v>245</v>
      </c>
      <c r="O4" s="3" t="s">
        <v>246</v>
      </c>
      <c r="P4" s="3" t="s">
        <v>247</v>
      </c>
      <c r="Q4" s="3" t="s">
        <v>248</v>
      </c>
      <c r="R4" s="3" t="s">
        <v>249</v>
      </c>
    </row>
    <row r="5" spans="1:18" x14ac:dyDescent="0.25">
      <c r="A5" s="7" t="s">
        <v>59</v>
      </c>
      <c r="B5" s="11">
        <v>326225</v>
      </c>
      <c r="C5" s="11">
        <v>11245</v>
      </c>
      <c r="D5" s="11">
        <v>15470</v>
      </c>
      <c r="E5" s="11">
        <v>16945</v>
      </c>
      <c r="F5" s="11">
        <v>18265</v>
      </c>
      <c r="G5" s="11">
        <v>18660</v>
      </c>
      <c r="H5" s="11">
        <v>20420</v>
      </c>
      <c r="I5" s="11">
        <v>21470</v>
      </c>
      <c r="J5" s="11">
        <v>22110</v>
      </c>
      <c r="K5" s="11">
        <v>22645</v>
      </c>
      <c r="L5" s="11">
        <v>22580</v>
      </c>
      <c r="M5" s="11">
        <v>22665</v>
      </c>
      <c r="N5" s="11">
        <v>22505</v>
      </c>
      <c r="O5" s="11">
        <v>23530</v>
      </c>
      <c r="P5" s="11">
        <v>23065</v>
      </c>
      <c r="Q5" s="11">
        <v>22545</v>
      </c>
      <c r="R5" s="11">
        <v>22105</v>
      </c>
    </row>
    <row r="6" spans="1:18" x14ac:dyDescent="0.25">
      <c r="A6" s="6" t="s">
        <v>141</v>
      </c>
      <c r="B6" s="10">
        <v>10410</v>
      </c>
      <c r="C6" s="10">
        <v>360</v>
      </c>
      <c r="D6" s="10">
        <v>475</v>
      </c>
      <c r="E6" s="10">
        <v>530</v>
      </c>
      <c r="F6" s="10">
        <v>585</v>
      </c>
      <c r="G6" s="10">
        <v>615</v>
      </c>
      <c r="H6" s="10">
        <v>675</v>
      </c>
      <c r="I6" s="10">
        <v>745</v>
      </c>
      <c r="J6" s="10">
        <v>695</v>
      </c>
      <c r="K6" s="10">
        <v>740</v>
      </c>
      <c r="L6" s="10">
        <v>775</v>
      </c>
      <c r="M6" s="10">
        <v>715</v>
      </c>
      <c r="N6" s="10">
        <v>660</v>
      </c>
      <c r="O6" s="10">
        <v>755</v>
      </c>
      <c r="P6" s="10">
        <v>720</v>
      </c>
      <c r="Q6" s="10">
        <v>660</v>
      </c>
      <c r="R6" s="10">
        <v>700</v>
      </c>
    </row>
    <row r="7" spans="1:18" x14ac:dyDescent="0.25">
      <c r="A7" s="6" t="s">
        <v>142</v>
      </c>
      <c r="B7" s="10">
        <v>10210</v>
      </c>
      <c r="C7" s="10">
        <v>305</v>
      </c>
      <c r="D7" s="10">
        <v>425</v>
      </c>
      <c r="E7" s="10">
        <v>490</v>
      </c>
      <c r="F7" s="10">
        <v>540</v>
      </c>
      <c r="G7" s="10">
        <v>580</v>
      </c>
      <c r="H7" s="10">
        <v>610</v>
      </c>
      <c r="I7" s="10">
        <v>715</v>
      </c>
      <c r="J7" s="10">
        <v>730</v>
      </c>
      <c r="K7" s="10">
        <v>740</v>
      </c>
      <c r="L7" s="10">
        <v>715</v>
      </c>
      <c r="M7" s="10">
        <v>705</v>
      </c>
      <c r="N7" s="10">
        <v>735</v>
      </c>
      <c r="O7" s="10">
        <v>760</v>
      </c>
      <c r="P7" s="10">
        <v>750</v>
      </c>
      <c r="Q7" s="10">
        <v>710</v>
      </c>
      <c r="R7" s="10">
        <v>700</v>
      </c>
    </row>
    <row r="8" spans="1:18" x14ac:dyDescent="0.25">
      <c r="A8" s="6" t="s">
        <v>143</v>
      </c>
      <c r="B8" s="10">
        <v>6575</v>
      </c>
      <c r="C8" s="10">
        <v>205</v>
      </c>
      <c r="D8" s="10">
        <v>310</v>
      </c>
      <c r="E8" s="10">
        <v>345</v>
      </c>
      <c r="F8" s="10">
        <v>380</v>
      </c>
      <c r="G8" s="10">
        <v>390</v>
      </c>
      <c r="H8" s="10">
        <v>430</v>
      </c>
      <c r="I8" s="10">
        <v>430</v>
      </c>
      <c r="J8" s="10">
        <v>455</v>
      </c>
      <c r="K8" s="10">
        <v>445</v>
      </c>
      <c r="L8" s="10">
        <v>455</v>
      </c>
      <c r="M8" s="10">
        <v>445</v>
      </c>
      <c r="N8" s="10">
        <v>475</v>
      </c>
      <c r="O8" s="10">
        <v>470</v>
      </c>
      <c r="P8" s="10">
        <v>470</v>
      </c>
      <c r="Q8" s="10">
        <v>425</v>
      </c>
      <c r="R8" s="10">
        <v>440</v>
      </c>
    </row>
    <row r="9" spans="1:18" x14ac:dyDescent="0.25">
      <c r="A9" s="6" t="s">
        <v>144</v>
      </c>
      <c r="B9" s="10">
        <v>4115</v>
      </c>
      <c r="C9" s="10">
        <v>140</v>
      </c>
      <c r="D9" s="10">
        <v>175</v>
      </c>
      <c r="E9" s="10">
        <v>205</v>
      </c>
      <c r="F9" s="10">
        <v>190</v>
      </c>
      <c r="G9" s="10">
        <v>235</v>
      </c>
      <c r="H9" s="10">
        <v>255</v>
      </c>
      <c r="I9" s="10">
        <v>275</v>
      </c>
      <c r="J9" s="10">
        <v>260</v>
      </c>
      <c r="K9" s="10">
        <v>280</v>
      </c>
      <c r="L9" s="10">
        <v>280</v>
      </c>
      <c r="M9" s="10">
        <v>300</v>
      </c>
      <c r="N9" s="10">
        <v>315</v>
      </c>
      <c r="O9" s="10">
        <v>325</v>
      </c>
      <c r="P9" s="10">
        <v>300</v>
      </c>
      <c r="Q9" s="10">
        <v>290</v>
      </c>
      <c r="R9" s="10">
        <v>300</v>
      </c>
    </row>
    <row r="10" spans="1:18" x14ac:dyDescent="0.25">
      <c r="A10" s="6" t="s">
        <v>145</v>
      </c>
      <c r="B10" s="10">
        <v>21080</v>
      </c>
      <c r="C10" s="10">
        <v>735</v>
      </c>
      <c r="D10" s="10">
        <v>975</v>
      </c>
      <c r="E10" s="10">
        <v>1065</v>
      </c>
      <c r="F10" s="10">
        <v>1225</v>
      </c>
      <c r="G10" s="10">
        <v>1165</v>
      </c>
      <c r="H10" s="10">
        <v>1275</v>
      </c>
      <c r="I10" s="10">
        <v>1390</v>
      </c>
      <c r="J10" s="10">
        <v>1475</v>
      </c>
      <c r="K10" s="10">
        <v>1440</v>
      </c>
      <c r="L10" s="10">
        <v>1485</v>
      </c>
      <c r="M10" s="10">
        <v>1475</v>
      </c>
      <c r="N10" s="10">
        <v>1515</v>
      </c>
      <c r="O10" s="10">
        <v>1565</v>
      </c>
      <c r="P10" s="10">
        <v>1455</v>
      </c>
      <c r="Q10" s="10">
        <v>1415</v>
      </c>
      <c r="R10" s="10">
        <v>1435</v>
      </c>
    </row>
    <row r="11" spans="1:18" x14ac:dyDescent="0.25">
      <c r="A11" s="6" t="s">
        <v>146</v>
      </c>
      <c r="B11" s="10">
        <v>3650</v>
      </c>
      <c r="C11" s="10">
        <v>110</v>
      </c>
      <c r="D11" s="10">
        <v>175</v>
      </c>
      <c r="E11" s="10">
        <v>195</v>
      </c>
      <c r="F11" s="10">
        <v>215</v>
      </c>
      <c r="G11" s="10">
        <v>210</v>
      </c>
      <c r="H11" s="10">
        <v>210</v>
      </c>
      <c r="I11" s="10">
        <v>220</v>
      </c>
      <c r="J11" s="10">
        <v>280</v>
      </c>
      <c r="K11" s="10">
        <v>240</v>
      </c>
      <c r="L11" s="10">
        <v>265</v>
      </c>
      <c r="M11" s="10">
        <v>270</v>
      </c>
      <c r="N11" s="10">
        <v>240</v>
      </c>
      <c r="O11" s="10">
        <v>280</v>
      </c>
      <c r="P11" s="10">
        <v>260</v>
      </c>
      <c r="Q11" s="10">
        <v>225</v>
      </c>
      <c r="R11" s="10">
        <v>245</v>
      </c>
    </row>
    <row r="12" spans="1:18" x14ac:dyDescent="0.25">
      <c r="A12" s="6" t="s">
        <v>147</v>
      </c>
      <c r="B12" s="10">
        <v>8975</v>
      </c>
      <c r="C12" s="10">
        <v>295</v>
      </c>
      <c r="D12" s="10">
        <v>430</v>
      </c>
      <c r="E12" s="10">
        <v>435</v>
      </c>
      <c r="F12" s="10">
        <v>450</v>
      </c>
      <c r="G12" s="10">
        <v>505</v>
      </c>
      <c r="H12" s="10">
        <v>525</v>
      </c>
      <c r="I12" s="10">
        <v>590</v>
      </c>
      <c r="J12" s="10">
        <v>625</v>
      </c>
      <c r="K12" s="10">
        <v>635</v>
      </c>
      <c r="L12" s="10">
        <v>610</v>
      </c>
      <c r="M12" s="10">
        <v>610</v>
      </c>
      <c r="N12" s="10">
        <v>605</v>
      </c>
      <c r="O12" s="10">
        <v>700</v>
      </c>
      <c r="P12" s="10">
        <v>640</v>
      </c>
      <c r="Q12" s="10">
        <v>660</v>
      </c>
      <c r="R12" s="10">
        <v>665</v>
      </c>
    </row>
    <row r="13" spans="1:18" x14ac:dyDescent="0.25">
      <c r="A13" s="6" t="s">
        <v>148</v>
      </c>
      <c r="B13" s="10">
        <v>10825</v>
      </c>
      <c r="C13" s="10">
        <v>375</v>
      </c>
      <c r="D13" s="10">
        <v>555</v>
      </c>
      <c r="E13" s="10">
        <v>565</v>
      </c>
      <c r="F13" s="10">
        <v>585</v>
      </c>
      <c r="G13" s="10">
        <v>595</v>
      </c>
      <c r="H13" s="10">
        <v>665</v>
      </c>
      <c r="I13" s="10">
        <v>735</v>
      </c>
      <c r="J13" s="10">
        <v>715</v>
      </c>
      <c r="K13" s="10">
        <v>745</v>
      </c>
      <c r="L13" s="10">
        <v>690</v>
      </c>
      <c r="M13" s="10">
        <v>755</v>
      </c>
      <c r="N13" s="10">
        <v>705</v>
      </c>
      <c r="O13" s="10">
        <v>810</v>
      </c>
      <c r="P13" s="10">
        <v>800</v>
      </c>
      <c r="Q13" s="10">
        <v>780</v>
      </c>
      <c r="R13" s="10">
        <v>755</v>
      </c>
    </row>
    <row r="14" spans="1:18" x14ac:dyDescent="0.25">
      <c r="A14" s="6" t="s">
        <v>149</v>
      </c>
      <c r="B14" s="10">
        <v>8935</v>
      </c>
      <c r="C14" s="10">
        <v>355</v>
      </c>
      <c r="D14" s="10">
        <v>445</v>
      </c>
      <c r="E14" s="10">
        <v>465</v>
      </c>
      <c r="F14" s="10">
        <v>520</v>
      </c>
      <c r="G14" s="10">
        <v>510</v>
      </c>
      <c r="H14" s="10">
        <v>615</v>
      </c>
      <c r="I14" s="10">
        <v>590</v>
      </c>
      <c r="J14" s="10">
        <v>610</v>
      </c>
      <c r="K14" s="10">
        <v>615</v>
      </c>
      <c r="L14" s="10">
        <v>640</v>
      </c>
      <c r="M14" s="10">
        <v>610</v>
      </c>
      <c r="N14" s="10">
        <v>595</v>
      </c>
      <c r="O14" s="10">
        <v>625</v>
      </c>
      <c r="P14" s="10">
        <v>635</v>
      </c>
      <c r="Q14" s="10">
        <v>550</v>
      </c>
      <c r="R14" s="10">
        <v>555</v>
      </c>
    </row>
    <row r="15" spans="1:18" x14ac:dyDescent="0.25">
      <c r="A15" s="6" t="s">
        <v>150</v>
      </c>
      <c r="B15" s="10">
        <v>3760</v>
      </c>
      <c r="C15" s="10">
        <v>110</v>
      </c>
      <c r="D15" s="10">
        <v>165</v>
      </c>
      <c r="E15" s="10">
        <v>155</v>
      </c>
      <c r="F15" s="10">
        <v>200</v>
      </c>
      <c r="G15" s="10">
        <v>180</v>
      </c>
      <c r="H15" s="10">
        <v>220</v>
      </c>
      <c r="I15" s="10">
        <v>230</v>
      </c>
      <c r="J15" s="10">
        <v>230</v>
      </c>
      <c r="K15" s="10">
        <v>260</v>
      </c>
      <c r="L15" s="10">
        <v>280</v>
      </c>
      <c r="M15" s="10">
        <v>255</v>
      </c>
      <c r="N15" s="10">
        <v>275</v>
      </c>
      <c r="O15" s="10">
        <v>300</v>
      </c>
      <c r="P15" s="10">
        <v>305</v>
      </c>
      <c r="Q15" s="10">
        <v>285</v>
      </c>
      <c r="R15" s="10">
        <v>300</v>
      </c>
    </row>
    <row r="16" spans="1:18" x14ac:dyDescent="0.25">
      <c r="A16" s="6" t="s">
        <v>151</v>
      </c>
      <c r="B16" s="10">
        <v>5970</v>
      </c>
      <c r="C16" s="10">
        <v>195</v>
      </c>
      <c r="D16" s="10">
        <v>270</v>
      </c>
      <c r="E16" s="10">
        <v>315</v>
      </c>
      <c r="F16" s="10">
        <v>360</v>
      </c>
      <c r="G16" s="10">
        <v>335</v>
      </c>
      <c r="H16" s="10">
        <v>365</v>
      </c>
      <c r="I16" s="10">
        <v>395</v>
      </c>
      <c r="J16" s="10">
        <v>410</v>
      </c>
      <c r="K16" s="10">
        <v>395</v>
      </c>
      <c r="L16" s="10">
        <v>440</v>
      </c>
      <c r="M16" s="10">
        <v>415</v>
      </c>
      <c r="N16" s="10">
        <v>420</v>
      </c>
      <c r="O16" s="10">
        <v>430</v>
      </c>
      <c r="P16" s="10">
        <v>435</v>
      </c>
      <c r="Q16" s="10">
        <v>405</v>
      </c>
      <c r="R16" s="10">
        <v>385</v>
      </c>
    </row>
    <row r="17" spans="1:18" x14ac:dyDescent="0.25">
      <c r="A17" s="6" t="s">
        <v>152</v>
      </c>
      <c r="B17" s="10">
        <v>3605</v>
      </c>
      <c r="C17" s="10">
        <v>95</v>
      </c>
      <c r="D17" s="10">
        <v>155</v>
      </c>
      <c r="E17" s="10">
        <v>150</v>
      </c>
      <c r="F17" s="10">
        <v>190</v>
      </c>
      <c r="G17" s="10">
        <v>190</v>
      </c>
      <c r="H17" s="10">
        <v>220</v>
      </c>
      <c r="I17" s="10">
        <v>235</v>
      </c>
      <c r="J17" s="10">
        <v>215</v>
      </c>
      <c r="K17" s="10">
        <v>265</v>
      </c>
      <c r="L17" s="10">
        <v>255</v>
      </c>
      <c r="M17" s="10">
        <v>245</v>
      </c>
      <c r="N17" s="10">
        <v>270</v>
      </c>
      <c r="O17" s="10">
        <v>275</v>
      </c>
      <c r="P17" s="10">
        <v>275</v>
      </c>
      <c r="Q17" s="10">
        <v>295</v>
      </c>
      <c r="R17" s="10">
        <v>265</v>
      </c>
    </row>
    <row r="18" spans="1:18" x14ac:dyDescent="0.25">
      <c r="A18" s="6" t="s">
        <v>153</v>
      </c>
      <c r="B18" s="10">
        <v>9965</v>
      </c>
      <c r="C18" s="10">
        <v>345</v>
      </c>
      <c r="D18" s="10">
        <v>435</v>
      </c>
      <c r="E18" s="10">
        <v>500</v>
      </c>
      <c r="F18" s="10">
        <v>515</v>
      </c>
      <c r="G18" s="10">
        <v>615</v>
      </c>
      <c r="H18" s="10">
        <v>625</v>
      </c>
      <c r="I18" s="10">
        <v>690</v>
      </c>
      <c r="J18" s="10">
        <v>655</v>
      </c>
      <c r="K18" s="10">
        <v>695</v>
      </c>
      <c r="L18" s="10">
        <v>655</v>
      </c>
      <c r="M18" s="10">
        <v>725</v>
      </c>
      <c r="N18" s="10">
        <v>690</v>
      </c>
      <c r="O18" s="10">
        <v>700</v>
      </c>
      <c r="P18" s="10">
        <v>675</v>
      </c>
      <c r="Q18" s="10">
        <v>710</v>
      </c>
      <c r="R18" s="10">
        <v>740</v>
      </c>
    </row>
    <row r="19" spans="1:18" x14ac:dyDescent="0.25">
      <c r="A19" s="6" t="s">
        <v>154</v>
      </c>
      <c r="B19" s="10">
        <v>24885</v>
      </c>
      <c r="C19" s="10">
        <v>785</v>
      </c>
      <c r="D19" s="10">
        <v>1110</v>
      </c>
      <c r="E19" s="10">
        <v>1260</v>
      </c>
      <c r="F19" s="10">
        <v>1410</v>
      </c>
      <c r="G19" s="10">
        <v>1405</v>
      </c>
      <c r="H19" s="10">
        <v>1560</v>
      </c>
      <c r="I19" s="10">
        <v>1680</v>
      </c>
      <c r="J19" s="10">
        <v>1650</v>
      </c>
      <c r="K19" s="10">
        <v>1690</v>
      </c>
      <c r="L19" s="10">
        <v>1740</v>
      </c>
      <c r="M19" s="10">
        <v>1770</v>
      </c>
      <c r="N19" s="10">
        <v>1685</v>
      </c>
      <c r="O19" s="10">
        <v>1810</v>
      </c>
      <c r="P19" s="10">
        <v>1770</v>
      </c>
      <c r="Q19" s="10">
        <v>1790</v>
      </c>
      <c r="R19" s="10">
        <v>1770</v>
      </c>
    </row>
    <row r="20" spans="1:18" x14ac:dyDescent="0.25">
      <c r="A20" s="6" t="s">
        <v>155</v>
      </c>
      <c r="B20" s="10">
        <v>53390</v>
      </c>
      <c r="C20" s="10">
        <v>1955</v>
      </c>
      <c r="D20" s="10">
        <v>2655</v>
      </c>
      <c r="E20" s="10">
        <v>2840</v>
      </c>
      <c r="F20" s="10">
        <v>3050</v>
      </c>
      <c r="G20" s="10">
        <v>3105</v>
      </c>
      <c r="H20" s="10">
        <v>3365</v>
      </c>
      <c r="I20" s="10">
        <v>3470</v>
      </c>
      <c r="J20" s="10">
        <v>3635</v>
      </c>
      <c r="K20" s="10">
        <v>3760</v>
      </c>
      <c r="L20" s="10">
        <v>3755</v>
      </c>
      <c r="M20" s="10">
        <v>3725</v>
      </c>
      <c r="N20" s="10">
        <v>3625</v>
      </c>
      <c r="O20" s="10">
        <v>3690</v>
      </c>
      <c r="P20" s="10">
        <v>3660</v>
      </c>
      <c r="Q20" s="10">
        <v>3605</v>
      </c>
      <c r="R20" s="10">
        <v>3490</v>
      </c>
    </row>
    <row r="21" spans="1:18" x14ac:dyDescent="0.25">
      <c r="A21" s="6" t="s">
        <v>156</v>
      </c>
      <c r="B21" s="10">
        <v>11720</v>
      </c>
      <c r="C21" s="10">
        <v>395</v>
      </c>
      <c r="D21" s="10">
        <v>520</v>
      </c>
      <c r="E21" s="10">
        <v>625</v>
      </c>
      <c r="F21" s="10">
        <v>645</v>
      </c>
      <c r="G21" s="10">
        <v>675</v>
      </c>
      <c r="H21" s="10">
        <v>770</v>
      </c>
      <c r="I21" s="10">
        <v>760</v>
      </c>
      <c r="J21" s="10">
        <v>795</v>
      </c>
      <c r="K21" s="10">
        <v>860</v>
      </c>
      <c r="L21" s="10">
        <v>790</v>
      </c>
      <c r="M21" s="10">
        <v>840</v>
      </c>
      <c r="N21" s="10">
        <v>790</v>
      </c>
      <c r="O21" s="10">
        <v>845</v>
      </c>
      <c r="P21" s="10">
        <v>830</v>
      </c>
      <c r="Q21" s="10">
        <v>825</v>
      </c>
      <c r="R21" s="10">
        <v>755</v>
      </c>
    </row>
    <row r="22" spans="1:18" x14ac:dyDescent="0.25">
      <c r="A22" s="6" t="s">
        <v>157</v>
      </c>
      <c r="B22" s="10">
        <v>5365</v>
      </c>
      <c r="C22" s="10">
        <v>190</v>
      </c>
      <c r="D22" s="10">
        <v>265</v>
      </c>
      <c r="E22" s="10">
        <v>290</v>
      </c>
      <c r="F22" s="10">
        <v>315</v>
      </c>
      <c r="G22" s="10">
        <v>300</v>
      </c>
      <c r="H22" s="10">
        <v>300</v>
      </c>
      <c r="I22" s="10">
        <v>375</v>
      </c>
      <c r="J22" s="10">
        <v>355</v>
      </c>
      <c r="K22" s="10">
        <v>355</v>
      </c>
      <c r="L22" s="10">
        <v>355</v>
      </c>
      <c r="M22" s="10">
        <v>385</v>
      </c>
      <c r="N22" s="10">
        <v>380</v>
      </c>
      <c r="O22" s="10">
        <v>400</v>
      </c>
      <c r="P22" s="10">
        <v>370</v>
      </c>
      <c r="Q22" s="10">
        <v>355</v>
      </c>
      <c r="R22" s="10">
        <v>365</v>
      </c>
    </row>
    <row r="23" spans="1:18" x14ac:dyDescent="0.25">
      <c r="A23" s="6" t="s">
        <v>158</v>
      </c>
      <c r="B23" s="10">
        <v>6290</v>
      </c>
      <c r="C23" s="10">
        <v>210</v>
      </c>
      <c r="D23" s="10">
        <v>295</v>
      </c>
      <c r="E23" s="10">
        <v>330</v>
      </c>
      <c r="F23" s="10">
        <v>365</v>
      </c>
      <c r="G23" s="10">
        <v>350</v>
      </c>
      <c r="H23" s="10">
        <v>410</v>
      </c>
      <c r="I23" s="10">
        <v>405</v>
      </c>
      <c r="J23" s="10">
        <v>435</v>
      </c>
      <c r="K23" s="10">
        <v>445</v>
      </c>
      <c r="L23" s="10">
        <v>445</v>
      </c>
      <c r="M23" s="10">
        <v>425</v>
      </c>
      <c r="N23" s="10">
        <v>450</v>
      </c>
      <c r="O23" s="10">
        <v>455</v>
      </c>
      <c r="P23" s="10">
        <v>425</v>
      </c>
      <c r="Q23" s="10">
        <v>440</v>
      </c>
      <c r="R23" s="10">
        <v>410</v>
      </c>
    </row>
    <row r="24" spans="1:18" x14ac:dyDescent="0.25">
      <c r="A24" s="6" t="s">
        <v>159</v>
      </c>
      <c r="B24" s="10">
        <v>4920</v>
      </c>
      <c r="C24" s="10">
        <v>145</v>
      </c>
      <c r="D24" s="10">
        <v>230</v>
      </c>
      <c r="E24" s="10">
        <v>245</v>
      </c>
      <c r="F24" s="10">
        <v>275</v>
      </c>
      <c r="G24" s="10">
        <v>310</v>
      </c>
      <c r="H24" s="10">
        <v>325</v>
      </c>
      <c r="I24" s="10">
        <v>325</v>
      </c>
      <c r="J24" s="10">
        <v>315</v>
      </c>
      <c r="K24" s="10">
        <v>340</v>
      </c>
      <c r="L24" s="10">
        <v>370</v>
      </c>
      <c r="M24" s="10">
        <v>320</v>
      </c>
      <c r="N24" s="10">
        <v>345</v>
      </c>
      <c r="O24" s="10">
        <v>350</v>
      </c>
      <c r="P24" s="10">
        <v>355</v>
      </c>
      <c r="Q24" s="10">
        <v>350</v>
      </c>
      <c r="R24" s="10">
        <v>320</v>
      </c>
    </row>
    <row r="25" spans="1:18" x14ac:dyDescent="0.25">
      <c r="A25" s="6" t="s">
        <v>160</v>
      </c>
      <c r="B25" s="10">
        <v>970</v>
      </c>
      <c r="C25" s="10">
        <v>20</v>
      </c>
      <c r="D25" s="10">
        <v>35</v>
      </c>
      <c r="E25" s="10">
        <v>50</v>
      </c>
      <c r="F25" s="10">
        <v>55</v>
      </c>
      <c r="G25" s="10">
        <v>55</v>
      </c>
      <c r="H25" s="10">
        <v>65</v>
      </c>
      <c r="I25" s="10">
        <v>60</v>
      </c>
      <c r="J25" s="10">
        <v>55</v>
      </c>
      <c r="K25" s="10">
        <v>65</v>
      </c>
      <c r="L25" s="10">
        <v>65</v>
      </c>
      <c r="M25" s="10">
        <v>65</v>
      </c>
      <c r="N25" s="10">
        <v>80</v>
      </c>
      <c r="O25" s="10">
        <v>85</v>
      </c>
      <c r="P25" s="10">
        <v>75</v>
      </c>
      <c r="Q25" s="10">
        <v>75</v>
      </c>
      <c r="R25" s="10">
        <v>75</v>
      </c>
    </row>
    <row r="26" spans="1:18" x14ac:dyDescent="0.25">
      <c r="A26" s="6" t="s">
        <v>161</v>
      </c>
      <c r="B26" s="10">
        <v>10295</v>
      </c>
      <c r="C26" s="10">
        <v>365</v>
      </c>
      <c r="D26" s="10">
        <v>440</v>
      </c>
      <c r="E26" s="10">
        <v>550</v>
      </c>
      <c r="F26" s="10">
        <v>590</v>
      </c>
      <c r="G26" s="10">
        <v>600</v>
      </c>
      <c r="H26" s="10">
        <v>665</v>
      </c>
      <c r="I26" s="10">
        <v>620</v>
      </c>
      <c r="J26" s="10">
        <v>685</v>
      </c>
      <c r="K26" s="10">
        <v>695</v>
      </c>
      <c r="L26" s="10">
        <v>655</v>
      </c>
      <c r="M26" s="10">
        <v>710</v>
      </c>
      <c r="N26" s="10">
        <v>690</v>
      </c>
      <c r="O26" s="10">
        <v>760</v>
      </c>
      <c r="P26" s="10">
        <v>775</v>
      </c>
      <c r="Q26" s="10">
        <v>780</v>
      </c>
      <c r="R26" s="10">
        <v>730</v>
      </c>
    </row>
    <row r="27" spans="1:18" x14ac:dyDescent="0.25">
      <c r="A27" s="6" t="s">
        <v>162</v>
      </c>
      <c r="B27" s="10">
        <v>24935</v>
      </c>
      <c r="C27" s="10">
        <v>890</v>
      </c>
      <c r="D27" s="10">
        <v>1240</v>
      </c>
      <c r="E27" s="10">
        <v>1310</v>
      </c>
      <c r="F27" s="10">
        <v>1430</v>
      </c>
      <c r="G27" s="10">
        <v>1525</v>
      </c>
      <c r="H27" s="10">
        <v>1655</v>
      </c>
      <c r="I27" s="10">
        <v>1670</v>
      </c>
      <c r="J27" s="10">
        <v>1695</v>
      </c>
      <c r="K27" s="10">
        <v>1705</v>
      </c>
      <c r="L27" s="10">
        <v>1690</v>
      </c>
      <c r="M27" s="10">
        <v>1680</v>
      </c>
      <c r="N27" s="10">
        <v>1710</v>
      </c>
      <c r="O27" s="10">
        <v>1745</v>
      </c>
      <c r="P27" s="10">
        <v>1680</v>
      </c>
      <c r="Q27" s="10">
        <v>1685</v>
      </c>
      <c r="R27" s="10">
        <v>1635</v>
      </c>
    </row>
    <row r="28" spans="1:18" x14ac:dyDescent="0.25">
      <c r="A28" s="6" t="s">
        <v>163</v>
      </c>
      <c r="B28" s="10">
        <v>770</v>
      </c>
      <c r="C28" s="10">
        <v>20</v>
      </c>
      <c r="D28" s="10">
        <v>30</v>
      </c>
      <c r="E28" s="10">
        <v>35</v>
      </c>
      <c r="F28" s="10">
        <v>35</v>
      </c>
      <c r="G28" s="10">
        <v>45</v>
      </c>
      <c r="H28" s="10">
        <v>45</v>
      </c>
      <c r="I28" s="10">
        <v>50</v>
      </c>
      <c r="J28" s="10">
        <v>55</v>
      </c>
      <c r="K28" s="10">
        <v>55</v>
      </c>
      <c r="L28" s="10">
        <v>45</v>
      </c>
      <c r="M28" s="10">
        <v>60</v>
      </c>
      <c r="N28" s="10">
        <v>55</v>
      </c>
      <c r="O28" s="10">
        <v>60</v>
      </c>
      <c r="P28" s="10">
        <v>65</v>
      </c>
      <c r="Q28" s="10">
        <v>60</v>
      </c>
      <c r="R28" s="10">
        <v>55</v>
      </c>
    </row>
    <row r="29" spans="1:18" x14ac:dyDescent="0.25">
      <c r="A29" s="6" t="s">
        <v>164</v>
      </c>
      <c r="B29" s="10">
        <v>7355</v>
      </c>
      <c r="C29" s="10">
        <v>255</v>
      </c>
      <c r="D29" s="10">
        <v>365</v>
      </c>
      <c r="E29" s="10">
        <v>380</v>
      </c>
      <c r="F29" s="10">
        <v>415</v>
      </c>
      <c r="G29" s="10">
        <v>435</v>
      </c>
      <c r="H29" s="10">
        <v>480</v>
      </c>
      <c r="I29" s="10">
        <v>455</v>
      </c>
      <c r="J29" s="10">
        <v>485</v>
      </c>
      <c r="K29" s="10">
        <v>555</v>
      </c>
      <c r="L29" s="10">
        <v>500</v>
      </c>
      <c r="M29" s="10">
        <v>515</v>
      </c>
      <c r="N29" s="10">
        <v>475</v>
      </c>
      <c r="O29" s="10">
        <v>510</v>
      </c>
      <c r="P29" s="10">
        <v>535</v>
      </c>
      <c r="Q29" s="10">
        <v>505</v>
      </c>
      <c r="R29" s="10">
        <v>485</v>
      </c>
    </row>
    <row r="30" spans="1:18" x14ac:dyDescent="0.25">
      <c r="A30" s="6" t="s">
        <v>165</v>
      </c>
      <c r="B30" s="10">
        <v>10565</v>
      </c>
      <c r="C30" s="10">
        <v>395</v>
      </c>
      <c r="D30" s="10">
        <v>515</v>
      </c>
      <c r="E30" s="10">
        <v>550</v>
      </c>
      <c r="F30" s="10">
        <v>595</v>
      </c>
      <c r="G30" s="10">
        <v>545</v>
      </c>
      <c r="H30" s="10">
        <v>640</v>
      </c>
      <c r="I30" s="10">
        <v>725</v>
      </c>
      <c r="J30" s="10">
        <v>710</v>
      </c>
      <c r="K30" s="10">
        <v>690</v>
      </c>
      <c r="L30" s="10">
        <v>735</v>
      </c>
      <c r="M30" s="10">
        <v>655</v>
      </c>
      <c r="N30" s="10">
        <v>735</v>
      </c>
      <c r="O30" s="10">
        <v>800</v>
      </c>
      <c r="P30" s="10">
        <v>770</v>
      </c>
      <c r="Q30" s="10">
        <v>755</v>
      </c>
      <c r="R30" s="10">
        <v>745</v>
      </c>
    </row>
    <row r="31" spans="1:18" x14ac:dyDescent="0.25">
      <c r="A31" s="6" t="s">
        <v>166</v>
      </c>
      <c r="B31" s="10">
        <v>5875</v>
      </c>
      <c r="C31" s="10">
        <v>200</v>
      </c>
      <c r="D31" s="10">
        <v>285</v>
      </c>
      <c r="E31" s="10">
        <v>305</v>
      </c>
      <c r="F31" s="10">
        <v>320</v>
      </c>
      <c r="G31" s="10">
        <v>300</v>
      </c>
      <c r="H31" s="10">
        <v>330</v>
      </c>
      <c r="I31" s="10">
        <v>415</v>
      </c>
      <c r="J31" s="10">
        <v>395</v>
      </c>
      <c r="K31" s="10">
        <v>400</v>
      </c>
      <c r="L31" s="10">
        <v>430</v>
      </c>
      <c r="M31" s="10">
        <v>385</v>
      </c>
      <c r="N31" s="10">
        <v>435</v>
      </c>
      <c r="O31" s="10">
        <v>450</v>
      </c>
      <c r="P31" s="10">
        <v>400</v>
      </c>
      <c r="Q31" s="10">
        <v>425</v>
      </c>
      <c r="R31" s="10">
        <v>385</v>
      </c>
    </row>
    <row r="32" spans="1:18" x14ac:dyDescent="0.25">
      <c r="A32" s="6" t="s">
        <v>167</v>
      </c>
      <c r="B32" s="10">
        <v>870</v>
      </c>
      <c r="C32" s="10">
        <v>20</v>
      </c>
      <c r="D32" s="10">
        <v>45</v>
      </c>
      <c r="E32" s="10">
        <v>45</v>
      </c>
      <c r="F32" s="10">
        <v>35</v>
      </c>
      <c r="G32" s="10">
        <v>35</v>
      </c>
      <c r="H32" s="10">
        <v>45</v>
      </c>
      <c r="I32" s="10">
        <v>65</v>
      </c>
      <c r="J32" s="10">
        <v>55</v>
      </c>
      <c r="K32" s="10">
        <v>55</v>
      </c>
      <c r="L32" s="10">
        <v>65</v>
      </c>
      <c r="M32" s="10">
        <v>65</v>
      </c>
      <c r="N32" s="10">
        <v>70</v>
      </c>
      <c r="O32" s="10">
        <v>75</v>
      </c>
      <c r="P32" s="10">
        <v>65</v>
      </c>
      <c r="Q32" s="10">
        <v>70</v>
      </c>
      <c r="R32" s="10">
        <v>50</v>
      </c>
    </row>
    <row r="33" spans="1:18" x14ac:dyDescent="0.25">
      <c r="A33" s="6" t="s">
        <v>168</v>
      </c>
      <c r="B33" s="10">
        <v>6225</v>
      </c>
      <c r="C33" s="10">
        <v>200</v>
      </c>
      <c r="D33" s="10">
        <v>325</v>
      </c>
      <c r="E33" s="10">
        <v>285</v>
      </c>
      <c r="F33" s="10">
        <v>340</v>
      </c>
      <c r="G33" s="10">
        <v>330</v>
      </c>
      <c r="H33" s="10">
        <v>385</v>
      </c>
      <c r="I33" s="10">
        <v>405</v>
      </c>
      <c r="J33" s="10">
        <v>435</v>
      </c>
      <c r="K33" s="10">
        <v>440</v>
      </c>
      <c r="L33" s="10">
        <v>435</v>
      </c>
      <c r="M33" s="10">
        <v>455</v>
      </c>
      <c r="N33" s="10">
        <v>445</v>
      </c>
      <c r="O33" s="10">
        <v>430</v>
      </c>
      <c r="P33" s="10">
        <v>430</v>
      </c>
      <c r="Q33" s="10">
        <v>450</v>
      </c>
      <c r="R33" s="10">
        <v>445</v>
      </c>
    </row>
    <row r="34" spans="1:18" x14ac:dyDescent="0.25">
      <c r="A34" s="6" t="s">
        <v>169</v>
      </c>
      <c r="B34" s="10">
        <v>19680</v>
      </c>
      <c r="C34" s="10">
        <v>695</v>
      </c>
      <c r="D34" s="10">
        <v>950</v>
      </c>
      <c r="E34" s="10">
        <v>1070</v>
      </c>
      <c r="F34" s="10">
        <v>1135</v>
      </c>
      <c r="G34" s="10">
        <v>1145</v>
      </c>
      <c r="H34" s="10">
        <v>1220</v>
      </c>
      <c r="I34" s="10">
        <v>1240</v>
      </c>
      <c r="J34" s="10">
        <v>1350</v>
      </c>
      <c r="K34" s="10">
        <v>1385</v>
      </c>
      <c r="L34" s="10">
        <v>1295</v>
      </c>
      <c r="M34" s="10">
        <v>1425</v>
      </c>
      <c r="N34" s="10">
        <v>1345</v>
      </c>
      <c r="O34" s="10">
        <v>1385</v>
      </c>
      <c r="P34" s="10">
        <v>1420</v>
      </c>
      <c r="Q34" s="10">
        <v>1365</v>
      </c>
      <c r="R34" s="10">
        <v>1255</v>
      </c>
    </row>
    <row r="35" spans="1:18" x14ac:dyDescent="0.25">
      <c r="A35" s="6" t="s">
        <v>170</v>
      </c>
      <c r="B35" s="10">
        <v>4015</v>
      </c>
      <c r="C35" s="10">
        <v>155</v>
      </c>
      <c r="D35" s="10">
        <v>190</v>
      </c>
      <c r="E35" s="10">
        <v>200</v>
      </c>
      <c r="F35" s="10">
        <v>215</v>
      </c>
      <c r="G35" s="10">
        <v>230</v>
      </c>
      <c r="H35" s="10">
        <v>250</v>
      </c>
      <c r="I35" s="10">
        <v>250</v>
      </c>
      <c r="J35" s="10">
        <v>285</v>
      </c>
      <c r="K35" s="10">
        <v>280</v>
      </c>
      <c r="L35" s="10">
        <v>280</v>
      </c>
      <c r="M35" s="10">
        <v>265</v>
      </c>
      <c r="N35" s="10">
        <v>315</v>
      </c>
      <c r="O35" s="10">
        <v>280</v>
      </c>
      <c r="P35" s="10">
        <v>300</v>
      </c>
      <c r="Q35" s="10">
        <v>275</v>
      </c>
      <c r="R35" s="10">
        <v>255</v>
      </c>
    </row>
    <row r="36" spans="1:18" x14ac:dyDescent="0.25">
      <c r="A36" s="6" t="s">
        <v>171</v>
      </c>
      <c r="B36" s="10">
        <v>7150</v>
      </c>
      <c r="C36" s="10">
        <v>290</v>
      </c>
      <c r="D36" s="10">
        <v>375</v>
      </c>
      <c r="E36" s="10">
        <v>420</v>
      </c>
      <c r="F36" s="10">
        <v>410</v>
      </c>
      <c r="G36" s="10">
        <v>400</v>
      </c>
      <c r="H36" s="10">
        <v>450</v>
      </c>
      <c r="I36" s="10">
        <v>460</v>
      </c>
      <c r="J36" s="10">
        <v>480</v>
      </c>
      <c r="K36" s="10">
        <v>490</v>
      </c>
      <c r="L36" s="10">
        <v>500</v>
      </c>
      <c r="M36" s="10">
        <v>475</v>
      </c>
      <c r="N36" s="10">
        <v>460</v>
      </c>
      <c r="O36" s="10">
        <v>485</v>
      </c>
      <c r="P36" s="10">
        <v>505</v>
      </c>
      <c r="Q36" s="10">
        <v>450</v>
      </c>
      <c r="R36" s="10">
        <v>490</v>
      </c>
    </row>
    <row r="37" spans="1:18" x14ac:dyDescent="0.25">
      <c r="A37" s="6" t="s">
        <v>172</v>
      </c>
      <c r="B37" s="10">
        <v>12365</v>
      </c>
      <c r="C37" s="10">
        <v>415</v>
      </c>
      <c r="D37" s="10">
        <v>575</v>
      </c>
      <c r="E37" s="10">
        <v>690</v>
      </c>
      <c r="F37" s="10">
        <v>640</v>
      </c>
      <c r="G37" s="10">
        <v>705</v>
      </c>
      <c r="H37" s="10">
        <v>725</v>
      </c>
      <c r="I37" s="10">
        <v>770</v>
      </c>
      <c r="J37" s="10">
        <v>835</v>
      </c>
      <c r="K37" s="10">
        <v>855</v>
      </c>
      <c r="L37" s="10">
        <v>845</v>
      </c>
      <c r="M37" s="10">
        <v>890</v>
      </c>
      <c r="N37" s="10">
        <v>885</v>
      </c>
      <c r="O37" s="10">
        <v>915</v>
      </c>
      <c r="P37" s="10">
        <v>885</v>
      </c>
      <c r="Q37" s="10">
        <v>850</v>
      </c>
      <c r="R37" s="10">
        <v>880</v>
      </c>
    </row>
    <row r="38" spans="1:18" x14ac:dyDescent="0.25">
      <c r="A38" s="64" t="s">
        <v>451</v>
      </c>
      <c r="B38" s="10">
        <v>520</v>
      </c>
      <c r="C38" s="10">
        <v>30</v>
      </c>
      <c r="D38" s="10">
        <v>35</v>
      </c>
      <c r="E38" s="10">
        <v>40</v>
      </c>
      <c r="F38" s="10">
        <v>30</v>
      </c>
      <c r="G38" s="10">
        <v>35</v>
      </c>
      <c r="H38" s="10">
        <v>40</v>
      </c>
      <c r="I38" s="10">
        <v>35</v>
      </c>
      <c r="J38" s="10">
        <v>40</v>
      </c>
      <c r="K38" s="10">
        <v>40</v>
      </c>
      <c r="L38" s="10">
        <v>40</v>
      </c>
      <c r="M38" s="10">
        <v>30</v>
      </c>
      <c r="N38" s="10">
        <v>35</v>
      </c>
      <c r="O38" s="10">
        <v>25</v>
      </c>
      <c r="P38" s="10">
        <v>25</v>
      </c>
      <c r="Q38" s="10">
        <v>25</v>
      </c>
      <c r="R38" s="10">
        <v>25</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
  <sheetViews>
    <sheetView workbookViewId="0">
      <selection sqref="A1:H1"/>
    </sheetView>
  </sheetViews>
  <sheetFormatPr defaultColWidth="11" defaultRowHeight="15.75" x14ac:dyDescent="0.25"/>
  <cols>
    <col min="1" max="1" width="55.75" customWidth="1"/>
    <col min="2" max="8" width="16.75" customWidth="1"/>
  </cols>
  <sheetData>
    <row r="1" spans="1:8" ht="49.5" customHeight="1" x14ac:dyDescent="0.35">
      <c r="A1" s="75" t="s">
        <v>456</v>
      </c>
      <c r="B1" s="76"/>
      <c r="C1" s="76"/>
      <c r="D1" s="76"/>
      <c r="E1" s="76"/>
      <c r="F1" s="76"/>
      <c r="G1" s="76"/>
      <c r="H1" s="76"/>
    </row>
    <row r="2" spans="1:8" x14ac:dyDescent="0.25">
      <c r="A2" t="s">
        <v>21</v>
      </c>
    </row>
    <row r="3" spans="1:8" x14ac:dyDescent="0.25">
      <c r="A3" t="s">
        <v>5</v>
      </c>
    </row>
    <row r="4" spans="1:8" ht="50.1" customHeight="1" x14ac:dyDescent="0.25">
      <c r="A4" s="3" t="s">
        <v>140</v>
      </c>
      <c r="B4" s="3" t="s">
        <v>215</v>
      </c>
      <c r="C4" s="3" t="s">
        <v>250</v>
      </c>
      <c r="D4" s="3" t="s">
        <v>251</v>
      </c>
      <c r="E4" s="3" t="s">
        <v>252</v>
      </c>
      <c r="F4" s="3" t="s">
        <v>253</v>
      </c>
      <c r="G4" s="3" t="s">
        <v>254</v>
      </c>
      <c r="H4" s="3" t="s">
        <v>255</v>
      </c>
    </row>
    <row r="5" spans="1:8" x14ac:dyDescent="0.25">
      <c r="A5" s="7" t="s">
        <v>59</v>
      </c>
      <c r="B5" s="11">
        <v>326225</v>
      </c>
      <c r="C5" s="11">
        <v>131885</v>
      </c>
      <c r="D5" s="11">
        <v>84310</v>
      </c>
      <c r="E5" s="11">
        <v>53170</v>
      </c>
      <c r="F5" s="11">
        <v>38645</v>
      </c>
      <c r="G5" s="11">
        <v>17700</v>
      </c>
      <c r="H5" s="11">
        <v>520</v>
      </c>
    </row>
    <row r="6" spans="1:8" x14ac:dyDescent="0.25">
      <c r="A6" s="6" t="s">
        <v>141</v>
      </c>
      <c r="B6" s="10">
        <v>10410</v>
      </c>
      <c r="C6" s="10">
        <v>1990</v>
      </c>
      <c r="D6" s="10">
        <v>3900</v>
      </c>
      <c r="E6" s="10">
        <v>1780</v>
      </c>
      <c r="F6" s="10">
        <v>1295</v>
      </c>
      <c r="G6" s="10">
        <v>1435</v>
      </c>
      <c r="H6" s="51" t="s">
        <v>396</v>
      </c>
    </row>
    <row r="7" spans="1:8" x14ac:dyDescent="0.25">
      <c r="A7" s="6" t="s">
        <v>142</v>
      </c>
      <c r="B7" s="10">
        <v>10210</v>
      </c>
      <c r="C7" s="10">
        <v>680</v>
      </c>
      <c r="D7" s="10">
        <v>1750</v>
      </c>
      <c r="E7" s="10">
        <v>2725</v>
      </c>
      <c r="F7" s="10">
        <v>3355</v>
      </c>
      <c r="G7" s="10">
        <v>1705</v>
      </c>
      <c r="H7" s="51" t="s">
        <v>396</v>
      </c>
    </row>
    <row r="8" spans="1:8" x14ac:dyDescent="0.25">
      <c r="A8" s="6" t="s">
        <v>143</v>
      </c>
      <c r="B8" s="10">
        <v>6575</v>
      </c>
      <c r="C8" s="10">
        <v>1010</v>
      </c>
      <c r="D8" s="10">
        <v>2270</v>
      </c>
      <c r="E8" s="10">
        <v>1755</v>
      </c>
      <c r="F8" s="10">
        <v>1185</v>
      </c>
      <c r="G8" s="10">
        <v>355</v>
      </c>
      <c r="H8" s="51" t="s">
        <v>396</v>
      </c>
    </row>
    <row r="9" spans="1:8" x14ac:dyDescent="0.25">
      <c r="A9" s="6" t="s">
        <v>144</v>
      </c>
      <c r="B9" s="10">
        <v>4115</v>
      </c>
      <c r="C9" s="10">
        <v>825</v>
      </c>
      <c r="D9" s="10">
        <v>890</v>
      </c>
      <c r="E9" s="10">
        <v>1480</v>
      </c>
      <c r="F9" s="10">
        <v>830</v>
      </c>
      <c r="G9" s="10">
        <v>90</v>
      </c>
      <c r="H9" s="51" t="s">
        <v>396</v>
      </c>
    </row>
    <row r="10" spans="1:8" x14ac:dyDescent="0.25">
      <c r="A10" s="6" t="s">
        <v>145</v>
      </c>
      <c r="B10" s="10">
        <v>21080</v>
      </c>
      <c r="C10" s="10">
        <v>7940</v>
      </c>
      <c r="D10" s="10">
        <v>5100</v>
      </c>
      <c r="E10" s="10">
        <v>2840</v>
      </c>
      <c r="F10" s="10">
        <v>3110</v>
      </c>
      <c r="G10" s="10">
        <v>2090</v>
      </c>
      <c r="H10" s="51" t="s">
        <v>396</v>
      </c>
    </row>
    <row r="11" spans="1:8" x14ac:dyDescent="0.25">
      <c r="A11" s="6" t="s">
        <v>146</v>
      </c>
      <c r="B11" s="10">
        <v>3650</v>
      </c>
      <c r="C11" s="10">
        <v>1860</v>
      </c>
      <c r="D11" s="10">
        <v>1080</v>
      </c>
      <c r="E11" s="10">
        <v>420</v>
      </c>
      <c r="F11" s="10">
        <v>165</v>
      </c>
      <c r="G11" s="10">
        <v>125</v>
      </c>
      <c r="H11" s="51" t="s">
        <v>396</v>
      </c>
    </row>
    <row r="12" spans="1:8" x14ac:dyDescent="0.25">
      <c r="A12" s="6" t="s">
        <v>147</v>
      </c>
      <c r="B12" s="10">
        <v>8975</v>
      </c>
      <c r="C12" s="10">
        <v>1665</v>
      </c>
      <c r="D12" s="10">
        <v>3065</v>
      </c>
      <c r="E12" s="10">
        <v>2855</v>
      </c>
      <c r="F12" s="10">
        <v>820</v>
      </c>
      <c r="G12" s="10">
        <v>570</v>
      </c>
      <c r="H12" s="51" t="s">
        <v>396</v>
      </c>
    </row>
    <row r="13" spans="1:8" x14ac:dyDescent="0.25">
      <c r="A13" s="6" t="s">
        <v>148</v>
      </c>
      <c r="B13" s="10">
        <v>10825</v>
      </c>
      <c r="C13" s="10">
        <v>7060</v>
      </c>
      <c r="D13" s="10">
        <v>2110</v>
      </c>
      <c r="E13" s="10">
        <v>625</v>
      </c>
      <c r="F13" s="10">
        <v>700</v>
      </c>
      <c r="G13" s="10">
        <v>330</v>
      </c>
      <c r="H13" s="51" t="s">
        <v>396</v>
      </c>
    </row>
    <row r="14" spans="1:8" x14ac:dyDescent="0.25">
      <c r="A14" s="6" t="s">
        <v>149</v>
      </c>
      <c r="B14" s="10">
        <v>8935</v>
      </c>
      <c r="C14" s="10">
        <v>4765</v>
      </c>
      <c r="D14" s="10">
        <v>2450</v>
      </c>
      <c r="E14" s="10">
        <v>1030</v>
      </c>
      <c r="F14" s="10">
        <v>485</v>
      </c>
      <c r="G14" s="10">
        <v>205</v>
      </c>
      <c r="H14" s="51" t="s">
        <v>396</v>
      </c>
    </row>
    <row r="15" spans="1:8" x14ac:dyDescent="0.25">
      <c r="A15" s="6" t="s">
        <v>150</v>
      </c>
      <c r="B15" s="10">
        <v>3760</v>
      </c>
      <c r="C15" s="10">
        <v>505</v>
      </c>
      <c r="D15" s="10">
        <v>1555</v>
      </c>
      <c r="E15" s="10">
        <v>315</v>
      </c>
      <c r="F15" s="10">
        <v>610</v>
      </c>
      <c r="G15" s="10">
        <v>775</v>
      </c>
      <c r="H15" s="51" t="s">
        <v>396</v>
      </c>
    </row>
    <row r="16" spans="1:8" x14ac:dyDescent="0.25">
      <c r="A16" s="6" t="s">
        <v>151</v>
      </c>
      <c r="B16" s="10">
        <v>5970</v>
      </c>
      <c r="C16" s="10">
        <v>635</v>
      </c>
      <c r="D16" s="10">
        <v>2440</v>
      </c>
      <c r="E16" s="10">
        <v>1190</v>
      </c>
      <c r="F16" s="10">
        <v>1195</v>
      </c>
      <c r="G16" s="10">
        <v>510</v>
      </c>
      <c r="H16" s="51" t="s">
        <v>396</v>
      </c>
    </row>
    <row r="17" spans="1:8" x14ac:dyDescent="0.25">
      <c r="A17" s="6" t="s">
        <v>152</v>
      </c>
      <c r="B17" s="10">
        <v>3605</v>
      </c>
      <c r="C17" s="10">
        <v>655</v>
      </c>
      <c r="D17" s="10">
        <v>800</v>
      </c>
      <c r="E17" s="10">
        <v>345</v>
      </c>
      <c r="F17" s="10">
        <v>1050</v>
      </c>
      <c r="G17" s="10">
        <v>755</v>
      </c>
      <c r="H17" s="51" t="s">
        <v>396</v>
      </c>
    </row>
    <row r="18" spans="1:8" x14ac:dyDescent="0.25">
      <c r="A18" s="6" t="s">
        <v>153</v>
      </c>
      <c r="B18" s="10">
        <v>9965</v>
      </c>
      <c r="C18" s="10">
        <v>2875</v>
      </c>
      <c r="D18" s="10">
        <v>3265</v>
      </c>
      <c r="E18" s="10">
        <v>2360</v>
      </c>
      <c r="F18" s="10">
        <v>835</v>
      </c>
      <c r="G18" s="10">
        <v>635</v>
      </c>
      <c r="H18" s="51" t="s">
        <v>396</v>
      </c>
    </row>
    <row r="19" spans="1:8" x14ac:dyDescent="0.25">
      <c r="A19" s="6" t="s">
        <v>154</v>
      </c>
      <c r="B19" s="10">
        <v>24885</v>
      </c>
      <c r="C19" s="10">
        <v>9215</v>
      </c>
      <c r="D19" s="10">
        <v>7030</v>
      </c>
      <c r="E19" s="10">
        <v>4430</v>
      </c>
      <c r="F19" s="10">
        <v>2740</v>
      </c>
      <c r="G19" s="10">
        <v>1475</v>
      </c>
      <c r="H19" s="51" t="s">
        <v>396</v>
      </c>
    </row>
    <row r="20" spans="1:8" x14ac:dyDescent="0.25">
      <c r="A20" s="6" t="s">
        <v>155</v>
      </c>
      <c r="B20" s="10">
        <v>53390</v>
      </c>
      <c r="C20" s="10">
        <v>38170</v>
      </c>
      <c r="D20" s="10">
        <v>8495</v>
      </c>
      <c r="E20" s="10">
        <v>3715</v>
      </c>
      <c r="F20" s="10">
        <v>2210</v>
      </c>
      <c r="G20" s="10">
        <v>800</v>
      </c>
      <c r="H20" s="51" t="s">
        <v>396</v>
      </c>
    </row>
    <row r="21" spans="1:8" x14ac:dyDescent="0.25">
      <c r="A21" s="6" t="s">
        <v>156</v>
      </c>
      <c r="B21" s="10">
        <v>11720</v>
      </c>
      <c r="C21" s="10">
        <v>2420</v>
      </c>
      <c r="D21" s="10">
        <v>2710</v>
      </c>
      <c r="E21" s="10">
        <v>3590</v>
      </c>
      <c r="F21" s="10">
        <v>2725</v>
      </c>
      <c r="G21" s="10">
        <v>280</v>
      </c>
      <c r="H21" s="51" t="s">
        <v>396</v>
      </c>
    </row>
    <row r="22" spans="1:8" x14ac:dyDescent="0.25">
      <c r="A22" s="6" t="s">
        <v>157</v>
      </c>
      <c r="B22" s="10">
        <v>5365</v>
      </c>
      <c r="C22" s="10">
        <v>3630</v>
      </c>
      <c r="D22" s="10">
        <v>820</v>
      </c>
      <c r="E22" s="10">
        <v>455</v>
      </c>
      <c r="F22" s="10">
        <v>300</v>
      </c>
      <c r="G22" s="10">
        <v>155</v>
      </c>
      <c r="H22" s="51" t="s">
        <v>396</v>
      </c>
    </row>
    <row r="23" spans="1:8" x14ac:dyDescent="0.25">
      <c r="A23" s="6" t="s">
        <v>158</v>
      </c>
      <c r="B23" s="10">
        <v>6290</v>
      </c>
      <c r="C23" s="10">
        <v>1040</v>
      </c>
      <c r="D23" s="10">
        <v>2905</v>
      </c>
      <c r="E23" s="10">
        <v>1275</v>
      </c>
      <c r="F23" s="10">
        <v>730</v>
      </c>
      <c r="G23" s="10">
        <v>340</v>
      </c>
      <c r="H23" s="51" t="s">
        <v>396</v>
      </c>
    </row>
    <row r="24" spans="1:8" x14ac:dyDescent="0.25">
      <c r="A24" s="6" t="s">
        <v>159</v>
      </c>
      <c r="B24" s="10">
        <v>4920</v>
      </c>
      <c r="C24" s="10">
        <v>255</v>
      </c>
      <c r="D24" s="10">
        <v>1190</v>
      </c>
      <c r="E24" s="10">
        <v>1680</v>
      </c>
      <c r="F24" s="10">
        <v>1570</v>
      </c>
      <c r="G24" s="10">
        <v>220</v>
      </c>
      <c r="H24" s="51" t="s">
        <v>396</v>
      </c>
    </row>
    <row r="25" spans="1:8" x14ac:dyDescent="0.25">
      <c r="A25" s="6" t="s">
        <v>160</v>
      </c>
      <c r="B25" s="10">
        <v>970</v>
      </c>
      <c r="C25" s="10">
        <v>0</v>
      </c>
      <c r="D25" s="10">
        <v>200</v>
      </c>
      <c r="E25" s="10">
        <v>770</v>
      </c>
      <c r="F25" s="10">
        <v>0</v>
      </c>
      <c r="G25" s="10">
        <v>0</v>
      </c>
      <c r="H25" s="51" t="s">
        <v>396</v>
      </c>
    </row>
    <row r="26" spans="1:8" x14ac:dyDescent="0.25">
      <c r="A26" s="6" t="s">
        <v>161</v>
      </c>
      <c r="B26" s="10">
        <v>10295</v>
      </c>
      <c r="C26" s="10">
        <v>6510</v>
      </c>
      <c r="D26" s="10">
        <v>1925</v>
      </c>
      <c r="E26" s="10">
        <v>1075</v>
      </c>
      <c r="F26" s="10">
        <v>490</v>
      </c>
      <c r="G26" s="10">
        <v>295</v>
      </c>
      <c r="H26" s="51" t="s">
        <v>396</v>
      </c>
    </row>
    <row r="27" spans="1:8" x14ac:dyDescent="0.25">
      <c r="A27" s="6" t="s">
        <v>162</v>
      </c>
      <c r="B27" s="10">
        <v>24935</v>
      </c>
      <c r="C27" s="10">
        <v>12325</v>
      </c>
      <c r="D27" s="10">
        <v>7485</v>
      </c>
      <c r="E27" s="10">
        <v>2530</v>
      </c>
      <c r="F27" s="10">
        <v>1905</v>
      </c>
      <c r="G27" s="10">
        <v>690</v>
      </c>
      <c r="H27" s="51" t="s">
        <v>396</v>
      </c>
    </row>
    <row r="28" spans="1:8" x14ac:dyDescent="0.25">
      <c r="A28" s="6" t="s">
        <v>163</v>
      </c>
      <c r="B28" s="10">
        <v>770</v>
      </c>
      <c r="C28" s="10">
        <v>0</v>
      </c>
      <c r="D28" s="10">
        <v>190</v>
      </c>
      <c r="E28" s="10">
        <v>140</v>
      </c>
      <c r="F28" s="10">
        <v>400</v>
      </c>
      <c r="G28" s="10">
        <v>35</v>
      </c>
      <c r="H28" s="51" t="s">
        <v>396</v>
      </c>
    </row>
    <row r="29" spans="1:8" x14ac:dyDescent="0.25">
      <c r="A29" s="6" t="s">
        <v>164</v>
      </c>
      <c r="B29" s="10">
        <v>7355</v>
      </c>
      <c r="C29" s="10">
        <v>1225</v>
      </c>
      <c r="D29" s="10">
        <v>1595</v>
      </c>
      <c r="E29" s="10">
        <v>1660</v>
      </c>
      <c r="F29" s="10">
        <v>2040</v>
      </c>
      <c r="G29" s="10">
        <v>830</v>
      </c>
      <c r="H29" s="51" t="s">
        <v>396</v>
      </c>
    </row>
    <row r="30" spans="1:8" x14ac:dyDescent="0.25">
      <c r="A30" s="6" t="s">
        <v>165</v>
      </c>
      <c r="B30" s="10">
        <v>10565</v>
      </c>
      <c r="C30" s="10">
        <v>4655</v>
      </c>
      <c r="D30" s="10">
        <v>3140</v>
      </c>
      <c r="E30" s="10">
        <v>1530</v>
      </c>
      <c r="F30" s="10">
        <v>670</v>
      </c>
      <c r="G30" s="10">
        <v>565</v>
      </c>
      <c r="H30" s="51" t="s">
        <v>396</v>
      </c>
    </row>
    <row r="31" spans="1:8" x14ac:dyDescent="0.25">
      <c r="A31" s="6" t="s">
        <v>166</v>
      </c>
      <c r="B31" s="10">
        <v>5875</v>
      </c>
      <c r="C31" s="10">
        <v>970</v>
      </c>
      <c r="D31" s="10">
        <v>1140</v>
      </c>
      <c r="E31" s="10">
        <v>2180</v>
      </c>
      <c r="F31" s="10">
        <v>1350</v>
      </c>
      <c r="G31" s="10">
        <v>235</v>
      </c>
      <c r="H31" s="51" t="s">
        <v>396</v>
      </c>
    </row>
    <row r="32" spans="1:8" x14ac:dyDescent="0.25">
      <c r="A32" s="6" t="s">
        <v>167</v>
      </c>
      <c r="B32" s="10">
        <v>870</v>
      </c>
      <c r="C32" s="10">
        <v>0</v>
      </c>
      <c r="D32" s="10">
        <v>85</v>
      </c>
      <c r="E32" s="10">
        <v>315</v>
      </c>
      <c r="F32" s="10">
        <v>470</v>
      </c>
      <c r="G32" s="10">
        <v>0</v>
      </c>
      <c r="H32" s="51" t="s">
        <v>396</v>
      </c>
    </row>
    <row r="33" spans="1:8" x14ac:dyDescent="0.25">
      <c r="A33" s="6" t="s">
        <v>168</v>
      </c>
      <c r="B33" s="10">
        <v>6225</v>
      </c>
      <c r="C33" s="10">
        <v>2205</v>
      </c>
      <c r="D33" s="10">
        <v>1645</v>
      </c>
      <c r="E33" s="10">
        <v>1625</v>
      </c>
      <c r="F33" s="10">
        <v>465</v>
      </c>
      <c r="G33" s="10">
        <v>285</v>
      </c>
      <c r="H33" s="51" t="s">
        <v>396</v>
      </c>
    </row>
    <row r="34" spans="1:8" x14ac:dyDescent="0.25">
      <c r="A34" s="6" t="s">
        <v>169</v>
      </c>
      <c r="B34" s="10">
        <v>19680</v>
      </c>
      <c r="C34" s="10">
        <v>7245</v>
      </c>
      <c r="D34" s="10">
        <v>5880</v>
      </c>
      <c r="E34" s="10">
        <v>3420</v>
      </c>
      <c r="F34" s="10">
        <v>2185</v>
      </c>
      <c r="G34" s="10">
        <v>945</v>
      </c>
      <c r="H34" s="51" t="s">
        <v>396</v>
      </c>
    </row>
    <row r="35" spans="1:8" x14ac:dyDescent="0.25">
      <c r="A35" s="6" t="s">
        <v>170</v>
      </c>
      <c r="B35" s="10">
        <v>4015</v>
      </c>
      <c r="C35" s="10">
        <v>1510</v>
      </c>
      <c r="D35" s="10">
        <v>790</v>
      </c>
      <c r="E35" s="10">
        <v>590</v>
      </c>
      <c r="F35" s="10">
        <v>760</v>
      </c>
      <c r="G35" s="10">
        <v>365</v>
      </c>
      <c r="H35" s="51" t="s">
        <v>396</v>
      </c>
    </row>
    <row r="36" spans="1:8" x14ac:dyDescent="0.25">
      <c r="A36" s="6" t="s">
        <v>171</v>
      </c>
      <c r="B36" s="10">
        <v>7150</v>
      </c>
      <c r="C36" s="10">
        <v>4495</v>
      </c>
      <c r="D36" s="10">
        <v>1705</v>
      </c>
      <c r="E36" s="10">
        <v>670</v>
      </c>
      <c r="F36" s="10">
        <v>220</v>
      </c>
      <c r="G36" s="10">
        <v>60</v>
      </c>
      <c r="H36" s="51" t="s">
        <v>396</v>
      </c>
    </row>
    <row r="37" spans="1:8" x14ac:dyDescent="0.25">
      <c r="A37" s="6" t="s">
        <v>172</v>
      </c>
      <c r="B37" s="10">
        <v>12365</v>
      </c>
      <c r="C37" s="10">
        <v>3540</v>
      </c>
      <c r="D37" s="10">
        <v>4700</v>
      </c>
      <c r="E37" s="10">
        <v>1805</v>
      </c>
      <c r="F37" s="10">
        <v>1785</v>
      </c>
      <c r="G37" s="10">
        <v>530</v>
      </c>
      <c r="H37" s="51" t="s">
        <v>396</v>
      </c>
    </row>
    <row r="38" spans="1:8" x14ac:dyDescent="0.25">
      <c r="A38" s="64" t="s">
        <v>451</v>
      </c>
      <c r="B38" s="10">
        <v>520</v>
      </c>
      <c r="C38" s="51" t="s">
        <v>396</v>
      </c>
      <c r="D38" s="51" t="s">
        <v>396</v>
      </c>
      <c r="E38" s="51" t="s">
        <v>396</v>
      </c>
      <c r="F38" s="51" t="s">
        <v>396</v>
      </c>
      <c r="G38" s="51" t="s">
        <v>396</v>
      </c>
      <c r="H38" s="10">
        <v>520</v>
      </c>
    </row>
  </sheetData>
  <mergeCells count="1">
    <mergeCell ref="A1:H1"/>
  </mergeCell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workbookViewId="0"/>
  </sheetViews>
  <sheetFormatPr defaultColWidth="11" defaultRowHeight="15.75" x14ac:dyDescent="0.25"/>
  <cols>
    <col min="1" max="1" width="20.625" customWidth="1"/>
    <col min="2" max="3" width="16.75" customWidth="1"/>
  </cols>
  <sheetData>
    <row r="1" spans="1:6" ht="21" x14ac:dyDescent="0.35">
      <c r="A1" s="26" t="s">
        <v>454</v>
      </c>
    </row>
    <row r="2" spans="1:6" x14ac:dyDescent="0.25">
      <c r="A2" t="s">
        <v>22</v>
      </c>
    </row>
    <row r="3" spans="1:6" x14ac:dyDescent="0.25">
      <c r="A3" t="s">
        <v>5</v>
      </c>
    </row>
    <row r="4" spans="1:6" ht="50.1" customHeight="1" x14ac:dyDescent="0.25">
      <c r="A4" s="3" t="s">
        <v>256</v>
      </c>
      <c r="B4" s="3" t="s">
        <v>257</v>
      </c>
      <c r="C4" s="3" t="s">
        <v>258</v>
      </c>
    </row>
    <row r="5" spans="1:6" x14ac:dyDescent="0.25">
      <c r="A5" s="7" t="s">
        <v>59</v>
      </c>
      <c r="B5" s="11">
        <v>190345</v>
      </c>
      <c r="C5" s="15">
        <v>1</v>
      </c>
    </row>
    <row r="6" spans="1:6" x14ac:dyDescent="0.25">
      <c r="A6" s="6" t="s">
        <v>128</v>
      </c>
      <c r="B6" s="10">
        <v>115</v>
      </c>
      <c r="C6" s="14">
        <v>0</v>
      </c>
    </row>
    <row r="7" spans="1:6" x14ac:dyDescent="0.25">
      <c r="A7" s="6" t="s">
        <v>129</v>
      </c>
      <c r="B7" s="10">
        <v>9840</v>
      </c>
      <c r="C7" s="14">
        <v>0.05</v>
      </c>
      <c r="E7" s="27"/>
      <c r="F7" s="27"/>
    </row>
    <row r="8" spans="1:6" x14ac:dyDescent="0.25">
      <c r="A8" s="6" t="s">
        <v>130</v>
      </c>
      <c r="B8" s="10">
        <v>23780</v>
      </c>
      <c r="C8" s="14">
        <v>0.12</v>
      </c>
    </row>
    <row r="9" spans="1:6" x14ac:dyDescent="0.25">
      <c r="A9" s="6" t="s">
        <v>131</v>
      </c>
      <c r="B9" s="10">
        <v>40190</v>
      </c>
      <c r="C9" s="14">
        <v>0.21</v>
      </c>
    </row>
    <row r="10" spans="1:6" x14ac:dyDescent="0.25">
      <c r="A10" s="6" t="s">
        <v>132</v>
      </c>
      <c r="B10" s="10">
        <v>45690</v>
      </c>
      <c r="C10" s="14">
        <v>0.24</v>
      </c>
    </row>
    <row r="11" spans="1:6" x14ac:dyDescent="0.25">
      <c r="A11" s="6" t="s">
        <v>133</v>
      </c>
      <c r="B11" s="10">
        <v>36425</v>
      </c>
      <c r="C11" s="14">
        <v>0.19</v>
      </c>
    </row>
    <row r="12" spans="1:6" x14ac:dyDescent="0.25">
      <c r="A12" s="6" t="s">
        <v>134</v>
      </c>
      <c r="B12" s="10">
        <v>20560</v>
      </c>
      <c r="C12" s="14">
        <v>0.11</v>
      </c>
    </row>
    <row r="13" spans="1:6" x14ac:dyDescent="0.25">
      <c r="A13" s="6" t="s">
        <v>135</v>
      </c>
      <c r="B13" s="10">
        <v>9055</v>
      </c>
      <c r="C13" s="14">
        <v>0.05</v>
      </c>
    </row>
    <row r="14" spans="1:6" x14ac:dyDescent="0.25">
      <c r="A14" s="6" t="s">
        <v>136</v>
      </c>
      <c r="B14" s="10">
        <v>2890</v>
      </c>
      <c r="C14" s="14">
        <v>0.02</v>
      </c>
    </row>
    <row r="15" spans="1:6" x14ac:dyDescent="0.25">
      <c r="A15" s="6" t="s">
        <v>137</v>
      </c>
      <c r="B15" s="10">
        <v>1060</v>
      </c>
      <c r="C15" s="14">
        <v>0.01</v>
      </c>
    </row>
    <row r="16" spans="1:6" x14ac:dyDescent="0.25">
      <c r="A16" s="6" t="s">
        <v>138</v>
      </c>
      <c r="B16" s="10">
        <v>745</v>
      </c>
      <c r="C16" s="14">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0"/>
  <sheetViews>
    <sheetView workbookViewId="0"/>
  </sheetViews>
  <sheetFormatPr defaultColWidth="11" defaultRowHeight="15.75" x14ac:dyDescent="0.25"/>
  <cols>
    <col min="1" max="1" width="30.625" customWidth="1"/>
    <col min="2" max="3" width="16.75" customWidth="1"/>
  </cols>
  <sheetData>
    <row r="1" spans="1:3" ht="21" x14ac:dyDescent="0.35">
      <c r="A1" s="26" t="s">
        <v>455</v>
      </c>
    </row>
    <row r="2" spans="1:3" x14ac:dyDescent="0.25">
      <c r="A2" t="s">
        <v>23</v>
      </c>
    </row>
    <row r="3" spans="1:3" x14ac:dyDescent="0.25">
      <c r="A3" t="s">
        <v>5</v>
      </c>
    </row>
    <row r="4" spans="1:3" ht="50.1" customHeight="1" x14ac:dyDescent="0.25">
      <c r="A4" s="3" t="s">
        <v>140</v>
      </c>
      <c r="B4" s="3" t="s">
        <v>257</v>
      </c>
      <c r="C4" s="3" t="s">
        <v>258</v>
      </c>
    </row>
    <row r="5" spans="1:3" x14ac:dyDescent="0.25">
      <c r="A5" s="7" t="s">
        <v>59</v>
      </c>
      <c r="B5" s="11">
        <v>190345</v>
      </c>
      <c r="C5" s="15">
        <v>1</v>
      </c>
    </row>
    <row r="6" spans="1:3" x14ac:dyDescent="0.25">
      <c r="A6" s="6" t="s">
        <v>141</v>
      </c>
      <c r="B6" s="10">
        <v>6285</v>
      </c>
      <c r="C6" s="14">
        <v>0.03</v>
      </c>
    </row>
    <row r="7" spans="1:3" x14ac:dyDescent="0.25">
      <c r="A7" s="6" t="s">
        <v>142</v>
      </c>
      <c r="B7" s="10">
        <v>5840</v>
      </c>
      <c r="C7" s="14">
        <v>0.03</v>
      </c>
    </row>
    <row r="8" spans="1:3" x14ac:dyDescent="0.25">
      <c r="A8" s="6" t="s">
        <v>143</v>
      </c>
      <c r="B8" s="10">
        <v>3860</v>
      </c>
      <c r="C8" s="14">
        <v>0.02</v>
      </c>
    </row>
    <row r="9" spans="1:3" x14ac:dyDescent="0.25">
      <c r="A9" s="6" t="s">
        <v>144</v>
      </c>
      <c r="B9" s="10">
        <v>2365</v>
      </c>
      <c r="C9" s="14">
        <v>0.01</v>
      </c>
    </row>
    <row r="10" spans="1:3" x14ac:dyDescent="0.25">
      <c r="A10" s="6" t="s">
        <v>145</v>
      </c>
      <c r="B10" s="10">
        <v>12575</v>
      </c>
      <c r="C10" s="14">
        <v>7.0000000000000007E-2</v>
      </c>
    </row>
    <row r="11" spans="1:3" x14ac:dyDescent="0.25">
      <c r="A11" s="6" t="s">
        <v>146</v>
      </c>
      <c r="B11" s="10">
        <v>2110</v>
      </c>
      <c r="C11" s="14">
        <v>0.01</v>
      </c>
    </row>
    <row r="12" spans="1:3" x14ac:dyDescent="0.25">
      <c r="A12" s="6" t="s">
        <v>147</v>
      </c>
      <c r="B12" s="10">
        <v>5090</v>
      </c>
      <c r="C12" s="14">
        <v>0.03</v>
      </c>
    </row>
    <row r="13" spans="1:3" x14ac:dyDescent="0.25">
      <c r="A13" s="6" t="s">
        <v>148</v>
      </c>
      <c r="B13" s="10">
        <v>6395</v>
      </c>
      <c r="C13" s="14">
        <v>0.03</v>
      </c>
    </row>
    <row r="14" spans="1:3" x14ac:dyDescent="0.25">
      <c r="A14" s="6" t="s">
        <v>149</v>
      </c>
      <c r="B14" s="10">
        <v>5150</v>
      </c>
      <c r="C14" s="14">
        <v>0.03</v>
      </c>
    </row>
    <row r="15" spans="1:3" x14ac:dyDescent="0.25">
      <c r="A15" s="6" t="s">
        <v>150</v>
      </c>
      <c r="B15" s="10">
        <v>2270</v>
      </c>
      <c r="C15" s="14">
        <v>0.01</v>
      </c>
    </row>
    <row r="16" spans="1:3" x14ac:dyDescent="0.25">
      <c r="A16" s="6" t="s">
        <v>151</v>
      </c>
      <c r="B16" s="10">
        <v>3390</v>
      </c>
      <c r="C16" s="14">
        <v>0.02</v>
      </c>
    </row>
    <row r="17" spans="1:3" x14ac:dyDescent="0.25">
      <c r="A17" s="6" t="s">
        <v>152</v>
      </c>
      <c r="B17" s="10">
        <v>2085</v>
      </c>
      <c r="C17" s="14">
        <v>0.01</v>
      </c>
    </row>
    <row r="18" spans="1:3" x14ac:dyDescent="0.25">
      <c r="A18" s="6" t="s">
        <v>153</v>
      </c>
      <c r="B18" s="10">
        <v>5895</v>
      </c>
      <c r="C18" s="14">
        <v>0.03</v>
      </c>
    </row>
    <row r="19" spans="1:3" x14ac:dyDescent="0.25">
      <c r="A19" s="6" t="s">
        <v>154</v>
      </c>
      <c r="B19" s="10">
        <v>14390</v>
      </c>
      <c r="C19" s="14">
        <v>0.08</v>
      </c>
    </row>
    <row r="20" spans="1:3" x14ac:dyDescent="0.25">
      <c r="A20" s="6" t="s">
        <v>155</v>
      </c>
      <c r="B20" s="10">
        <v>30615</v>
      </c>
      <c r="C20" s="14">
        <v>0.16</v>
      </c>
    </row>
    <row r="21" spans="1:3" x14ac:dyDescent="0.25">
      <c r="A21" s="6" t="s">
        <v>156</v>
      </c>
      <c r="B21" s="10">
        <v>6705</v>
      </c>
      <c r="C21" s="14">
        <v>0.04</v>
      </c>
    </row>
    <row r="22" spans="1:3" x14ac:dyDescent="0.25">
      <c r="A22" s="6" t="s">
        <v>157</v>
      </c>
      <c r="B22" s="10">
        <v>3240</v>
      </c>
      <c r="C22" s="14">
        <v>0.02</v>
      </c>
    </row>
    <row r="23" spans="1:3" x14ac:dyDescent="0.25">
      <c r="A23" s="6" t="s">
        <v>158</v>
      </c>
      <c r="B23" s="10">
        <v>3580</v>
      </c>
      <c r="C23" s="14">
        <v>0.02</v>
      </c>
    </row>
    <row r="24" spans="1:3" x14ac:dyDescent="0.25">
      <c r="A24" s="6" t="s">
        <v>159</v>
      </c>
      <c r="B24" s="10">
        <v>2790</v>
      </c>
      <c r="C24" s="14">
        <v>0.01</v>
      </c>
    </row>
    <row r="25" spans="1:3" x14ac:dyDescent="0.25">
      <c r="A25" s="6" t="s">
        <v>160</v>
      </c>
      <c r="B25" s="10">
        <v>540</v>
      </c>
      <c r="C25" s="14">
        <v>0</v>
      </c>
    </row>
    <row r="26" spans="1:3" x14ac:dyDescent="0.25">
      <c r="A26" s="6" t="s">
        <v>161</v>
      </c>
      <c r="B26" s="10">
        <v>6135</v>
      </c>
      <c r="C26" s="14">
        <v>0.03</v>
      </c>
    </row>
    <row r="27" spans="1:3" x14ac:dyDescent="0.25">
      <c r="A27" s="6" t="s">
        <v>162</v>
      </c>
      <c r="B27" s="10">
        <v>14690</v>
      </c>
      <c r="C27" s="14">
        <v>0.08</v>
      </c>
    </row>
    <row r="28" spans="1:3" x14ac:dyDescent="0.25">
      <c r="A28" s="6" t="s">
        <v>163</v>
      </c>
      <c r="B28" s="10">
        <v>420</v>
      </c>
      <c r="C28" s="14">
        <v>0</v>
      </c>
    </row>
    <row r="29" spans="1:3" x14ac:dyDescent="0.25">
      <c r="A29" s="6" t="s">
        <v>164</v>
      </c>
      <c r="B29" s="10">
        <v>4240</v>
      </c>
      <c r="C29" s="14">
        <v>0.02</v>
      </c>
    </row>
    <row r="30" spans="1:3" x14ac:dyDescent="0.25">
      <c r="A30" s="6" t="s">
        <v>165</v>
      </c>
      <c r="B30" s="10">
        <v>6380</v>
      </c>
      <c r="C30" s="14">
        <v>0.03</v>
      </c>
    </row>
    <row r="31" spans="1:3" x14ac:dyDescent="0.25">
      <c r="A31" s="6" t="s">
        <v>166</v>
      </c>
      <c r="B31" s="10">
        <v>3350</v>
      </c>
      <c r="C31" s="14">
        <v>0.02</v>
      </c>
    </row>
    <row r="32" spans="1:3" x14ac:dyDescent="0.25">
      <c r="A32" s="6" t="s">
        <v>167</v>
      </c>
      <c r="B32" s="10">
        <v>480</v>
      </c>
      <c r="C32" s="14">
        <v>0</v>
      </c>
    </row>
    <row r="33" spans="1:3" x14ac:dyDescent="0.25">
      <c r="A33" s="6" t="s">
        <v>168</v>
      </c>
      <c r="B33" s="10">
        <v>3670</v>
      </c>
      <c r="C33" s="14">
        <v>0.02</v>
      </c>
    </row>
    <row r="34" spans="1:3" x14ac:dyDescent="0.25">
      <c r="A34" s="6" t="s">
        <v>169</v>
      </c>
      <c r="B34" s="10">
        <v>11640</v>
      </c>
      <c r="C34" s="14">
        <v>0.06</v>
      </c>
    </row>
    <row r="35" spans="1:3" x14ac:dyDescent="0.25">
      <c r="A35" s="6" t="s">
        <v>170</v>
      </c>
      <c r="B35" s="10">
        <v>2370</v>
      </c>
      <c r="C35" s="14">
        <v>0.01</v>
      </c>
    </row>
    <row r="36" spans="1:3" x14ac:dyDescent="0.25">
      <c r="A36" s="6" t="s">
        <v>171</v>
      </c>
      <c r="B36" s="10">
        <v>4260</v>
      </c>
      <c r="C36" s="14">
        <v>0.02</v>
      </c>
    </row>
    <row r="37" spans="1:3" x14ac:dyDescent="0.25">
      <c r="A37" s="6" t="s">
        <v>172</v>
      </c>
      <c r="B37" s="10">
        <v>7220</v>
      </c>
      <c r="C37" s="14">
        <v>0.04</v>
      </c>
    </row>
    <row r="38" spans="1:3" x14ac:dyDescent="0.25">
      <c r="A38" s="6" t="s">
        <v>174</v>
      </c>
      <c r="B38" s="10">
        <v>140</v>
      </c>
      <c r="C38" s="14">
        <v>0</v>
      </c>
    </row>
    <row r="39" spans="1:3" x14ac:dyDescent="0.25">
      <c r="A39" s="6" t="s">
        <v>175</v>
      </c>
      <c r="B39" s="10">
        <v>165</v>
      </c>
      <c r="C39" s="14">
        <v>0</v>
      </c>
    </row>
    <row r="40" spans="1:3" x14ac:dyDescent="0.25">
      <c r="A40" s="6" t="s">
        <v>173</v>
      </c>
      <c r="B40" s="10">
        <v>15</v>
      </c>
      <c r="C40" s="14">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0"/>
  <sheetViews>
    <sheetView workbookViewId="0"/>
  </sheetViews>
  <sheetFormatPr defaultColWidth="11" defaultRowHeight="15.75" x14ac:dyDescent="0.25"/>
  <cols>
    <col min="1" max="1" width="25.625" customWidth="1"/>
    <col min="2" max="13" width="16.75" customWidth="1"/>
  </cols>
  <sheetData>
    <row r="1" spans="1:13" ht="21" x14ac:dyDescent="0.35">
      <c r="A1" s="26" t="s">
        <v>459</v>
      </c>
    </row>
    <row r="2" spans="1:13" x14ac:dyDescent="0.25">
      <c r="A2" t="s">
        <v>24</v>
      </c>
    </row>
    <row r="3" spans="1:13" x14ac:dyDescent="0.25">
      <c r="A3" t="s">
        <v>5</v>
      </c>
    </row>
    <row r="4" spans="1:13" ht="99.95" customHeight="1" x14ac:dyDescent="0.25">
      <c r="A4" s="3" t="s">
        <v>49</v>
      </c>
      <c r="B4" s="32" t="s">
        <v>259</v>
      </c>
      <c r="C4" s="32" t="s">
        <v>260</v>
      </c>
      <c r="D4" s="32" t="s">
        <v>261</v>
      </c>
      <c r="E4" s="32" t="s">
        <v>463</v>
      </c>
      <c r="F4" s="32" t="s">
        <v>262</v>
      </c>
      <c r="G4" s="65" t="s">
        <v>452</v>
      </c>
      <c r="H4" s="32" t="s">
        <v>263</v>
      </c>
      <c r="I4" s="32" t="s">
        <v>464</v>
      </c>
      <c r="J4" s="32" t="s">
        <v>264</v>
      </c>
      <c r="K4" s="32" t="s">
        <v>265</v>
      </c>
      <c r="L4" s="32" t="s">
        <v>266</v>
      </c>
      <c r="M4" s="32" t="s">
        <v>267</v>
      </c>
    </row>
    <row r="5" spans="1:13" x14ac:dyDescent="0.25">
      <c r="A5" s="33" t="s">
        <v>59</v>
      </c>
      <c r="B5" s="11">
        <v>5870</v>
      </c>
      <c r="C5" s="11">
        <v>5800</v>
      </c>
      <c r="D5" s="11">
        <v>2235</v>
      </c>
      <c r="E5" s="11">
        <v>3175</v>
      </c>
      <c r="F5" s="11">
        <v>135</v>
      </c>
      <c r="G5" s="11">
        <v>255</v>
      </c>
      <c r="H5" s="68">
        <v>0.39</v>
      </c>
      <c r="I5" s="69">
        <v>0.55000000000000004</v>
      </c>
      <c r="J5" s="68">
        <v>0.02</v>
      </c>
      <c r="K5" s="69">
        <v>0.04</v>
      </c>
      <c r="L5" s="70">
        <v>11</v>
      </c>
      <c r="M5" s="71">
        <v>0.87</v>
      </c>
    </row>
    <row r="6" spans="1:13" x14ac:dyDescent="0.25">
      <c r="A6" s="6" t="s">
        <v>63</v>
      </c>
      <c r="B6" s="10" t="s">
        <v>395</v>
      </c>
      <c r="C6" s="10">
        <v>0</v>
      </c>
      <c r="D6" s="10">
        <v>0</v>
      </c>
      <c r="E6" s="10">
        <v>0</v>
      </c>
      <c r="F6" s="10">
        <v>0</v>
      </c>
      <c r="G6" s="10">
        <v>0</v>
      </c>
      <c r="H6" s="10" t="s">
        <v>396</v>
      </c>
      <c r="I6" s="10" t="s">
        <v>396</v>
      </c>
      <c r="J6" s="10" t="s">
        <v>396</v>
      </c>
      <c r="K6" s="10" t="s">
        <v>396</v>
      </c>
      <c r="L6" s="10" t="s">
        <v>396</v>
      </c>
      <c r="M6" s="10" t="s">
        <v>396</v>
      </c>
    </row>
    <row r="7" spans="1:13" x14ac:dyDescent="0.25">
      <c r="A7" s="6" t="s">
        <v>64</v>
      </c>
      <c r="B7" s="10">
        <v>100</v>
      </c>
      <c r="C7" s="10">
        <v>65</v>
      </c>
      <c r="D7" s="10">
        <v>15</v>
      </c>
      <c r="E7" s="10">
        <v>15</v>
      </c>
      <c r="F7" s="10">
        <v>30</v>
      </c>
      <c r="G7" s="10">
        <v>0</v>
      </c>
      <c r="H7" s="41">
        <v>0.25</v>
      </c>
      <c r="I7" s="40">
        <v>0.25</v>
      </c>
      <c r="J7" s="41">
        <v>0.49</v>
      </c>
      <c r="K7" s="40">
        <v>0</v>
      </c>
      <c r="L7" s="39">
        <v>8</v>
      </c>
      <c r="M7" s="72">
        <v>0.97</v>
      </c>
    </row>
    <row r="8" spans="1:13" x14ac:dyDescent="0.25">
      <c r="A8" s="6" t="s">
        <v>65</v>
      </c>
      <c r="B8" s="10">
        <v>65</v>
      </c>
      <c r="C8" s="10">
        <v>85</v>
      </c>
      <c r="D8" s="10">
        <v>20</v>
      </c>
      <c r="E8" s="10">
        <v>40</v>
      </c>
      <c r="F8" s="10">
        <v>30</v>
      </c>
      <c r="G8" s="10">
        <v>0</v>
      </c>
      <c r="H8" s="41">
        <v>0.21</v>
      </c>
      <c r="I8" s="40">
        <v>0.45</v>
      </c>
      <c r="J8" s="41">
        <v>0.33</v>
      </c>
      <c r="K8" s="40">
        <v>0</v>
      </c>
      <c r="L8" s="39">
        <v>14</v>
      </c>
      <c r="M8" s="72">
        <v>0.88</v>
      </c>
    </row>
    <row r="9" spans="1:13" x14ac:dyDescent="0.25">
      <c r="A9" s="6" t="s">
        <v>66</v>
      </c>
      <c r="B9" s="10">
        <v>40</v>
      </c>
      <c r="C9" s="10">
        <v>50</v>
      </c>
      <c r="D9" s="10">
        <v>10</v>
      </c>
      <c r="E9" s="10">
        <v>15</v>
      </c>
      <c r="F9" s="10">
        <v>20</v>
      </c>
      <c r="G9" s="10">
        <v>0</v>
      </c>
      <c r="H9" s="41">
        <v>0.23</v>
      </c>
      <c r="I9" s="40">
        <v>0.35</v>
      </c>
      <c r="J9" s="41">
        <v>0.42</v>
      </c>
      <c r="K9" s="40">
        <v>0</v>
      </c>
      <c r="L9" s="39">
        <v>11</v>
      </c>
      <c r="M9" s="72">
        <v>0.82</v>
      </c>
    </row>
    <row r="10" spans="1:13" x14ac:dyDescent="0.25">
      <c r="A10" s="6" t="s">
        <v>67</v>
      </c>
      <c r="B10" s="10">
        <v>55</v>
      </c>
      <c r="C10" s="10">
        <v>40</v>
      </c>
      <c r="D10" s="10">
        <v>15</v>
      </c>
      <c r="E10" s="10">
        <v>15</v>
      </c>
      <c r="F10" s="10">
        <v>10</v>
      </c>
      <c r="G10" s="10">
        <v>0</v>
      </c>
      <c r="H10" s="41">
        <v>0.33</v>
      </c>
      <c r="I10" s="40">
        <v>0.38</v>
      </c>
      <c r="J10" s="41">
        <v>0.28999999999999998</v>
      </c>
      <c r="K10" s="40">
        <v>0</v>
      </c>
      <c r="L10" s="39">
        <v>8</v>
      </c>
      <c r="M10" s="72">
        <v>0.97</v>
      </c>
    </row>
    <row r="11" spans="1:13" x14ac:dyDescent="0.25">
      <c r="A11" s="6" t="s">
        <v>68</v>
      </c>
      <c r="B11" s="10">
        <v>40</v>
      </c>
      <c r="C11" s="10">
        <v>55</v>
      </c>
      <c r="D11" s="10">
        <v>10</v>
      </c>
      <c r="E11" s="10">
        <v>25</v>
      </c>
      <c r="F11" s="10">
        <v>15</v>
      </c>
      <c r="G11" s="10">
        <v>0</v>
      </c>
      <c r="H11" s="41">
        <v>0.22</v>
      </c>
      <c r="I11" s="40">
        <v>0.46</v>
      </c>
      <c r="J11" s="41">
        <v>0.31</v>
      </c>
      <c r="K11" s="40">
        <v>0</v>
      </c>
      <c r="L11" s="39">
        <v>11</v>
      </c>
      <c r="M11" s="72">
        <v>0.89</v>
      </c>
    </row>
    <row r="12" spans="1:13" x14ac:dyDescent="0.25">
      <c r="A12" s="6" t="s">
        <v>69</v>
      </c>
      <c r="B12" s="10">
        <v>55</v>
      </c>
      <c r="C12" s="10">
        <v>40</v>
      </c>
      <c r="D12" s="10">
        <v>20</v>
      </c>
      <c r="E12" s="10">
        <v>10</v>
      </c>
      <c r="F12" s="10">
        <v>10</v>
      </c>
      <c r="G12" s="10">
        <v>0</v>
      </c>
      <c r="H12" s="41">
        <v>0.47</v>
      </c>
      <c r="I12" s="40">
        <v>0.28999999999999998</v>
      </c>
      <c r="J12" s="41">
        <v>0.24</v>
      </c>
      <c r="K12" s="40">
        <v>0</v>
      </c>
      <c r="L12" s="39">
        <v>6</v>
      </c>
      <c r="M12" s="72">
        <v>0.97</v>
      </c>
    </row>
    <row r="13" spans="1:13" x14ac:dyDescent="0.25">
      <c r="A13" s="6" t="s">
        <v>70</v>
      </c>
      <c r="B13" s="10">
        <v>45</v>
      </c>
      <c r="C13" s="10">
        <v>55</v>
      </c>
      <c r="D13" s="10">
        <v>10</v>
      </c>
      <c r="E13" s="10">
        <v>25</v>
      </c>
      <c r="F13" s="10">
        <v>15</v>
      </c>
      <c r="G13" s="10">
        <v>0</v>
      </c>
      <c r="H13" s="41">
        <v>0.2</v>
      </c>
      <c r="I13" s="40">
        <v>0.49</v>
      </c>
      <c r="J13" s="41">
        <v>0.31</v>
      </c>
      <c r="K13" s="40">
        <v>0</v>
      </c>
      <c r="L13" s="39">
        <v>9</v>
      </c>
      <c r="M13" s="72">
        <v>0.68</v>
      </c>
    </row>
    <row r="14" spans="1:13" x14ac:dyDescent="0.25">
      <c r="A14" s="6" t="s">
        <v>71</v>
      </c>
      <c r="B14" s="10">
        <v>30</v>
      </c>
      <c r="C14" s="10">
        <v>30</v>
      </c>
      <c r="D14" s="10">
        <v>15</v>
      </c>
      <c r="E14" s="10">
        <v>20</v>
      </c>
      <c r="F14" s="10">
        <v>0</v>
      </c>
      <c r="G14" s="10">
        <v>0</v>
      </c>
      <c r="H14" s="41">
        <v>0.41</v>
      </c>
      <c r="I14" s="40">
        <v>0.59</v>
      </c>
      <c r="J14" s="41">
        <v>0</v>
      </c>
      <c r="K14" s="40">
        <v>0</v>
      </c>
      <c r="L14" s="39">
        <v>8</v>
      </c>
      <c r="M14" s="72">
        <v>0.91</v>
      </c>
    </row>
    <row r="15" spans="1:13" x14ac:dyDescent="0.25">
      <c r="A15" s="6" t="s">
        <v>72</v>
      </c>
      <c r="B15" s="10">
        <v>20</v>
      </c>
      <c r="C15" s="10">
        <v>30</v>
      </c>
      <c r="D15" s="10">
        <v>10</v>
      </c>
      <c r="E15" s="10">
        <v>20</v>
      </c>
      <c r="F15" s="10">
        <v>0</v>
      </c>
      <c r="G15" s="10">
        <v>0</v>
      </c>
      <c r="H15" s="41">
        <v>0.36</v>
      </c>
      <c r="I15" s="40">
        <v>0.64</v>
      </c>
      <c r="J15" s="41">
        <v>0</v>
      </c>
      <c r="K15" s="40">
        <v>0</v>
      </c>
      <c r="L15" s="39">
        <v>11</v>
      </c>
      <c r="M15" s="72">
        <v>0.79</v>
      </c>
    </row>
    <row r="16" spans="1:13" x14ac:dyDescent="0.25">
      <c r="A16" s="6" t="s">
        <v>73</v>
      </c>
      <c r="B16" s="10">
        <v>25</v>
      </c>
      <c r="C16" s="10">
        <v>25</v>
      </c>
      <c r="D16" s="10">
        <v>10</v>
      </c>
      <c r="E16" s="10">
        <v>15</v>
      </c>
      <c r="F16" s="10">
        <v>0</v>
      </c>
      <c r="G16" s="10">
        <v>0</v>
      </c>
      <c r="H16" s="41">
        <v>0.36</v>
      </c>
      <c r="I16" s="40">
        <v>0.64</v>
      </c>
      <c r="J16" s="41">
        <v>0</v>
      </c>
      <c r="K16" s="40">
        <v>0</v>
      </c>
      <c r="L16" s="39">
        <v>8</v>
      </c>
      <c r="M16" s="72">
        <v>0.96</v>
      </c>
    </row>
    <row r="17" spans="1:13" x14ac:dyDescent="0.25">
      <c r="A17" s="6" t="s">
        <v>74</v>
      </c>
      <c r="B17" s="10">
        <v>20</v>
      </c>
      <c r="C17" s="10">
        <v>15</v>
      </c>
      <c r="D17" s="10">
        <v>10</v>
      </c>
      <c r="E17" s="10">
        <v>5</v>
      </c>
      <c r="F17" s="10">
        <v>0</v>
      </c>
      <c r="G17" s="10">
        <v>0</v>
      </c>
      <c r="H17" s="41">
        <v>0.75</v>
      </c>
      <c r="I17" s="40">
        <v>0.25</v>
      </c>
      <c r="J17" s="41">
        <v>0</v>
      </c>
      <c r="K17" s="40">
        <v>0</v>
      </c>
      <c r="L17" s="39">
        <v>9</v>
      </c>
      <c r="M17" s="72">
        <v>0.88</v>
      </c>
    </row>
    <row r="18" spans="1:13" x14ac:dyDescent="0.25">
      <c r="A18" s="6" t="s">
        <v>75</v>
      </c>
      <c r="B18" s="10">
        <v>20</v>
      </c>
      <c r="C18" s="10">
        <v>30</v>
      </c>
      <c r="D18" s="10">
        <v>5</v>
      </c>
      <c r="E18" s="10">
        <v>25</v>
      </c>
      <c r="F18" s="10">
        <v>0</v>
      </c>
      <c r="G18" s="10">
        <v>0</v>
      </c>
      <c r="H18" s="41">
        <v>0.23</v>
      </c>
      <c r="I18" s="40">
        <v>0.77</v>
      </c>
      <c r="J18" s="41">
        <v>0</v>
      </c>
      <c r="K18" s="40">
        <v>0</v>
      </c>
      <c r="L18" s="39">
        <v>11</v>
      </c>
      <c r="M18" s="72">
        <v>0.77</v>
      </c>
    </row>
    <row r="19" spans="1:13" x14ac:dyDescent="0.25">
      <c r="A19" s="6" t="s">
        <v>76</v>
      </c>
      <c r="B19" s="10">
        <v>25</v>
      </c>
      <c r="C19" s="10">
        <v>20</v>
      </c>
      <c r="D19" s="10">
        <v>5</v>
      </c>
      <c r="E19" s="10">
        <v>15</v>
      </c>
      <c r="F19" s="10">
        <v>0</v>
      </c>
      <c r="G19" s="10">
        <v>0</v>
      </c>
      <c r="H19" s="41">
        <v>0.23</v>
      </c>
      <c r="I19" s="40">
        <v>0.77</v>
      </c>
      <c r="J19" s="41">
        <v>0</v>
      </c>
      <c r="K19" s="40">
        <v>0</v>
      </c>
      <c r="L19" s="39">
        <v>9</v>
      </c>
      <c r="M19" s="72">
        <v>0.77</v>
      </c>
    </row>
    <row r="20" spans="1:13" x14ac:dyDescent="0.25">
      <c r="A20" s="6" t="s">
        <v>77</v>
      </c>
      <c r="B20" s="10">
        <v>50</v>
      </c>
      <c r="C20" s="10">
        <v>45</v>
      </c>
      <c r="D20" s="10">
        <v>30</v>
      </c>
      <c r="E20" s="10">
        <v>15</v>
      </c>
      <c r="F20" s="10">
        <v>0</v>
      </c>
      <c r="G20" s="10" t="s">
        <v>395</v>
      </c>
      <c r="H20" s="41">
        <v>0.64</v>
      </c>
      <c r="I20" s="40" t="s">
        <v>395</v>
      </c>
      <c r="J20" s="41">
        <v>0</v>
      </c>
      <c r="K20" s="40" t="s">
        <v>395</v>
      </c>
      <c r="L20" s="39">
        <v>7</v>
      </c>
      <c r="M20" s="72">
        <v>0.93</v>
      </c>
    </row>
    <row r="21" spans="1:13" x14ac:dyDescent="0.25">
      <c r="A21" s="6" t="s">
        <v>78</v>
      </c>
      <c r="B21" s="10">
        <v>30</v>
      </c>
      <c r="C21" s="10">
        <v>35</v>
      </c>
      <c r="D21" s="10">
        <v>25</v>
      </c>
      <c r="E21" s="10">
        <v>5</v>
      </c>
      <c r="F21" s="10">
        <v>0</v>
      </c>
      <c r="G21" s="10" t="s">
        <v>395</v>
      </c>
      <c r="H21" s="41">
        <v>0.79</v>
      </c>
      <c r="I21" s="40" t="s">
        <v>395</v>
      </c>
      <c r="J21" s="41">
        <v>0</v>
      </c>
      <c r="K21" s="40" t="s">
        <v>395</v>
      </c>
      <c r="L21" s="39">
        <v>9</v>
      </c>
      <c r="M21" s="72">
        <v>0.84</v>
      </c>
    </row>
    <row r="22" spans="1:13" x14ac:dyDescent="0.25">
      <c r="A22" s="6" t="s">
        <v>79</v>
      </c>
      <c r="B22" s="10">
        <v>35</v>
      </c>
      <c r="C22" s="10">
        <v>35</v>
      </c>
      <c r="D22" s="10">
        <v>20</v>
      </c>
      <c r="E22" s="10">
        <v>15</v>
      </c>
      <c r="F22" s="10">
        <v>0</v>
      </c>
      <c r="G22" s="10">
        <v>5</v>
      </c>
      <c r="H22" s="41">
        <v>0.56999999999999995</v>
      </c>
      <c r="I22" s="40">
        <v>0.35</v>
      </c>
      <c r="J22" s="41">
        <v>0</v>
      </c>
      <c r="K22" s="40">
        <v>0.08</v>
      </c>
      <c r="L22" s="39">
        <v>8</v>
      </c>
      <c r="M22" s="72">
        <v>0.91</v>
      </c>
    </row>
    <row r="23" spans="1:13" x14ac:dyDescent="0.25">
      <c r="A23" s="6" t="s">
        <v>80</v>
      </c>
      <c r="B23" s="10">
        <v>35</v>
      </c>
      <c r="C23" s="10">
        <v>40</v>
      </c>
      <c r="D23" s="10">
        <v>25</v>
      </c>
      <c r="E23" s="10">
        <v>10</v>
      </c>
      <c r="F23" s="10">
        <v>0</v>
      </c>
      <c r="G23" s="10">
        <v>5</v>
      </c>
      <c r="H23" s="41">
        <v>0.65</v>
      </c>
      <c r="I23" s="40">
        <v>0.28000000000000003</v>
      </c>
      <c r="J23" s="41">
        <v>0</v>
      </c>
      <c r="K23" s="40">
        <v>0.08</v>
      </c>
      <c r="L23" s="39">
        <v>8</v>
      </c>
      <c r="M23" s="72">
        <v>0.97</v>
      </c>
    </row>
    <row r="24" spans="1:13" x14ac:dyDescent="0.25">
      <c r="A24" s="6" t="s">
        <v>81</v>
      </c>
      <c r="B24" s="10">
        <v>35</v>
      </c>
      <c r="C24" s="10">
        <v>30</v>
      </c>
      <c r="D24" s="10">
        <v>25</v>
      </c>
      <c r="E24" s="10">
        <v>5</v>
      </c>
      <c r="F24" s="10">
        <v>0</v>
      </c>
      <c r="G24" s="10" t="s">
        <v>395</v>
      </c>
      <c r="H24" s="41">
        <v>0.74</v>
      </c>
      <c r="I24" s="40" t="s">
        <v>395</v>
      </c>
      <c r="J24" s="41">
        <v>0</v>
      </c>
      <c r="K24" s="40" t="s">
        <v>395</v>
      </c>
      <c r="L24" s="39">
        <v>5</v>
      </c>
      <c r="M24" s="72">
        <v>1</v>
      </c>
    </row>
    <row r="25" spans="1:13" x14ac:dyDescent="0.25">
      <c r="A25" s="6" t="s">
        <v>82</v>
      </c>
      <c r="B25" s="10">
        <v>45</v>
      </c>
      <c r="C25" s="10">
        <v>35</v>
      </c>
      <c r="D25" s="10">
        <v>20</v>
      </c>
      <c r="E25" s="10">
        <v>15</v>
      </c>
      <c r="F25" s="10">
        <v>0</v>
      </c>
      <c r="G25" s="10">
        <v>5</v>
      </c>
      <c r="H25" s="41">
        <v>0.54</v>
      </c>
      <c r="I25" s="40">
        <v>0.37</v>
      </c>
      <c r="J25" s="41">
        <v>0</v>
      </c>
      <c r="K25" s="40">
        <v>0.09</v>
      </c>
      <c r="L25" s="39">
        <v>10</v>
      </c>
      <c r="M25" s="72">
        <v>0.84</v>
      </c>
    </row>
    <row r="26" spans="1:13" x14ac:dyDescent="0.25">
      <c r="A26" s="6" t="s">
        <v>83</v>
      </c>
      <c r="B26" s="10">
        <v>40</v>
      </c>
      <c r="C26" s="10">
        <v>50</v>
      </c>
      <c r="D26" s="10">
        <v>25</v>
      </c>
      <c r="E26" s="10">
        <v>20</v>
      </c>
      <c r="F26" s="10">
        <v>0</v>
      </c>
      <c r="G26" s="10">
        <v>0</v>
      </c>
      <c r="H26" s="41">
        <v>0.55000000000000004</v>
      </c>
      <c r="I26" s="40">
        <v>0.45</v>
      </c>
      <c r="J26" s="41">
        <v>0</v>
      </c>
      <c r="K26" s="40">
        <v>0</v>
      </c>
      <c r="L26" s="39">
        <v>10</v>
      </c>
      <c r="M26" s="72">
        <v>0.92</v>
      </c>
    </row>
    <row r="27" spans="1:13" x14ac:dyDescent="0.25">
      <c r="A27" s="6" t="s">
        <v>84</v>
      </c>
      <c r="B27" s="10">
        <v>65</v>
      </c>
      <c r="C27" s="10">
        <v>60</v>
      </c>
      <c r="D27" s="10">
        <v>35</v>
      </c>
      <c r="E27" s="10">
        <v>20</v>
      </c>
      <c r="F27" s="10">
        <v>0</v>
      </c>
      <c r="G27" s="10">
        <v>5</v>
      </c>
      <c r="H27" s="41">
        <v>0.56000000000000005</v>
      </c>
      <c r="I27" s="40">
        <v>0.37</v>
      </c>
      <c r="J27" s="41">
        <v>0</v>
      </c>
      <c r="K27" s="40">
        <v>7.0000000000000007E-2</v>
      </c>
      <c r="L27" s="39">
        <v>9</v>
      </c>
      <c r="M27" s="72">
        <v>0.96</v>
      </c>
    </row>
    <row r="28" spans="1:13" x14ac:dyDescent="0.25">
      <c r="A28" s="6" t="s">
        <v>85</v>
      </c>
      <c r="B28" s="10">
        <v>125</v>
      </c>
      <c r="C28" s="10">
        <v>85</v>
      </c>
      <c r="D28" s="10">
        <v>25</v>
      </c>
      <c r="E28" s="10">
        <v>55</v>
      </c>
      <c r="F28" s="10">
        <v>0</v>
      </c>
      <c r="G28" s="10">
        <v>5</v>
      </c>
      <c r="H28" s="41">
        <v>0.31</v>
      </c>
      <c r="I28" s="40">
        <v>0.64</v>
      </c>
      <c r="J28" s="41">
        <v>0</v>
      </c>
      <c r="K28" s="40">
        <v>0.06</v>
      </c>
      <c r="L28" s="39">
        <v>6</v>
      </c>
      <c r="M28" s="72">
        <v>0.96</v>
      </c>
    </row>
    <row r="29" spans="1:13" x14ac:dyDescent="0.25">
      <c r="A29" s="6" t="s">
        <v>86</v>
      </c>
      <c r="B29" s="10">
        <v>210</v>
      </c>
      <c r="C29" s="10">
        <v>180</v>
      </c>
      <c r="D29" s="10">
        <v>55</v>
      </c>
      <c r="E29" s="10">
        <v>120</v>
      </c>
      <c r="F29" s="10">
        <v>0</v>
      </c>
      <c r="G29" s="10">
        <v>5</v>
      </c>
      <c r="H29" s="41">
        <v>0.31</v>
      </c>
      <c r="I29" s="40">
        <v>0.66</v>
      </c>
      <c r="J29" s="41">
        <v>0</v>
      </c>
      <c r="K29" s="40">
        <v>0.03</v>
      </c>
      <c r="L29" s="39">
        <v>6</v>
      </c>
      <c r="M29" s="72">
        <v>0.99</v>
      </c>
    </row>
    <row r="30" spans="1:13" x14ac:dyDescent="0.25">
      <c r="A30" s="6" t="s">
        <v>87</v>
      </c>
      <c r="B30" s="10">
        <v>230</v>
      </c>
      <c r="C30" s="10">
        <v>235</v>
      </c>
      <c r="D30" s="10">
        <v>100</v>
      </c>
      <c r="E30" s="10">
        <v>125</v>
      </c>
      <c r="F30" s="10">
        <v>0</v>
      </c>
      <c r="G30" s="10">
        <v>5</v>
      </c>
      <c r="H30" s="41">
        <v>0.43</v>
      </c>
      <c r="I30" s="40">
        <v>0.54</v>
      </c>
      <c r="J30" s="41">
        <v>0</v>
      </c>
      <c r="K30" s="40">
        <v>0.03</v>
      </c>
      <c r="L30" s="39">
        <v>7</v>
      </c>
      <c r="M30" s="72">
        <v>0.97</v>
      </c>
    </row>
    <row r="31" spans="1:13" x14ac:dyDescent="0.25">
      <c r="A31" s="6" t="s">
        <v>88</v>
      </c>
      <c r="B31" s="10">
        <v>325</v>
      </c>
      <c r="C31" s="10">
        <v>290</v>
      </c>
      <c r="D31" s="10">
        <v>130</v>
      </c>
      <c r="E31" s="10">
        <v>155</v>
      </c>
      <c r="F31" s="10">
        <v>0</v>
      </c>
      <c r="G31" s="10">
        <v>5</v>
      </c>
      <c r="H31" s="41">
        <v>0.45</v>
      </c>
      <c r="I31" s="40">
        <v>0.53</v>
      </c>
      <c r="J31" s="41">
        <v>0</v>
      </c>
      <c r="K31" s="40">
        <v>0.02</v>
      </c>
      <c r="L31" s="39">
        <v>8</v>
      </c>
      <c r="M31" s="72">
        <v>0.96</v>
      </c>
    </row>
    <row r="32" spans="1:13" x14ac:dyDescent="0.25">
      <c r="A32" s="6" t="s">
        <v>89</v>
      </c>
      <c r="B32" s="10">
        <v>220</v>
      </c>
      <c r="C32" s="10">
        <v>220</v>
      </c>
      <c r="D32" s="10">
        <v>100</v>
      </c>
      <c r="E32" s="10">
        <v>110</v>
      </c>
      <c r="F32" s="10">
        <v>0</v>
      </c>
      <c r="G32" s="10">
        <v>10</v>
      </c>
      <c r="H32" s="41">
        <v>0.45</v>
      </c>
      <c r="I32" s="40">
        <v>0.5</v>
      </c>
      <c r="J32" s="41">
        <v>0</v>
      </c>
      <c r="K32" s="40">
        <v>0.05</v>
      </c>
      <c r="L32" s="39">
        <v>9</v>
      </c>
      <c r="M32" s="72">
        <v>0.98</v>
      </c>
    </row>
    <row r="33" spans="1:13" x14ac:dyDescent="0.25">
      <c r="A33" s="6" t="s">
        <v>90</v>
      </c>
      <c r="B33" s="10">
        <v>210</v>
      </c>
      <c r="C33" s="10">
        <v>215</v>
      </c>
      <c r="D33" s="10">
        <v>75</v>
      </c>
      <c r="E33" s="10">
        <v>130</v>
      </c>
      <c r="F33" s="10">
        <v>0</v>
      </c>
      <c r="G33" s="10">
        <v>10</v>
      </c>
      <c r="H33" s="41">
        <v>0.35</v>
      </c>
      <c r="I33" s="40">
        <v>0.6</v>
      </c>
      <c r="J33" s="41">
        <v>0</v>
      </c>
      <c r="K33" s="40">
        <v>0.05</v>
      </c>
      <c r="L33" s="39">
        <v>12</v>
      </c>
      <c r="M33" s="72">
        <v>0.9</v>
      </c>
    </row>
    <row r="34" spans="1:13" x14ac:dyDescent="0.25">
      <c r="A34" s="6" t="s">
        <v>91</v>
      </c>
      <c r="B34" s="10">
        <v>175</v>
      </c>
      <c r="C34" s="10">
        <v>210</v>
      </c>
      <c r="D34" s="10">
        <v>90</v>
      </c>
      <c r="E34" s="10">
        <v>110</v>
      </c>
      <c r="F34" s="10">
        <v>0</v>
      </c>
      <c r="G34" s="10">
        <v>15</v>
      </c>
      <c r="H34" s="41">
        <v>0.42</v>
      </c>
      <c r="I34" s="40">
        <v>0.51</v>
      </c>
      <c r="J34" s="41">
        <v>0</v>
      </c>
      <c r="K34" s="40">
        <v>7.0000000000000007E-2</v>
      </c>
      <c r="L34" s="39">
        <v>11</v>
      </c>
      <c r="M34" s="72">
        <v>0.92</v>
      </c>
    </row>
    <row r="35" spans="1:13" x14ac:dyDescent="0.25">
      <c r="A35" s="6" t="s">
        <v>92</v>
      </c>
      <c r="B35" s="10">
        <v>115</v>
      </c>
      <c r="C35" s="10">
        <v>135</v>
      </c>
      <c r="D35" s="10">
        <v>60</v>
      </c>
      <c r="E35" s="10">
        <v>65</v>
      </c>
      <c r="F35" s="10">
        <v>0</v>
      </c>
      <c r="G35" s="10">
        <v>10</v>
      </c>
      <c r="H35" s="41">
        <v>0.46</v>
      </c>
      <c r="I35" s="40">
        <v>0.49</v>
      </c>
      <c r="J35" s="41">
        <v>0</v>
      </c>
      <c r="K35" s="40">
        <v>0.06</v>
      </c>
      <c r="L35" s="39">
        <v>12</v>
      </c>
      <c r="M35" s="72">
        <v>0.89</v>
      </c>
    </row>
    <row r="36" spans="1:13" x14ac:dyDescent="0.25">
      <c r="A36" s="6" t="s">
        <v>93</v>
      </c>
      <c r="B36" s="10">
        <v>135</v>
      </c>
      <c r="C36" s="10">
        <v>120</v>
      </c>
      <c r="D36" s="10">
        <v>45</v>
      </c>
      <c r="E36" s="10">
        <v>70</v>
      </c>
      <c r="F36" s="10">
        <v>0</v>
      </c>
      <c r="G36" s="10">
        <v>5</v>
      </c>
      <c r="H36" s="41">
        <v>0.39</v>
      </c>
      <c r="I36" s="40">
        <v>0.57999999999999996</v>
      </c>
      <c r="J36" s="41">
        <v>0</v>
      </c>
      <c r="K36" s="40">
        <v>0.03</v>
      </c>
      <c r="L36" s="39">
        <v>9</v>
      </c>
      <c r="M36" s="72">
        <v>0.95</v>
      </c>
    </row>
    <row r="37" spans="1:13" x14ac:dyDescent="0.25">
      <c r="A37" s="6" t="s">
        <v>94</v>
      </c>
      <c r="B37" s="10">
        <v>140</v>
      </c>
      <c r="C37" s="10">
        <v>135</v>
      </c>
      <c r="D37" s="10">
        <v>55</v>
      </c>
      <c r="E37" s="10">
        <v>70</v>
      </c>
      <c r="F37" s="10">
        <v>0</v>
      </c>
      <c r="G37" s="10">
        <v>10</v>
      </c>
      <c r="H37" s="41">
        <v>0.4</v>
      </c>
      <c r="I37" s="40">
        <v>0.51</v>
      </c>
      <c r="J37" s="41">
        <v>0</v>
      </c>
      <c r="K37" s="40">
        <v>0.09</v>
      </c>
      <c r="L37" s="39">
        <v>11</v>
      </c>
      <c r="M37" s="72">
        <v>0.77</v>
      </c>
    </row>
    <row r="38" spans="1:13" x14ac:dyDescent="0.25">
      <c r="A38" s="6" t="s">
        <v>95</v>
      </c>
      <c r="B38" s="10">
        <v>150</v>
      </c>
      <c r="C38" s="10">
        <v>140</v>
      </c>
      <c r="D38" s="10">
        <v>55</v>
      </c>
      <c r="E38" s="10">
        <v>85</v>
      </c>
      <c r="F38" s="10">
        <v>0</v>
      </c>
      <c r="G38" s="10">
        <v>5</v>
      </c>
      <c r="H38" s="41">
        <v>0.37</v>
      </c>
      <c r="I38" s="40">
        <v>0.61</v>
      </c>
      <c r="J38" s="41">
        <v>0</v>
      </c>
      <c r="K38" s="40">
        <v>0.02</v>
      </c>
      <c r="L38" s="39">
        <v>12</v>
      </c>
      <c r="M38" s="72">
        <v>0.9</v>
      </c>
    </row>
    <row r="39" spans="1:13" x14ac:dyDescent="0.25">
      <c r="A39" s="6" t="s">
        <v>96</v>
      </c>
      <c r="B39" s="10">
        <v>155</v>
      </c>
      <c r="C39" s="10">
        <v>150</v>
      </c>
      <c r="D39" s="10">
        <v>55</v>
      </c>
      <c r="E39" s="10">
        <v>85</v>
      </c>
      <c r="F39" s="10">
        <v>0</v>
      </c>
      <c r="G39" s="10">
        <v>10</v>
      </c>
      <c r="H39" s="41">
        <v>0.35</v>
      </c>
      <c r="I39" s="40">
        <v>0.57999999999999996</v>
      </c>
      <c r="J39" s="41">
        <v>0</v>
      </c>
      <c r="K39" s="40">
        <v>7.0000000000000007E-2</v>
      </c>
      <c r="L39" s="39">
        <v>9</v>
      </c>
      <c r="M39" s="72">
        <v>0.87</v>
      </c>
    </row>
    <row r="40" spans="1:13" x14ac:dyDescent="0.25">
      <c r="A40" s="6" t="s">
        <v>97</v>
      </c>
      <c r="B40" s="10">
        <v>130</v>
      </c>
      <c r="C40" s="10">
        <v>120</v>
      </c>
      <c r="D40" s="10">
        <v>45</v>
      </c>
      <c r="E40" s="10">
        <v>70</v>
      </c>
      <c r="F40" s="10">
        <v>0</v>
      </c>
      <c r="G40" s="10">
        <v>5</v>
      </c>
      <c r="H40" s="41">
        <v>0.38</v>
      </c>
      <c r="I40" s="40">
        <v>0.56000000000000005</v>
      </c>
      <c r="J40" s="41">
        <v>0</v>
      </c>
      <c r="K40" s="40">
        <v>0.06</v>
      </c>
      <c r="L40" s="39">
        <v>12</v>
      </c>
      <c r="M40" s="72">
        <v>0.91</v>
      </c>
    </row>
    <row r="41" spans="1:13" x14ac:dyDescent="0.25">
      <c r="A41" s="6" t="s">
        <v>98</v>
      </c>
      <c r="B41" s="10">
        <v>130</v>
      </c>
      <c r="C41" s="10">
        <v>125</v>
      </c>
      <c r="D41" s="10">
        <v>40</v>
      </c>
      <c r="E41" s="10">
        <v>80</v>
      </c>
      <c r="F41" s="10">
        <v>0</v>
      </c>
      <c r="G41" s="10">
        <v>5</v>
      </c>
      <c r="H41" s="41">
        <v>0.31</v>
      </c>
      <c r="I41" s="40">
        <v>0.65</v>
      </c>
      <c r="J41" s="41">
        <v>0</v>
      </c>
      <c r="K41" s="40">
        <v>0.04</v>
      </c>
      <c r="L41" s="39">
        <v>12</v>
      </c>
      <c r="M41" s="72">
        <v>0.71</v>
      </c>
    </row>
    <row r="42" spans="1:13" x14ac:dyDescent="0.25">
      <c r="A42" s="6" t="s">
        <v>99</v>
      </c>
      <c r="B42" s="10">
        <v>265</v>
      </c>
      <c r="C42" s="10">
        <v>185</v>
      </c>
      <c r="D42" s="10">
        <v>50</v>
      </c>
      <c r="E42" s="10">
        <v>130</v>
      </c>
      <c r="F42" s="10">
        <v>0</v>
      </c>
      <c r="G42" s="10">
        <v>5</v>
      </c>
      <c r="H42" s="41">
        <v>0.28000000000000003</v>
      </c>
      <c r="I42" s="40">
        <v>0.7</v>
      </c>
      <c r="J42" s="41">
        <v>0</v>
      </c>
      <c r="K42" s="40">
        <v>0.03</v>
      </c>
      <c r="L42" s="39">
        <v>11</v>
      </c>
      <c r="M42" s="72">
        <v>0.94</v>
      </c>
    </row>
    <row r="43" spans="1:13" x14ac:dyDescent="0.25">
      <c r="A43" s="6" t="s">
        <v>100</v>
      </c>
      <c r="B43" s="10">
        <v>275</v>
      </c>
      <c r="C43" s="10">
        <v>265</v>
      </c>
      <c r="D43" s="10">
        <v>65</v>
      </c>
      <c r="E43" s="10">
        <v>185</v>
      </c>
      <c r="F43" s="10">
        <v>0</v>
      </c>
      <c r="G43" s="10">
        <v>15</v>
      </c>
      <c r="H43" s="41">
        <v>0.25</v>
      </c>
      <c r="I43" s="40">
        <v>0.7</v>
      </c>
      <c r="J43" s="41">
        <v>0</v>
      </c>
      <c r="K43" s="40">
        <v>0.05</v>
      </c>
      <c r="L43" s="39">
        <v>12</v>
      </c>
      <c r="M43" s="72">
        <v>0.86</v>
      </c>
    </row>
    <row r="44" spans="1:13" x14ac:dyDescent="0.25">
      <c r="A44" s="6" t="s">
        <v>101</v>
      </c>
      <c r="B44" s="10">
        <v>265</v>
      </c>
      <c r="C44" s="10">
        <v>300</v>
      </c>
      <c r="D44" s="10">
        <v>110</v>
      </c>
      <c r="E44" s="10">
        <v>185</v>
      </c>
      <c r="F44" s="10">
        <v>0</v>
      </c>
      <c r="G44" s="10">
        <v>5</v>
      </c>
      <c r="H44" s="41">
        <v>0.37</v>
      </c>
      <c r="I44" s="40">
        <v>0.61</v>
      </c>
      <c r="J44" s="41">
        <v>0</v>
      </c>
      <c r="K44" s="40">
        <v>0.02</v>
      </c>
      <c r="L44" s="39">
        <v>14</v>
      </c>
      <c r="M44" s="72">
        <v>0.82</v>
      </c>
    </row>
    <row r="45" spans="1:13" x14ac:dyDescent="0.25">
      <c r="A45" s="6" t="s">
        <v>102</v>
      </c>
      <c r="B45" s="10">
        <v>225</v>
      </c>
      <c r="C45" s="10">
        <v>270</v>
      </c>
      <c r="D45" s="10">
        <v>105</v>
      </c>
      <c r="E45" s="10">
        <v>160</v>
      </c>
      <c r="F45" s="10">
        <v>0</v>
      </c>
      <c r="G45" s="10">
        <v>5</v>
      </c>
      <c r="H45" s="41">
        <v>0.38</v>
      </c>
      <c r="I45" s="40">
        <v>0.6</v>
      </c>
      <c r="J45" s="41">
        <v>0</v>
      </c>
      <c r="K45" s="40">
        <v>0.02</v>
      </c>
      <c r="L45" s="39">
        <v>9</v>
      </c>
      <c r="M45" s="72">
        <v>0.82</v>
      </c>
    </row>
    <row r="46" spans="1:13" x14ac:dyDescent="0.25">
      <c r="A46" s="6" t="s">
        <v>103</v>
      </c>
      <c r="B46" s="10">
        <v>205</v>
      </c>
      <c r="C46" s="10">
        <v>235</v>
      </c>
      <c r="D46" s="10">
        <v>90</v>
      </c>
      <c r="E46" s="10">
        <v>120</v>
      </c>
      <c r="F46" s="10">
        <v>0</v>
      </c>
      <c r="G46" s="10">
        <v>20</v>
      </c>
      <c r="H46" s="41">
        <v>0.39</v>
      </c>
      <c r="I46" s="40">
        <v>0.52</v>
      </c>
      <c r="J46" s="41">
        <v>0</v>
      </c>
      <c r="K46" s="40">
        <v>0.08</v>
      </c>
      <c r="L46" s="39">
        <v>7</v>
      </c>
      <c r="M46" s="72">
        <v>0.81</v>
      </c>
    </row>
    <row r="47" spans="1:13" x14ac:dyDescent="0.25">
      <c r="A47" s="6" t="s">
        <v>104</v>
      </c>
      <c r="B47" s="10">
        <v>185</v>
      </c>
      <c r="C47" s="10">
        <v>175</v>
      </c>
      <c r="D47" s="10">
        <v>55</v>
      </c>
      <c r="E47" s="10">
        <v>110</v>
      </c>
      <c r="F47" s="10">
        <v>0</v>
      </c>
      <c r="G47" s="10">
        <v>5</v>
      </c>
      <c r="H47" s="41">
        <v>0.33</v>
      </c>
      <c r="I47" s="40">
        <v>0.63</v>
      </c>
      <c r="J47" s="41">
        <v>0</v>
      </c>
      <c r="K47" s="40">
        <v>0.04</v>
      </c>
      <c r="L47" s="39">
        <v>8</v>
      </c>
      <c r="M47" s="72">
        <v>0.85</v>
      </c>
    </row>
    <row r="48" spans="1:13" x14ac:dyDescent="0.25">
      <c r="A48" s="6" t="s">
        <v>105</v>
      </c>
      <c r="B48" s="10">
        <v>200</v>
      </c>
      <c r="C48" s="10">
        <v>165</v>
      </c>
      <c r="D48" s="10">
        <v>70</v>
      </c>
      <c r="E48" s="10">
        <v>85</v>
      </c>
      <c r="F48" s="10">
        <v>0</v>
      </c>
      <c r="G48" s="10">
        <v>10</v>
      </c>
      <c r="H48" s="41">
        <v>0.43</v>
      </c>
      <c r="I48" s="40">
        <v>0.5</v>
      </c>
      <c r="J48" s="41">
        <v>0</v>
      </c>
      <c r="K48" s="40">
        <v>7.0000000000000007E-2</v>
      </c>
      <c r="L48" s="39">
        <v>15</v>
      </c>
      <c r="M48" s="72">
        <v>0.73</v>
      </c>
    </row>
    <row r="49" spans="1:13" x14ac:dyDescent="0.25">
      <c r="A49" s="6" t="s">
        <v>106</v>
      </c>
      <c r="B49" s="10">
        <v>160</v>
      </c>
      <c r="C49" s="10">
        <v>195</v>
      </c>
      <c r="D49" s="10">
        <v>80</v>
      </c>
      <c r="E49" s="10">
        <v>100</v>
      </c>
      <c r="F49" s="10">
        <v>0</v>
      </c>
      <c r="G49" s="10">
        <v>10</v>
      </c>
      <c r="H49" s="41">
        <v>0.42</v>
      </c>
      <c r="I49" s="40">
        <v>0.52</v>
      </c>
      <c r="J49" s="41">
        <v>0</v>
      </c>
      <c r="K49" s="40">
        <v>0.06</v>
      </c>
      <c r="L49" s="39">
        <v>14</v>
      </c>
      <c r="M49" s="72">
        <v>0.71</v>
      </c>
    </row>
    <row r="50" spans="1:13" x14ac:dyDescent="0.25">
      <c r="A50" s="6" t="s">
        <v>107</v>
      </c>
      <c r="B50" s="10">
        <v>165</v>
      </c>
      <c r="C50" s="10">
        <v>175</v>
      </c>
      <c r="D50" s="10">
        <v>75</v>
      </c>
      <c r="E50" s="10">
        <v>95</v>
      </c>
      <c r="F50" s="10">
        <v>0</v>
      </c>
      <c r="G50" s="10">
        <v>5</v>
      </c>
      <c r="H50" s="41">
        <v>0.42</v>
      </c>
      <c r="I50" s="40">
        <v>0.55000000000000004</v>
      </c>
      <c r="J50" s="41">
        <v>0</v>
      </c>
      <c r="K50" s="40">
        <v>0.03</v>
      </c>
      <c r="L50" s="39">
        <v>15</v>
      </c>
      <c r="M50" s="72">
        <v>0.79</v>
      </c>
    </row>
    <row r="51" spans="1:13" x14ac:dyDescent="0.25">
      <c r="A51" s="6" t="s">
        <v>108</v>
      </c>
      <c r="B51" s="10">
        <v>135</v>
      </c>
      <c r="C51" s="10">
        <v>155</v>
      </c>
      <c r="D51" s="10">
        <v>60</v>
      </c>
      <c r="E51" s="10">
        <v>90</v>
      </c>
      <c r="F51" s="10">
        <v>0</v>
      </c>
      <c r="G51" s="10">
        <v>10</v>
      </c>
      <c r="H51" s="41">
        <v>0.37</v>
      </c>
      <c r="I51" s="40">
        <v>0.56000000000000005</v>
      </c>
      <c r="J51" s="41">
        <v>0</v>
      </c>
      <c r="K51" s="40">
        <v>0.06</v>
      </c>
      <c r="L51" s="39">
        <v>12</v>
      </c>
      <c r="M51" s="72">
        <v>0.9</v>
      </c>
    </row>
    <row r="52" spans="1:13" x14ac:dyDescent="0.25">
      <c r="A52" s="6" t="s">
        <v>109</v>
      </c>
      <c r="B52" s="10">
        <v>100</v>
      </c>
      <c r="C52" s="10">
        <v>105</v>
      </c>
      <c r="D52" s="10">
        <v>30</v>
      </c>
      <c r="E52" s="10">
        <v>70</v>
      </c>
      <c r="F52" s="10">
        <v>0</v>
      </c>
      <c r="G52" s="10">
        <v>5</v>
      </c>
      <c r="H52" s="41">
        <v>0.28000000000000003</v>
      </c>
      <c r="I52" s="40">
        <v>0.66</v>
      </c>
      <c r="J52" s="41">
        <v>0</v>
      </c>
      <c r="K52" s="40">
        <v>0.06</v>
      </c>
      <c r="L52" s="39">
        <v>13</v>
      </c>
      <c r="M52" s="72">
        <v>0.81</v>
      </c>
    </row>
    <row r="53" spans="1:13" x14ac:dyDescent="0.25">
      <c r="A53" s="6" t="s">
        <v>110</v>
      </c>
      <c r="B53" s="10">
        <v>100</v>
      </c>
      <c r="C53" s="10">
        <v>105</v>
      </c>
      <c r="D53" s="10">
        <v>45</v>
      </c>
      <c r="E53" s="10">
        <v>60</v>
      </c>
      <c r="F53" s="10">
        <v>0</v>
      </c>
      <c r="G53" s="10" t="s">
        <v>395</v>
      </c>
      <c r="H53" s="41" t="s">
        <v>395</v>
      </c>
      <c r="I53" s="40">
        <v>0.56000000000000005</v>
      </c>
      <c r="J53" s="41">
        <v>0</v>
      </c>
      <c r="K53" s="40" t="s">
        <v>395</v>
      </c>
      <c r="L53" s="39">
        <v>16</v>
      </c>
      <c r="M53" s="72">
        <v>0.57999999999999996</v>
      </c>
    </row>
    <row r="54" spans="1:13" x14ac:dyDescent="0.25">
      <c r="A54" s="6" t="s">
        <v>111</v>
      </c>
      <c r="B54" s="10">
        <v>120</v>
      </c>
      <c r="C54" s="10">
        <v>110</v>
      </c>
      <c r="D54" s="10">
        <v>55</v>
      </c>
      <c r="E54" s="10">
        <v>50</v>
      </c>
      <c r="F54" s="10">
        <v>0</v>
      </c>
      <c r="G54" s="10">
        <v>10</v>
      </c>
      <c r="H54" s="41">
        <v>0.47</v>
      </c>
      <c r="I54" s="40">
        <v>0.45</v>
      </c>
      <c r="J54" s="41">
        <v>0</v>
      </c>
      <c r="K54" s="40">
        <v>0.08</v>
      </c>
      <c r="L54" s="39">
        <v>10</v>
      </c>
      <c r="M54" s="72">
        <v>0.9</v>
      </c>
    </row>
    <row r="55" spans="1:13" x14ac:dyDescent="0.25">
      <c r="A55" s="6" t="s">
        <v>112</v>
      </c>
      <c r="B55" s="10">
        <v>125</v>
      </c>
      <c r="C55" s="10">
        <v>125</v>
      </c>
      <c r="D55" s="10">
        <v>55</v>
      </c>
      <c r="E55" s="10">
        <v>55</v>
      </c>
      <c r="F55" s="10">
        <v>0</v>
      </c>
      <c r="G55" s="10">
        <v>15</v>
      </c>
      <c r="H55" s="41">
        <v>0.43</v>
      </c>
      <c r="I55" s="40">
        <v>0.43</v>
      </c>
      <c r="J55" s="41">
        <v>0</v>
      </c>
      <c r="K55" s="40">
        <v>0.14000000000000001</v>
      </c>
      <c r="L55" s="39">
        <v>12</v>
      </c>
      <c r="M55" s="72">
        <v>0.86</v>
      </c>
    </row>
    <row r="56" spans="1:13" x14ac:dyDescent="0.25">
      <c r="A56" s="29" t="s">
        <v>113</v>
      </c>
      <c r="B56" s="13">
        <v>105</v>
      </c>
      <c r="C56" s="13">
        <v>65</v>
      </c>
      <c r="D56" s="13">
        <v>15</v>
      </c>
      <c r="E56" s="13">
        <v>15</v>
      </c>
      <c r="F56" s="13">
        <v>30</v>
      </c>
      <c r="G56" s="13">
        <v>0</v>
      </c>
      <c r="H56" s="45">
        <v>0.25</v>
      </c>
      <c r="I56" s="44">
        <v>0.25</v>
      </c>
      <c r="J56" s="45">
        <v>0.49</v>
      </c>
      <c r="K56" s="44">
        <v>0</v>
      </c>
      <c r="L56" s="43">
        <v>8</v>
      </c>
      <c r="M56" s="73">
        <v>0.97</v>
      </c>
    </row>
    <row r="57" spans="1:13" x14ac:dyDescent="0.25">
      <c r="A57" s="30" t="s">
        <v>114</v>
      </c>
      <c r="B57" s="12">
        <v>445</v>
      </c>
      <c r="C57" s="12">
        <v>475</v>
      </c>
      <c r="D57" s="12">
        <v>140</v>
      </c>
      <c r="E57" s="12">
        <v>230</v>
      </c>
      <c r="F57" s="12">
        <v>105</v>
      </c>
      <c r="G57" s="12">
        <v>0</v>
      </c>
      <c r="H57" s="49">
        <v>0.3</v>
      </c>
      <c r="I57" s="48">
        <v>0.49</v>
      </c>
      <c r="J57" s="49">
        <v>0.22</v>
      </c>
      <c r="K57" s="48">
        <v>0</v>
      </c>
      <c r="L57" s="47">
        <v>9</v>
      </c>
      <c r="M57" s="74">
        <v>0.85</v>
      </c>
    </row>
    <row r="58" spans="1:13" x14ac:dyDescent="0.25">
      <c r="A58" s="30" t="s">
        <v>115</v>
      </c>
      <c r="B58" s="12">
        <v>1230</v>
      </c>
      <c r="C58" s="12">
        <v>1120</v>
      </c>
      <c r="D58" s="12">
        <v>515</v>
      </c>
      <c r="E58" s="12">
        <v>560</v>
      </c>
      <c r="F58" s="12">
        <v>0</v>
      </c>
      <c r="G58" s="12">
        <v>45</v>
      </c>
      <c r="H58" s="49">
        <v>0.46</v>
      </c>
      <c r="I58" s="48">
        <v>0.5</v>
      </c>
      <c r="J58" s="49">
        <v>0</v>
      </c>
      <c r="K58" s="48">
        <v>0.04</v>
      </c>
      <c r="L58" s="47">
        <v>7</v>
      </c>
      <c r="M58" s="74">
        <v>0.96</v>
      </c>
    </row>
    <row r="59" spans="1:13" x14ac:dyDescent="0.25">
      <c r="A59" s="30" t="s">
        <v>116</v>
      </c>
      <c r="B59" s="12">
        <v>2100</v>
      </c>
      <c r="C59" s="12">
        <v>2025</v>
      </c>
      <c r="D59" s="12">
        <v>735</v>
      </c>
      <c r="E59" s="12">
        <v>1190</v>
      </c>
      <c r="F59" s="12">
        <v>0</v>
      </c>
      <c r="G59" s="12">
        <v>105</v>
      </c>
      <c r="H59" s="49">
        <v>0.36</v>
      </c>
      <c r="I59" s="48">
        <v>0.59</v>
      </c>
      <c r="J59" s="49">
        <v>0</v>
      </c>
      <c r="K59" s="48">
        <v>0.05</v>
      </c>
      <c r="L59" s="47">
        <v>11</v>
      </c>
      <c r="M59" s="74">
        <v>0.89</v>
      </c>
    </row>
    <row r="60" spans="1:13" x14ac:dyDescent="0.25">
      <c r="A60" s="30" t="s">
        <v>117</v>
      </c>
      <c r="B60" s="12">
        <v>1990</v>
      </c>
      <c r="C60" s="12">
        <v>2120</v>
      </c>
      <c r="D60" s="12">
        <v>830</v>
      </c>
      <c r="E60" s="12">
        <v>1180</v>
      </c>
      <c r="F60" s="12">
        <v>0</v>
      </c>
      <c r="G60" s="12">
        <v>110</v>
      </c>
      <c r="H60" s="49">
        <v>0.39</v>
      </c>
      <c r="I60" s="48">
        <v>0.56000000000000005</v>
      </c>
      <c r="J60" s="49">
        <v>0</v>
      </c>
      <c r="K60" s="48">
        <v>0.05</v>
      </c>
      <c r="L60" s="47">
        <v>13</v>
      </c>
      <c r="M60" s="74">
        <v>0.8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workbookViewId="0"/>
  </sheetViews>
  <sheetFormatPr defaultColWidth="11" defaultRowHeight="15.75" x14ac:dyDescent="0.25"/>
  <cols>
    <col min="1" max="1" width="20.75" customWidth="1"/>
    <col min="2" max="2" width="130.75" customWidth="1"/>
  </cols>
  <sheetData>
    <row r="1" spans="1:2" ht="21" x14ac:dyDescent="0.35">
      <c r="A1" s="1" t="s">
        <v>0</v>
      </c>
    </row>
    <row r="2" spans="1:2" ht="18.75" x14ac:dyDescent="0.3">
      <c r="A2" s="4" t="s">
        <v>3</v>
      </c>
    </row>
    <row r="3" spans="1:2" x14ac:dyDescent="0.25">
      <c r="A3" s="3" t="s">
        <v>27</v>
      </c>
      <c r="B3" s="3" t="s">
        <v>28</v>
      </c>
    </row>
    <row r="4" spans="1:2" x14ac:dyDescent="0.25">
      <c r="A4" s="50" t="str">
        <f>HYPERLINK("#'Notes'!A1", "Notes")</f>
        <v>Notes</v>
      </c>
      <c r="B4" s="5" t="s">
        <v>302</v>
      </c>
    </row>
    <row r="5" spans="1:2" x14ac:dyDescent="0.25">
      <c r="A5" s="50" t="str">
        <f>HYPERLINK("#'Table 1 Applications by month'!A1", "Table 1")</f>
        <v>Table 1</v>
      </c>
      <c r="B5" s="5" t="s">
        <v>29</v>
      </c>
    </row>
    <row r="6" spans="1:2" x14ac:dyDescent="0.25">
      <c r="A6" s="50" t="str">
        <f>HYPERLINK("#'Table 2 Applications by channel'!A1", "Table 2")</f>
        <v>Table 2</v>
      </c>
      <c r="B6" s="5" t="s">
        <v>30</v>
      </c>
    </row>
    <row r="7" spans="1:2" x14ac:dyDescent="0.25">
      <c r="A7" s="50" t="str">
        <f>HYPERLINK("#'Table 3 Applications by age'!A1", "Table 3")</f>
        <v>Table 3</v>
      </c>
      <c r="B7" s="5" t="s">
        <v>31</v>
      </c>
    </row>
    <row r="8" spans="1:2" x14ac:dyDescent="0.25">
      <c r="A8" s="50" t="str">
        <f>HYPERLINK("#'Table 4 Applications by LA'!A1", "Table 4")</f>
        <v>Table 4</v>
      </c>
      <c r="B8" s="5" t="s">
        <v>32</v>
      </c>
    </row>
    <row r="9" spans="1:2" x14ac:dyDescent="0.25">
      <c r="A9" s="50" t="str">
        <f>HYPERLINK("#'Table 5 Processing times'!A1", "Table 5")</f>
        <v>Table 5</v>
      </c>
      <c r="B9" s="5" t="s">
        <v>33</v>
      </c>
    </row>
    <row r="10" spans="1:2" x14ac:dyDescent="0.25">
      <c r="A10" s="50" t="str">
        <f>HYPERLINK("#'Table 6 Payments by month'!A1", "Table 6")</f>
        <v>Table 6</v>
      </c>
      <c r="B10" s="5" t="s">
        <v>34</v>
      </c>
    </row>
    <row r="11" spans="1:2" x14ac:dyDescent="0.25">
      <c r="A11" s="50" t="str">
        <f>HYPERLINK("#'Table 7 Payments by LA'!A1", "Table 7")</f>
        <v>Table 7</v>
      </c>
      <c r="B11" s="5" t="s">
        <v>35</v>
      </c>
    </row>
    <row r="12" spans="1:2" x14ac:dyDescent="0.25">
      <c r="A12" s="50" t="str">
        <f>HYPERLINK("#'Table 8 Clients paid'!A1", "Table 8")</f>
        <v>Table 8</v>
      </c>
      <c r="B12" s="5" t="s">
        <v>36</v>
      </c>
    </row>
    <row r="13" spans="1:2" x14ac:dyDescent="0.25">
      <c r="A13" s="50" t="str">
        <f>HYPERLINK("#'Table 9 Child caseload'!A1", "Table 9")</f>
        <v>Table 9</v>
      </c>
      <c r="B13" s="5" t="s">
        <v>37</v>
      </c>
    </row>
    <row r="14" spans="1:2" x14ac:dyDescent="0.25">
      <c r="A14" s="50" t="str">
        <f>HYPERLINK("#'Table 10 Child caseload by LA'!A1", "Table 10")</f>
        <v>Table 10</v>
      </c>
      <c r="B14" s="5" t="s">
        <v>38</v>
      </c>
    </row>
    <row r="15" spans="1:2" x14ac:dyDescent="0.25">
      <c r="A15" s="50" t="str">
        <f>HYPERLINK("#'Table 11 Child caseload by age'!A1", "Table 11")</f>
        <v>Table 11</v>
      </c>
      <c r="B15" s="5" t="s">
        <v>39</v>
      </c>
    </row>
    <row r="16" spans="1:2" x14ac:dyDescent="0.25">
      <c r="A16" s="50" t="str">
        <f>HYPERLINK("#'Table 12 Child by LA and age'!A1", "Table 12")</f>
        <v>Table 12</v>
      </c>
      <c r="B16" s="5" t="s">
        <v>40</v>
      </c>
    </row>
    <row r="17" spans="1:2" x14ac:dyDescent="0.25">
      <c r="A17" s="50" t="str">
        <f>HYPERLINK("#'Table 13 Child by LA and SIMD'!A1", "Table 13")</f>
        <v>Table 13</v>
      </c>
      <c r="B17" s="5" t="s">
        <v>41</v>
      </c>
    </row>
    <row r="18" spans="1:2" x14ac:dyDescent="0.25">
      <c r="A18" s="50" t="str">
        <f>HYPERLINK("#'Table 14 Client caseload by age'!A1", "Table 14")</f>
        <v>Table 14</v>
      </c>
      <c r="B18" s="5" t="s">
        <v>42</v>
      </c>
    </row>
    <row r="19" spans="1:2" x14ac:dyDescent="0.25">
      <c r="A19" s="50" t="str">
        <f>HYPERLINK("#'Table 15 Client caseload by LA'!A1", "Table 15")</f>
        <v>Table 15</v>
      </c>
      <c r="B19" s="5" t="s">
        <v>43</v>
      </c>
    </row>
    <row r="20" spans="1:2" x14ac:dyDescent="0.25">
      <c r="A20" s="50" t="str">
        <f>HYPERLINK("#'Table 16 Re-determinations'!A1", "Table 16")</f>
        <v>Table 16</v>
      </c>
      <c r="B20" s="5" t="s">
        <v>44</v>
      </c>
    </row>
    <row r="21" spans="1:2" x14ac:dyDescent="0.25">
      <c r="A21" s="50" t="str">
        <f>HYPERLINK("#'Table 17 Appeals'!A1", "Table 17")</f>
        <v>Table 17</v>
      </c>
      <c r="B21" s="5" t="s">
        <v>45</v>
      </c>
    </row>
    <row r="22" spans="1:2" x14ac:dyDescent="0.25">
      <c r="A22" s="50" t="str">
        <f>HYPERLINK("#'Chart 1 Applications by month'!A1", "Chart 1")</f>
        <v>Chart 1</v>
      </c>
      <c r="B22" s="5" t="s">
        <v>29</v>
      </c>
    </row>
    <row r="23" spans="1:2" x14ac:dyDescent="0.25">
      <c r="A23" s="50" t="str">
        <f>HYPERLINK("#'Table 3 - Full data'!A1", "Table 3 - Full Data")</f>
        <v>Table 3 - Full Data</v>
      </c>
      <c r="B23" s="5" t="s">
        <v>46</v>
      </c>
    </row>
    <row r="24" spans="1:2" x14ac:dyDescent="0.25">
      <c r="A24" s="50" t="str">
        <f>HYPERLINK("#'Table 4 - Full data'!A1", "Table 4 - Full Data")</f>
        <v>Table 4 - Full Data</v>
      </c>
      <c r="B24" s="5" t="s">
        <v>47</v>
      </c>
    </row>
    <row r="25" spans="1:2" x14ac:dyDescent="0.25">
      <c r="A25" s="50" t="str">
        <f>HYPERLINK("#'Table 7 - Full data'!A1", "Table 7 - Full Data")</f>
        <v>Table 7 - Full Data</v>
      </c>
      <c r="B25" s="5" t="s">
        <v>48</v>
      </c>
    </row>
    <row r="26" spans="1:2" x14ac:dyDescent="0.25">
      <c r="A26" s="50" t="str">
        <f>HYPERLINK("#'Financial year lookup'!A1", "Financial year lookup")</f>
        <v>Financial year lookup</v>
      </c>
      <c r="B26" s="5" t="s">
        <v>2</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0"/>
  <sheetViews>
    <sheetView workbookViewId="0"/>
  </sheetViews>
  <sheetFormatPr defaultColWidth="11" defaultRowHeight="15.75" x14ac:dyDescent="0.25"/>
  <cols>
    <col min="1" max="1" width="25.625" customWidth="1"/>
    <col min="2" max="7" width="16.75" customWidth="1"/>
  </cols>
  <sheetData>
    <row r="1" spans="1:7" ht="21" x14ac:dyDescent="0.35">
      <c r="A1" s="26" t="s">
        <v>460</v>
      </c>
    </row>
    <row r="2" spans="1:7" x14ac:dyDescent="0.25">
      <c r="A2" t="s">
        <v>25</v>
      </c>
    </row>
    <row r="3" spans="1:7" x14ac:dyDescent="0.25">
      <c r="A3" t="s">
        <v>5</v>
      </c>
    </row>
    <row r="4" spans="1:7" ht="60" customHeight="1" x14ac:dyDescent="0.25">
      <c r="A4" s="3" t="s">
        <v>49</v>
      </c>
      <c r="B4" s="3" t="s">
        <v>465</v>
      </c>
      <c r="C4" s="3" t="s">
        <v>466</v>
      </c>
      <c r="D4" s="3" t="s">
        <v>268</v>
      </c>
      <c r="E4" s="3" t="s">
        <v>269</v>
      </c>
      <c r="F4" s="3" t="s">
        <v>270</v>
      </c>
      <c r="G4" s="3" t="s">
        <v>271</v>
      </c>
    </row>
    <row r="5" spans="1:7" x14ac:dyDescent="0.25">
      <c r="A5" s="34" t="s">
        <v>59</v>
      </c>
      <c r="B5" s="35">
        <v>255</v>
      </c>
      <c r="C5" s="36">
        <v>140</v>
      </c>
      <c r="D5" s="35">
        <v>40</v>
      </c>
      <c r="E5" s="36">
        <v>100</v>
      </c>
      <c r="F5" s="37">
        <v>0.28999999999999998</v>
      </c>
      <c r="G5" s="38">
        <v>0.71</v>
      </c>
    </row>
    <row r="6" spans="1:7" x14ac:dyDescent="0.25">
      <c r="A6" s="6" t="s">
        <v>63</v>
      </c>
      <c r="B6" s="31">
        <v>0</v>
      </c>
      <c r="C6" s="39">
        <v>0</v>
      </c>
      <c r="D6" s="31">
        <v>0</v>
      </c>
      <c r="E6" s="39">
        <v>0</v>
      </c>
      <c r="F6" s="40" t="s">
        <v>396</v>
      </c>
      <c r="G6" s="41" t="s">
        <v>396</v>
      </c>
    </row>
    <row r="7" spans="1:7" x14ac:dyDescent="0.25">
      <c r="A7" s="6" t="s">
        <v>64</v>
      </c>
      <c r="B7" s="31">
        <v>0</v>
      </c>
      <c r="C7" s="39">
        <v>0</v>
      </c>
      <c r="D7" s="31">
        <v>0</v>
      </c>
      <c r="E7" s="39">
        <v>0</v>
      </c>
      <c r="F7" s="40" t="s">
        <v>396</v>
      </c>
      <c r="G7" s="41" t="s">
        <v>396</v>
      </c>
    </row>
    <row r="8" spans="1:7" x14ac:dyDescent="0.25">
      <c r="A8" s="6" t="s">
        <v>65</v>
      </c>
      <c r="B8" s="31">
        <v>5</v>
      </c>
      <c r="C8" s="39">
        <v>0</v>
      </c>
      <c r="D8" s="31">
        <v>0</v>
      </c>
      <c r="E8" s="39">
        <v>0</v>
      </c>
      <c r="F8" s="40" t="s">
        <v>396</v>
      </c>
      <c r="G8" s="41" t="s">
        <v>396</v>
      </c>
    </row>
    <row r="9" spans="1:7" x14ac:dyDescent="0.25">
      <c r="A9" s="6" t="s">
        <v>66</v>
      </c>
      <c r="B9" s="31">
        <v>0</v>
      </c>
      <c r="C9" s="39">
        <v>0</v>
      </c>
      <c r="D9" s="31">
        <v>0</v>
      </c>
      <c r="E9" s="39">
        <v>0</v>
      </c>
      <c r="F9" s="40" t="s">
        <v>396</v>
      </c>
      <c r="G9" s="41" t="s">
        <v>396</v>
      </c>
    </row>
    <row r="10" spans="1:7" x14ac:dyDescent="0.25">
      <c r="A10" s="6" t="s">
        <v>67</v>
      </c>
      <c r="B10" s="31">
        <v>5</v>
      </c>
      <c r="C10" s="39" t="s">
        <v>395</v>
      </c>
      <c r="D10" s="31" t="s">
        <v>395</v>
      </c>
      <c r="E10" s="39" t="s">
        <v>395</v>
      </c>
      <c r="F10" s="40" t="s">
        <v>395</v>
      </c>
      <c r="G10" s="41" t="s">
        <v>395</v>
      </c>
    </row>
    <row r="11" spans="1:7" x14ac:dyDescent="0.25">
      <c r="A11" s="6" t="s">
        <v>68</v>
      </c>
      <c r="B11" s="31" t="s">
        <v>395</v>
      </c>
      <c r="C11" s="39" t="s">
        <v>395</v>
      </c>
      <c r="D11" s="31">
        <v>0</v>
      </c>
      <c r="E11" s="39" t="s">
        <v>395</v>
      </c>
      <c r="F11" s="40">
        <v>0</v>
      </c>
      <c r="G11" s="41">
        <v>1</v>
      </c>
    </row>
    <row r="12" spans="1:7" x14ac:dyDescent="0.25">
      <c r="A12" s="6" t="s">
        <v>69</v>
      </c>
      <c r="B12" s="31" t="s">
        <v>395</v>
      </c>
      <c r="C12" s="39" t="s">
        <v>395</v>
      </c>
      <c r="D12" s="31" t="s">
        <v>395</v>
      </c>
      <c r="E12" s="39">
        <v>0</v>
      </c>
      <c r="F12" s="40">
        <v>1</v>
      </c>
      <c r="G12" s="41">
        <v>0</v>
      </c>
    </row>
    <row r="13" spans="1:7" x14ac:dyDescent="0.25">
      <c r="A13" s="6" t="s">
        <v>70</v>
      </c>
      <c r="B13" s="31" t="s">
        <v>395</v>
      </c>
      <c r="C13" s="39">
        <v>5</v>
      </c>
      <c r="D13" s="31">
        <v>5</v>
      </c>
      <c r="E13" s="39">
        <v>0</v>
      </c>
      <c r="F13" s="40">
        <v>1</v>
      </c>
      <c r="G13" s="41">
        <v>0</v>
      </c>
    </row>
    <row r="14" spans="1:7" x14ac:dyDescent="0.25">
      <c r="A14" s="6" t="s">
        <v>71</v>
      </c>
      <c r="B14" s="31" t="s">
        <v>395</v>
      </c>
      <c r="C14" s="39">
        <v>5</v>
      </c>
      <c r="D14" s="31" t="s">
        <v>395</v>
      </c>
      <c r="E14" s="39" t="s">
        <v>395</v>
      </c>
      <c r="F14" s="40" t="s">
        <v>395</v>
      </c>
      <c r="G14" s="41" t="s">
        <v>395</v>
      </c>
    </row>
    <row r="15" spans="1:7" x14ac:dyDescent="0.25">
      <c r="A15" s="6" t="s">
        <v>72</v>
      </c>
      <c r="B15" s="31" t="s">
        <v>395</v>
      </c>
      <c r="C15" s="39" t="s">
        <v>395</v>
      </c>
      <c r="D15" s="31" t="s">
        <v>395</v>
      </c>
      <c r="E15" s="39">
        <v>0</v>
      </c>
      <c r="F15" s="40">
        <v>1</v>
      </c>
      <c r="G15" s="41">
        <v>0</v>
      </c>
    </row>
    <row r="16" spans="1:7" x14ac:dyDescent="0.25">
      <c r="A16" s="6" t="s">
        <v>73</v>
      </c>
      <c r="B16" s="31" t="s">
        <v>395</v>
      </c>
      <c r="C16" s="39">
        <v>0</v>
      </c>
      <c r="D16" s="31">
        <v>0</v>
      </c>
      <c r="E16" s="39">
        <v>0</v>
      </c>
      <c r="F16" s="40" t="s">
        <v>396</v>
      </c>
      <c r="G16" s="41" t="s">
        <v>396</v>
      </c>
    </row>
    <row r="17" spans="1:7" x14ac:dyDescent="0.25">
      <c r="A17" s="6" t="s">
        <v>74</v>
      </c>
      <c r="B17" s="31" t="s">
        <v>395</v>
      </c>
      <c r="C17" s="39" t="s">
        <v>395</v>
      </c>
      <c r="D17" s="31">
        <v>0</v>
      </c>
      <c r="E17" s="39" t="s">
        <v>395</v>
      </c>
      <c r="F17" s="41">
        <v>0</v>
      </c>
      <c r="G17" s="41">
        <v>1</v>
      </c>
    </row>
    <row r="18" spans="1:7" x14ac:dyDescent="0.25">
      <c r="A18" s="6" t="s">
        <v>75</v>
      </c>
      <c r="B18" s="31">
        <v>0</v>
      </c>
      <c r="C18" s="39" t="s">
        <v>395</v>
      </c>
      <c r="D18" s="31">
        <v>0</v>
      </c>
      <c r="E18" s="39" t="s">
        <v>395</v>
      </c>
      <c r="F18" s="41">
        <v>0</v>
      </c>
      <c r="G18" s="41">
        <v>1</v>
      </c>
    </row>
    <row r="19" spans="1:7" x14ac:dyDescent="0.25">
      <c r="A19" s="6" t="s">
        <v>76</v>
      </c>
      <c r="B19" s="31" t="s">
        <v>395</v>
      </c>
      <c r="C19" s="39" t="s">
        <v>395</v>
      </c>
      <c r="D19" s="31" t="s">
        <v>395</v>
      </c>
      <c r="E19" s="39">
        <v>0</v>
      </c>
      <c r="F19" s="41">
        <v>1</v>
      </c>
      <c r="G19" s="41">
        <v>0</v>
      </c>
    </row>
    <row r="20" spans="1:7" x14ac:dyDescent="0.25">
      <c r="A20" s="6" t="s">
        <v>77</v>
      </c>
      <c r="B20" s="31">
        <v>0</v>
      </c>
      <c r="C20" s="39">
        <v>0</v>
      </c>
      <c r="D20" s="31">
        <v>0</v>
      </c>
      <c r="E20" s="39">
        <v>0</v>
      </c>
      <c r="F20" s="41" t="s">
        <v>396</v>
      </c>
      <c r="G20" s="41" t="s">
        <v>396</v>
      </c>
    </row>
    <row r="21" spans="1:7" x14ac:dyDescent="0.25">
      <c r="A21" s="6" t="s">
        <v>78</v>
      </c>
      <c r="B21" s="31" t="s">
        <v>395</v>
      </c>
      <c r="C21" s="39">
        <v>0</v>
      </c>
      <c r="D21" s="31">
        <v>0</v>
      </c>
      <c r="E21" s="39">
        <v>0</v>
      </c>
      <c r="F21" s="41" t="s">
        <v>396</v>
      </c>
      <c r="G21" s="41" t="s">
        <v>396</v>
      </c>
    </row>
    <row r="22" spans="1:7" x14ac:dyDescent="0.25">
      <c r="A22" s="6" t="s">
        <v>79</v>
      </c>
      <c r="B22" s="31">
        <v>0</v>
      </c>
      <c r="C22" s="39" t="s">
        <v>395</v>
      </c>
      <c r="D22" s="31">
        <v>0</v>
      </c>
      <c r="E22" s="39" t="s">
        <v>395</v>
      </c>
      <c r="F22" s="41">
        <v>0</v>
      </c>
      <c r="G22" s="41">
        <v>1</v>
      </c>
    </row>
    <row r="23" spans="1:7" x14ac:dyDescent="0.25">
      <c r="A23" s="6" t="s">
        <v>80</v>
      </c>
      <c r="B23" s="31" t="s">
        <v>395</v>
      </c>
      <c r="C23" s="39">
        <v>0</v>
      </c>
      <c r="D23" s="31">
        <v>0</v>
      </c>
      <c r="E23" s="39">
        <v>0</v>
      </c>
      <c r="F23" s="41" t="s">
        <v>396</v>
      </c>
      <c r="G23" s="41" t="s">
        <v>396</v>
      </c>
    </row>
    <row r="24" spans="1:7" x14ac:dyDescent="0.25">
      <c r="A24" s="6" t="s">
        <v>81</v>
      </c>
      <c r="B24" s="31">
        <v>0</v>
      </c>
      <c r="C24" s="39" t="s">
        <v>395</v>
      </c>
      <c r="D24" s="31">
        <v>0</v>
      </c>
      <c r="E24" s="39" t="s">
        <v>395</v>
      </c>
      <c r="F24" s="41">
        <v>0</v>
      </c>
      <c r="G24" s="41">
        <v>1</v>
      </c>
    </row>
    <row r="25" spans="1:7" x14ac:dyDescent="0.25">
      <c r="A25" s="6" t="s">
        <v>82</v>
      </c>
      <c r="B25" s="31">
        <v>0</v>
      </c>
      <c r="C25" s="39">
        <v>0</v>
      </c>
      <c r="D25" s="31">
        <v>0</v>
      </c>
      <c r="E25" s="39">
        <v>0</v>
      </c>
      <c r="F25" s="41" t="s">
        <v>396</v>
      </c>
      <c r="G25" s="41" t="s">
        <v>396</v>
      </c>
    </row>
    <row r="26" spans="1:7" x14ac:dyDescent="0.25">
      <c r="A26" s="6" t="s">
        <v>83</v>
      </c>
      <c r="B26" s="31">
        <v>0</v>
      </c>
      <c r="C26" s="39" t="s">
        <v>395</v>
      </c>
      <c r="D26" s="31" t="s">
        <v>395</v>
      </c>
      <c r="E26" s="39" t="s">
        <v>395</v>
      </c>
      <c r="F26" s="41" t="s">
        <v>395</v>
      </c>
      <c r="G26" s="41" t="s">
        <v>395</v>
      </c>
    </row>
    <row r="27" spans="1:7" x14ac:dyDescent="0.25">
      <c r="A27" s="6" t="s">
        <v>84</v>
      </c>
      <c r="B27" s="31" t="s">
        <v>395</v>
      </c>
      <c r="C27" s="39">
        <v>0</v>
      </c>
      <c r="D27" s="31">
        <v>0</v>
      </c>
      <c r="E27" s="39">
        <v>0</v>
      </c>
      <c r="F27" s="41" t="s">
        <v>396</v>
      </c>
      <c r="G27" s="41" t="s">
        <v>396</v>
      </c>
    </row>
    <row r="28" spans="1:7" x14ac:dyDescent="0.25">
      <c r="A28" s="6" t="s">
        <v>85</v>
      </c>
      <c r="B28" s="31">
        <v>0</v>
      </c>
      <c r="C28" s="39">
        <v>0</v>
      </c>
      <c r="D28" s="31">
        <v>0</v>
      </c>
      <c r="E28" s="39">
        <v>0</v>
      </c>
      <c r="F28" s="41" t="s">
        <v>396</v>
      </c>
      <c r="G28" s="41" t="s">
        <v>396</v>
      </c>
    </row>
    <row r="29" spans="1:7" x14ac:dyDescent="0.25">
      <c r="A29" s="6" t="s">
        <v>86</v>
      </c>
      <c r="B29" s="31" t="s">
        <v>395</v>
      </c>
      <c r="C29" s="39">
        <v>0</v>
      </c>
      <c r="D29" s="31">
        <v>0</v>
      </c>
      <c r="E29" s="39">
        <v>0</v>
      </c>
      <c r="F29" s="41" t="s">
        <v>396</v>
      </c>
      <c r="G29" s="41" t="s">
        <v>396</v>
      </c>
    </row>
    <row r="30" spans="1:7" x14ac:dyDescent="0.25">
      <c r="A30" s="6" t="s">
        <v>87</v>
      </c>
      <c r="B30" s="31" t="s">
        <v>395</v>
      </c>
      <c r="C30" s="39" t="s">
        <v>395</v>
      </c>
      <c r="D30" s="31" t="s">
        <v>395</v>
      </c>
      <c r="E30" s="39">
        <v>0</v>
      </c>
      <c r="F30" s="40">
        <v>1</v>
      </c>
      <c r="G30" s="41">
        <v>0</v>
      </c>
    </row>
    <row r="31" spans="1:7" x14ac:dyDescent="0.25">
      <c r="A31" s="6" t="s">
        <v>88</v>
      </c>
      <c r="B31" s="31" t="s">
        <v>395</v>
      </c>
      <c r="C31" s="39">
        <v>0</v>
      </c>
      <c r="D31" s="31">
        <v>0</v>
      </c>
      <c r="E31" s="39">
        <v>0</v>
      </c>
      <c r="F31" s="40" t="s">
        <v>396</v>
      </c>
      <c r="G31" s="41" t="s">
        <v>396</v>
      </c>
    </row>
    <row r="32" spans="1:7" x14ac:dyDescent="0.25">
      <c r="A32" s="6" t="s">
        <v>89</v>
      </c>
      <c r="B32" s="31">
        <v>10</v>
      </c>
      <c r="C32" s="39">
        <v>0</v>
      </c>
      <c r="D32" s="31">
        <v>0</v>
      </c>
      <c r="E32" s="39">
        <v>0</v>
      </c>
      <c r="F32" s="40" t="s">
        <v>396</v>
      </c>
      <c r="G32" s="41" t="s">
        <v>396</v>
      </c>
    </row>
    <row r="33" spans="1:7" x14ac:dyDescent="0.25">
      <c r="A33" s="6" t="s">
        <v>90</v>
      </c>
      <c r="B33" s="31">
        <v>10</v>
      </c>
      <c r="C33" s="39" t="s">
        <v>395</v>
      </c>
      <c r="D33" s="31" t="s">
        <v>395</v>
      </c>
      <c r="E33" s="39">
        <v>0</v>
      </c>
      <c r="F33" s="40">
        <v>1</v>
      </c>
      <c r="G33" s="41">
        <v>0</v>
      </c>
    </row>
    <row r="34" spans="1:7" x14ac:dyDescent="0.25">
      <c r="A34" s="6" t="s">
        <v>91</v>
      </c>
      <c r="B34" s="31">
        <v>10</v>
      </c>
      <c r="C34" s="39">
        <v>5</v>
      </c>
      <c r="D34" s="31">
        <v>0</v>
      </c>
      <c r="E34" s="39">
        <v>5</v>
      </c>
      <c r="F34" s="40">
        <v>0</v>
      </c>
      <c r="G34" s="41">
        <v>1</v>
      </c>
    </row>
    <row r="35" spans="1:7" x14ac:dyDescent="0.25">
      <c r="A35" s="6" t="s">
        <v>92</v>
      </c>
      <c r="B35" s="31">
        <v>15</v>
      </c>
      <c r="C35" s="39">
        <v>0</v>
      </c>
      <c r="D35" s="31">
        <v>0</v>
      </c>
      <c r="E35" s="39">
        <v>0</v>
      </c>
      <c r="F35" s="40" t="s">
        <v>396</v>
      </c>
      <c r="G35" s="41" t="s">
        <v>396</v>
      </c>
    </row>
    <row r="36" spans="1:7" x14ac:dyDescent="0.25">
      <c r="A36" s="6" t="s">
        <v>93</v>
      </c>
      <c r="B36" s="31">
        <v>10</v>
      </c>
      <c r="C36" s="39">
        <v>5</v>
      </c>
      <c r="D36" s="31">
        <v>0</v>
      </c>
      <c r="E36" s="39">
        <v>5</v>
      </c>
      <c r="F36" s="40">
        <v>0</v>
      </c>
      <c r="G36" s="41">
        <v>1</v>
      </c>
    </row>
    <row r="37" spans="1:7" x14ac:dyDescent="0.25">
      <c r="A37" s="6" t="s">
        <v>94</v>
      </c>
      <c r="B37" s="31">
        <v>15</v>
      </c>
      <c r="C37" s="39">
        <v>5</v>
      </c>
      <c r="D37" s="31" t="s">
        <v>395</v>
      </c>
      <c r="E37" s="39">
        <v>5</v>
      </c>
      <c r="F37" s="40" t="s">
        <v>395</v>
      </c>
      <c r="G37" s="41" t="s">
        <v>395</v>
      </c>
    </row>
    <row r="38" spans="1:7" x14ac:dyDescent="0.25">
      <c r="A38" s="6" t="s">
        <v>95</v>
      </c>
      <c r="B38" s="31">
        <v>10</v>
      </c>
      <c r="C38" s="39">
        <v>5</v>
      </c>
      <c r="D38" s="31" t="s">
        <v>395</v>
      </c>
      <c r="E38" s="39">
        <v>5</v>
      </c>
      <c r="F38" s="40" t="s">
        <v>395</v>
      </c>
      <c r="G38" s="41" t="s">
        <v>395</v>
      </c>
    </row>
    <row r="39" spans="1:7" x14ac:dyDescent="0.25">
      <c r="A39" s="6" t="s">
        <v>96</v>
      </c>
      <c r="B39" s="31">
        <v>5</v>
      </c>
      <c r="C39" s="39">
        <v>5</v>
      </c>
      <c r="D39" s="31">
        <v>0</v>
      </c>
      <c r="E39" s="39">
        <v>5</v>
      </c>
      <c r="F39" s="40">
        <v>0</v>
      </c>
      <c r="G39" s="41">
        <v>1</v>
      </c>
    </row>
    <row r="40" spans="1:7" x14ac:dyDescent="0.25">
      <c r="A40" s="6" t="s">
        <v>97</v>
      </c>
      <c r="B40" s="31">
        <v>5</v>
      </c>
      <c r="C40" s="39">
        <v>5</v>
      </c>
      <c r="D40" s="31" t="s">
        <v>395</v>
      </c>
      <c r="E40" s="39">
        <v>5</v>
      </c>
      <c r="F40" s="40" t="s">
        <v>395</v>
      </c>
      <c r="G40" s="41" t="s">
        <v>395</v>
      </c>
    </row>
    <row r="41" spans="1:7" x14ac:dyDescent="0.25">
      <c r="A41" s="6" t="s">
        <v>98</v>
      </c>
      <c r="B41" s="31">
        <v>10</v>
      </c>
      <c r="C41" s="39" t="s">
        <v>395</v>
      </c>
      <c r="D41" s="31">
        <v>0</v>
      </c>
      <c r="E41" s="39" t="s">
        <v>395</v>
      </c>
      <c r="F41" s="40">
        <v>0</v>
      </c>
      <c r="G41" s="41">
        <v>1</v>
      </c>
    </row>
    <row r="42" spans="1:7" x14ac:dyDescent="0.25">
      <c r="A42" s="6" t="s">
        <v>99</v>
      </c>
      <c r="B42" s="31">
        <v>10</v>
      </c>
      <c r="C42" s="39">
        <v>5</v>
      </c>
      <c r="D42" s="31" t="s">
        <v>395</v>
      </c>
      <c r="E42" s="39">
        <v>5</v>
      </c>
      <c r="F42" s="40" t="s">
        <v>395</v>
      </c>
      <c r="G42" s="41" t="s">
        <v>395</v>
      </c>
    </row>
    <row r="43" spans="1:7" x14ac:dyDescent="0.25">
      <c r="A43" s="6" t="s">
        <v>100</v>
      </c>
      <c r="B43" s="31">
        <v>10</v>
      </c>
      <c r="C43" s="39">
        <v>5</v>
      </c>
      <c r="D43" s="31">
        <v>5</v>
      </c>
      <c r="E43" s="39" t="s">
        <v>395</v>
      </c>
      <c r="F43" s="40" t="s">
        <v>395</v>
      </c>
      <c r="G43" s="41" t="s">
        <v>395</v>
      </c>
    </row>
    <row r="44" spans="1:7" x14ac:dyDescent="0.25">
      <c r="A44" s="6" t="s">
        <v>101</v>
      </c>
      <c r="B44" s="31">
        <v>10</v>
      </c>
      <c r="C44" s="39" t="s">
        <v>395</v>
      </c>
      <c r="D44" s="31">
        <v>0</v>
      </c>
      <c r="E44" s="39" t="s">
        <v>395</v>
      </c>
      <c r="F44" s="40">
        <v>0</v>
      </c>
      <c r="G44" s="41">
        <v>1</v>
      </c>
    </row>
    <row r="45" spans="1:7" x14ac:dyDescent="0.25">
      <c r="A45" s="6" t="s">
        <v>102</v>
      </c>
      <c r="B45" s="31">
        <v>10</v>
      </c>
      <c r="C45" s="39">
        <v>5</v>
      </c>
      <c r="D45" s="31" t="s">
        <v>395</v>
      </c>
      <c r="E45" s="39">
        <v>5</v>
      </c>
      <c r="F45" s="40" t="s">
        <v>395</v>
      </c>
      <c r="G45" s="41" t="s">
        <v>395</v>
      </c>
    </row>
    <row r="46" spans="1:7" x14ac:dyDescent="0.25">
      <c r="A46" s="6" t="s">
        <v>103</v>
      </c>
      <c r="B46" s="31">
        <v>15</v>
      </c>
      <c r="C46" s="39" t="s">
        <v>395</v>
      </c>
      <c r="D46" s="31">
        <v>0</v>
      </c>
      <c r="E46" s="39" t="s">
        <v>395</v>
      </c>
      <c r="F46" s="40">
        <v>0</v>
      </c>
      <c r="G46" s="41">
        <v>1</v>
      </c>
    </row>
    <row r="47" spans="1:7" x14ac:dyDescent="0.25">
      <c r="A47" s="6" t="s">
        <v>104</v>
      </c>
      <c r="B47" s="31">
        <v>5</v>
      </c>
      <c r="C47" s="39">
        <v>5</v>
      </c>
      <c r="D47" s="31">
        <v>0</v>
      </c>
      <c r="E47" s="39">
        <v>5</v>
      </c>
      <c r="F47" s="40">
        <v>0</v>
      </c>
      <c r="G47" s="41">
        <v>1</v>
      </c>
    </row>
    <row r="48" spans="1:7" x14ac:dyDescent="0.25">
      <c r="A48" s="6" t="s">
        <v>105</v>
      </c>
      <c r="B48" s="31">
        <v>15</v>
      </c>
      <c r="C48" s="39">
        <v>20</v>
      </c>
      <c r="D48" s="31">
        <v>10</v>
      </c>
      <c r="E48" s="39">
        <v>10</v>
      </c>
      <c r="F48" s="40">
        <v>0.55000000000000004</v>
      </c>
      <c r="G48" s="41">
        <v>0.45</v>
      </c>
    </row>
    <row r="49" spans="1:7" x14ac:dyDescent="0.25">
      <c r="A49" s="6" t="s">
        <v>106</v>
      </c>
      <c r="B49" s="31">
        <v>10</v>
      </c>
      <c r="C49" s="39">
        <v>5</v>
      </c>
      <c r="D49" s="31">
        <v>0</v>
      </c>
      <c r="E49" s="39">
        <v>5</v>
      </c>
      <c r="F49" s="40">
        <v>0</v>
      </c>
      <c r="G49" s="41">
        <v>1</v>
      </c>
    </row>
    <row r="50" spans="1:7" x14ac:dyDescent="0.25">
      <c r="A50" s="6" t="s">
        <v>107</v>
      </c>
      <c r="B50" s="31">
        <v>10</v>
      </c>
      <c r="C50" s="39">
        <v>5</v>
      </c>
      <c r="D50" s="31">
        <v>0</v>
      </c>
      <c r="E50" s="39">
        <v>5</v>
      </c>
      <c r="F50" s="40">
        <v>0</v>
      </c>
      <c r="G50" s="41">
        <v>1</v>
      </c>
    </row>
    <row r="51" spans="1:7" x14ac:dyDescent="0.25">
      <c r="A51" s="6" t="s">
        <v>108</v>
      </c>
      <c r="B51" s="31">
        <v>15</v>
      </c>
      <c r="C51" s="39">
        <v>5</v>
      </c>
      <c r="D51" s="31" t="s">
        <v>395</v>
      </c>
      <c r="E51" s="39">
        <v>5</v>
      </c>
      <c r="F51" s="40" t="s">
        <v>395</v>
      </c>
      <c r="G51" s="41" t="s">
        <v>395</v>
      </c>
    </row>
    <row r="52" spans="1:7" x14ac:dyDescent="0.25">
      <c r="A52" s="6" t="s">
        <v>109</v>
      </c>
      <c r="B52" s="31">
        <v>5</v>
      </c>
      <c r="C52" s="39">
        <v>20</v>
      </c>
      <c r="D52" s="31" t="s">
        <v>395</v>
      </c>
      <c r="E52" s="39">
        <v>15</v>
      </c>
      <c r="F52" s="40" t="s">
        <v>395</v>
      </c>
      <c r="G52" s="41" t="s">
        <v>395</v>
      </c>
    </row>
    <row r="53" spans="1:7" x14ac:dyDescent="0.25">
      <c r="A53" s="6" t="s">
        <v>110</v>
      </c>
      <c r="B53" s="31">
        <v>10</v>
      </c>
      <c r="C53" s="39">
        <v>5</v>
      </c>
      <c r="D53" s="31">
        <v>0</v>
      </c>
      <c r="E53" s="39">
        <v>5</v>
      </c>
      <c r="F53" s="40">
        <v>0</v>
      </c>
      <c r="G53" s="41">
        <v>1</v>
      </c>
    </row>
    <row r="54" spans="1:7" x14ac:dyDescent="0.25">
      <c r="A54" s="6" t="s">
        <v>111</v>
      </c>
      <c r="B54" s="31">
        <v>15</v>
      </c>
      <c r="C54" s="39">
        <v>5</v>
      </c>
      <c r="D54" s="31">
        <v>0</v>
      </c>
      <c r="E54" s="39">
        <v>5</v>
      </c>
      <c r="F54" s="40">
        <v>0</v>
      </c>
      <c r="G54" s="41">
        <v>1</v>
      </c>
    </row>
    <row r="55" spans="1:7" x14ac:dyDescent="0.25">
      <c r="A55" s="6" t="s">
        <v>112</v>
      </c>
      <c r="B55" s="31">
        <v>10</v>
      </c>
      <c r="C55" s="39">
        <v>5</v>
      </c>
      <c r="D55" s="31" t="s">
        <v>395</v>
      </c>
      <c r="E55" s="39" t="s">
        <v>395</v>
      </c>
      <c r="F55" s="40" t="s">
        <v>395</v>
      </c>
      <c r="G55" s="41" t="s">
        <v>395</v>
      </c>
    </row>
    <row r="56" spans="1:7" x14ac:dyDescent="0.25">
      <c r="A56" s="29" t="s">
        <v>113</v>
      </c>
      <c r="B56" s="42">
        <v>0</v>
      </c>
      <c r="C56" s="43">
        <v>0</v>
      </c>
      <c r="D56" s="42">
        <v>0</v>
      </c>
      <c r="E56" s="43">
        <v>0</v>
      </c>
      <c r="F56" s="44" t="s">
        <v>396</v>
      </c>
      <c r="G56" s="45" t="s">
        <v>396</v>
      </c>
    </row>
    <row r="57" spans="1:7" x14ac:dyDescent="0.25">
      <c r="A57" s="30" t="s">
        <v>114</v>
      </c>
      <c r="B57" s="46">
        <v>15</v>
      </c>
      <c r="C57" s="47">
        <v>15</v>
      </c>
      <c r="D57" s="46">
        <v>10</v>
      </c>
      <c r="E57" s="47">
        <v>5</v>
      </c>
      <c r="F57" s="48">
        <v>0.67</v>
      </c>
      <c r="G57" s="49">
        <v>0.33</v>
      </c>
    </row>
    <row r="58" spans="1:7" x14ac:dyDescent="0.25">
      <c r="A58" s="30" t="s">
        <v>115</v>
      </c>
      <c r="B58" s="46">
        <v>10</v>
      </c>
      <c r="C58" s="47">
        <v>5</v>
      </c>
      <c r="D58" s="46" t="s">
        <v>395</v>
      </c>
      <c r="E58" s="47">
        <v>5</v>
      </c>
      <c r="F58" s="48" t="s">
        <v>395</v>
      </c>
      <c r="G58" s="49" t="s">
        <v>395</v>
      </c>
    </row>
    <row r="59" spans="1:7" x14ac:dyDescent="0.25">
      <c r="A59" s="30" t="s">
        <v>116</v>
      </c>
      <c r="B59" s="46">
        <v>105</v>
      </c>
      <c r="C59" s="47">
        <v>40</v>
      </c>
      <c r="D59" s="46">
        <v>10</v>
      </c>
      <c r="E59" s="47">
        <v>30</v>
      </c>
      <c r="F59" s="48">
        <v>0.26</v>
      </c>
      <c r="G59" s="49">
        <v>0.74</v>
      </c>
    </row>
    <row r="60" spans="1:7" x14ac:dyDescent="0.25">
      <c r="A60" s="30" t="s">
        <v>117</v>
      </c>
      <c r="B60" s="46">
        <v>125</v>
      </c>
      <c r="C60" s="47">
        <v>75</v>
      </c>
      <c r="D60" s="46">
        <v>15</v>
      </c>
      <c r="E60" s="47">
        <v>60</v>
      </c>
      <c r="F60" s="48">
        <v>0.22</v>
      </c>
      <c r="G60" s="49">
        <v>0.78</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11" defaultRowHeight="15.75" x14ac:dyDescent="0.25"/>
  <cols>
    <col min="1" max="1" width="150.75" customWidth="1"/>
  </cols>
  <sheetData>
    <row r="1" spans="1:1" ht="21" x14ac:dyDescent="0.35">
      <c r="A1" s="1" t="s">
        <v>1</v>
      </c>
    </row>
    <row r="2" spans="1:1" x14ac:dyDescent="0.25">
      <c r="A2" t="s">
        <v>26</v>
      </c>
    </row>
    <row r="3" spans="1:1" ht="31.5" x14ac:dyDescent="0.25">
      <c r="A3" s="2" t="s">
        <v>462</v>
      </c>
    </row>
  </sheetData>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79"/>
  <sheetViews>
    <sheetView workbookViewId="0"/>
  </sheetViews>
  <sheetFormatPr defaultColWidth="11" defaultRowHeight="15.75" x14ac:dyDescent="0.25"/>
  <cols>
    <col min="1" max="1" width="35.75" customWidth="1"/>
    <col min="2" max="15" width="16.75" customWidth="1"/>
  </cols>
  <sheetData>
    <row r="1" spans="1:11" ht="63" x14ac:dyDescent="0.25">
      <c r="A1" s="3" t="s">
        <v>127</v>
      </c>
      <c r="B1" s="3" t="s">
        <v>272</v>
      </c>
      <c r="C1" s="3" t="s">
        <v>50</v>
      </c>
      <c r="D1" s="3" t="s">
        <v>51</v>
      </c>
      <c r="E1" s="3" t="s">
        <v>52</v>
      </c>
      <c r="F1" s="3" t="s">
        <v>53</v>
      </c>
      <c r="G1" s="3" t="s">
        <v>54</v>
      </c>
      <c r="H1" s="3" t="s">
        <v>55</v>
      </c>
      <c r="I1" s="3" t="s">
        <v>56</v>
      </c>
      <c r="J1" s="3" t="s">
        <v>57</v>
      </c>
      <c r="K1" s="3" t="s">
        <v>58</v>
      </c>
    </row>
    <row r="2" spans="1:11" x14ac:dyDescent="0.25">
      <c r="A2" s="6" t="s">
        <v>129</v>
      </c>
      <c r="B2" s="6" t="s">
        <v>273</v>
      </c>
      <c r="C2" s="10">
        <v>16335</v>
      </c>
      <c r="D2" s="14">
        <v>0.16</v>
      </c>
      <c r="E2" s="10">
        <v>12755</v>
      </c>
      <c r="F2" s="10">
        <v>11840</v>
      </c>
      <c r="G2" s="10">
        <v>610</v>
      </c>
      <c r="H2" s="10">
        <v>305</v>
      </c>
      <c r="I2" s="14">
        <v>0.93</v>
      </c>
      <c r="J2" s="14">
        <v>0.05</v>
      </c>
      <c r="K2" s="14">
        <v>0.02</v>
      </c>
    </row>
    <row r="3" spans="1:11" x14ac:dyDescent="0.25">
      <c r="A3" s="6" t="s">
        <v>129</v>
      </c>
      <c r="B3" s="6" t="s">
        <v>274</v>
      </c>
      <c r="C3" s="10">
        <v>10195</v>
      </c>
      <c r="D3" s="14">
        <v>0.19</v>
      </c>
      <c r="E3" s="10">
        <v>11980</v>
      </c>
      <c r="F3" s="10">
        <v>8995</v>
      </c>
      <c r="G3" s="10">
        <v>2685</v>
      </c>
      <c r="H3" s="10">
        <v>300</v>
      </c>
      <c r="I3" s="14">
        <v>0.75</v>
      </c>
      <c r="J3" s="14">
        <v>0.22</v>
      </c>
      <c r="K3" s="14">
        <v>0.03</v>
      </c>
    </row>
    <row r="4" spans="1:11" x14ac:dyDescent="0.25">
      <c r="A4" s="6" t="s">
        <v>129</v>
      </c>
      <c r="B4" s="6" t="s">
        <v>275</v>
      </c>
      <c r="C4" s="10">
        <v>11040</v>
      </c>
      <c r="D4" s="14">
        <v>7.0000000000000007E-2</v>
      </c>
      <c r="E4" s="10">
        <v>11265</v>
      </c>
      <c r="F4" s="10">
        <v>8230</v>
      </c>
      <c r="G4" s="10">
        <v>2830</v>
      </c>
      <c r="H4" s="10">
        <v>200</v>
      </c>
      <c r="I4" s="14">
        <v>0.73</v>
      </c>
      <c r="J4" s="14">
        <v>0.25</v>
      </c>
      <c r="K4" s="14">
        <v>0.02</v>
      </c>
    </row>
    <row r="5" spans="1:11" x14ac:dyDescent="0.25">
      <c r="A5" s="6" t="s">
        <v>129</v>
      </c>
      <c r="B5" s="6" t="s">
        <v>276</v>
      </c>
      <c r="C5" s="10">
        <v>7880</v>
      </c>
      <c r="D5" s="14">
        <v>0.15</v>
      </c>
      <c r="E5" s="10">
        <v>8940</v>
      </c>
      <c r="F5" s="10">
        <v>5570</v>
      </c>
      <c r="G5" s="10">
        <v>3245</v>
      </c>
      <c r="H5" s="10">
        <v>120</v>
      </c>
      <c r="I5" s="14">
        <v>0.62</v>
      </c>
      <c r="J5" s="14">
        <v>0.36</v>
      </c>
      <c r="K5" s="14">
        <v>0.01</v>
      </c>
    </row>
    <row r="6" spans="1:11" x14ac:dyDescent="0.25">
      <c r="A6" s="6" t="s">
        <v>129</v>
      </c>
      <c r="B6" s="6" t="s">
        <v>277</v>
      </c>
      <c r="C6" s="10">
        <v>7085</v>
      </c>
      <c r="D6" s="14">
        <v>0.16</v>
      </c>
      <c r="E6" s="10">
        <v>7015</v>
      </c>
      <c r="F6" s="10">
        <v>4385</v>
      </c>
      <c r="G6" s="10">
        <v>2555</v>
      </c>
      <c r="H6" s="10">
        <v>75</v>
      </c>
      <c r="I6" s="14">
        <v>0.62</v>
      </c>
      <c r="J6" s="14">
        <v>0.36</v>
      </c>
      <c r="K6" s="14">
        <v>0.01</v>
      </c>
    </row>
    <row r="7" spans="1:11" x14ac:dyDescent="0.25">
      <c r="A7" s="6" t="s">
        <v>129</v>
      </c>
      <c r="B7" s="6" t="s">
        <v>196</v>
      </c>
      <c r="C7" s="10">
        <v>52535</v>
      </c>
      <c r="D7" s="14">
        <v>0.13</v>
      </c>
      <c r="E7" s="10">
        <v>51955</v>
      </c>
      <c r="F7" s="10">
        <v>39025</v>
      </c>
      <c r="G7" s="10">
        <v>11925</v>
      </c>
      <c r="H7" s="10">
        <v>1005</v>
      </c>
      <c r="I7" s="14">
        <v>0.75</v>
      </c>
      <c r="J7" s="14">
        <v>0.23</v>
      </c>
      <c r="K7" s="14">
        <v>0.02</v>
      </c>
    </row>
    <row r="8" spans="1:11" x14ac:dyDescent="0.25">
      <c r="A8" s="6" t="s">
        <v>130</v>
      </c>
      <c r="B8" s="6" t="s">
        <v>273</v>
      </c>
      <c r="C8" s="10">
        <v>27585</v>
      </c>
      <c r="D8" s="14">
        <v>0.26</v>
      </c>
      <c r="E8" s="10">
        <v>21990</v>
      </c>
      <c r="F8" s="10">
        <v>20475</v>
      </c>
      <c r="G8" s="10">
        <v>1020</v>
      </c>
      <c r="H8" s="10">
        <v>495</v>
      </c>
      <c r="I8" s="14">
        <v>0.93</v>
      </c>
      <c r="J8" s="14">
        <v>0.05</v>
      </c>
      <c r="K8" s="14">
        <v>0.02</v>
      </c>
    </row>
    <row r="9" spans="1:11" x14ac:dyDescent="0.25">
      <c r="A9" s="6" t="s">
        <v>130</v>
      </c>
      <c r="B9" s="6" t="s">
        <v>274</v>
      </c>
      <c r="C9" s="10">
        <v>14130</v>
      </c>
      <c r="D9" s="14">
        <v>0.26</v>
      </c>
      <c r="E9" s="10">
        <v>17260</v>
      </c>
      <c r="F9" s="10">
        <v>13590</v>
      </c>
      <c r="G9" s="10">
        <v>3275</v>
      </c>
      <c r="H9" s="10">
        <v>400</v>
      </c>
      <c r="I9" s="14">
        <v>0.79</v>
      </c>
      <c r="J9" s="14">
        <v>0.19</v>
      </c>
      <c r="K9" s="14">
        <v>0.02</v>
      </c>
    </row>
    <row r="10" spans="1:11" x14ac:dyDescent="0.25">
      <c r="A10" s="6" t="s">
        <v>130</v>
      </c>
      <c r="B10" s="6" t="s">
        <v>275</v>
      </c>
      <c r="C10" s="10">
        <v>21060</v>
      </c>
      <c r="D10" s="14">
        <v>0.13</v>
      </c>
      <c r="E10" s="10">
        <v>21235</v>
      </c>
      <c r="F10" s="10">
        <v>17190</v>
      </c>
      <c r="G10" s="10">
        <v>3700</v>
      </c>
      <c r="H10" s="10">
        <v>345</v>
      </c>
      <c r="I10" s="14">
        <v>0.81</v>
      </c>
      <c r="J10" s="14">
        <v>0.17</v>
      </c>
      <c r="K10" s="14">
        <v>0.02</v>
      </c>
    </row>
    <row r="11" spans="1:11" x14ac:dyDescent="0.25">
      <c r="A11" s="6" t="s">
        <v>130</v>
      </c>
      <c r="B11" s="6" t="s">
        <v>276</v>
      </c>
      <c r="C11" s="10">
        <v>9575</v>
      </c>
      <c r="D11" s="14">
        <v>0.18</v>
      </c>
      <c r="E11" s="10">
        <v>11270</v>
      </c>
      <c r="F11" s="10">
        <v>7510</v>
      </c>
      <c r="G11" s="10">
        <v>3550</v>
      </c>
      <c r="H11" s="10">
        <v>205</v>
      </c>
      <c r="I11" s="14">
        <v>0.67</v>
      </c>
      <c r="J11" s="14">
        <v>0.32</v>
      </c>
      <c r="K11" s="14">
        <v>0.02</v>
      </c>
    </row>
    <row r="12" spans="1:11" x14ac:dyDescent="0.25">
      <c r="A12" s="6" t="s">
        <v>130</v>
      </c>
      <c r="B12" s="6" t="s">
        <v>277</v>
      </c>
      <c r="C12" s="10">
        <v>8260</v>
      </c>
      <c r="D12" s="14">
        <v>0.19</v>
      </c>
      <c r="E12" s="10">
        <v>8215</v>
      </c>
      <c r="F12" s="10">
        <v>5510</v>
      </c>
      <c r="G12" s="10">
        <v>2585</v>
      </c>
      <c r="H12" s="10">
        <v>120</v>
      </c>
      <c r="I12" s="14">
        <v>0.67</v>
      </c>
      <c r="J12" s="14">
        <v>0.31</v>
      </c>
      <c r="K12" s="14">
        <v>0.01</v>
      </c>
    </row>
    <row r="13" spans="1:11" x14ac:dyDescent="0.25">
      <c r="A13" s="6" t="s">
        <v>130</v>
      </c>
      <c r="B13" s="6" t="s">
        <v>196</v>
      </c>
      <c r="C13" s="10">
        <v>80610</v>
      </c>
      <c r="D13" s="14">
        <v>0.19</v>
      </c>
      <c r="E13" s="10">
        <v>79975</v>
      </c>
      <c r="F13" s="10">
        <v>64275</v>
      </c>
      <c r="G13" s="10">
        <v>14135</v>
      </c>
      <c r="H13" s="10">
        <v>1565</v>
      </c>
      <c r="I13" s="14">
        <v>0.8</v>
      </c>
      <c r="J13" s="14">
        <v>0.18</v>
      </c>
      <c r="K13" s="14">
        <v>0.02</v>
      </c>
    </row>
    <row r="14" spans="1:11" x14ac:dyDescent="0.25">
      <c r="A14" s="6" t="s">
        <v>131</v>
      </c>
      <c r="B14" s="6" t="s">
        <v>273</v>
      </c>
      <c r="C14" s="10">
        <v>28530</v>
      </c>
      <c r="D14" s="14">
        <v>0.27</v>
      </c>
      <c r="E14" s="10">
        <v>22425</v>
      </c>
      <c r="F14" s="10">
        <v>20700</v>
      </c>
      <c r="G14" s="10">
        <v>1335</v>
      </c>
      <c r="H14" s="10">
        <v>395</v>
      </c>
      <c r="I14" s="14">
        <v>0.92</v>
      </c>
      <c r="J14" s="14">
        <v>0.06</v>
      </c>
      <c r="K14" s="14">
        <v>0.02</v>
      </c>
    </row>
    <row r="15" spans="1:11" x14ac:dyDescent="0.25">
      <c r="A15" s="6" t="s">
        <v>131</v>
      </c>
      <c r="B15" s="6" t="s">
        <v>274</v>
      </c>
      <c r="C15" s="10">
        <v>14315</v>
      </c>
      <c r="D15" s="14">
        <v>0.27</v>
      </c>
      <c r="E15" s="10">
        <v>17740</v>
      </c>
      <c r="F15" s="10">
        <v>13770</v>
      </c>
      <c r="G15" s="10">
        <v>3650</v>
      </c>
      <c r="H15" s="10">
        <v>325</v>
      </c>
      <c r="I15" s="14">
        <v>0.78</v>
      </c>
      <c r="J15" s="14">
        <v>0.21</v>
      </c>
      <c r="K15" s="14">
        <v>0.02</v>
      </c>
    </row>
    <row r="16" spans="1:11" x14ac:dyDescent="0.25">
      <c r="A16" s="6" t="s">
        <v>131</v>
      </c>
      <c r="B16" s="6" t="s">
        <v>275</v>
      </c>
      <c r="C16" s="10">
        <v>34720</v>
      </c>
      <c r="D16" s="14">
        <v>0.22</v>
      </c>
      <c r="E16" s="10">
        <v>34310</v>
      </c>
      <c r="F16" s="10">
        <v>29225</v>
      </c>
      <c r="G16" s="10">
        <v>4680</v>
      </c>
      <c r="H16" s="10">
        <v>405</v>
      </c>
      <c r="I16" s="14">
        <v>0.85</v>
      </c>
      <c r="J16" s="14">
        <v>0.14000000000000001</v>
      </c>
      <c r="K16" s="14">
        <v>0.01</v>
      </c>
    </row>
    <row r="17" spans="1:11" x14ac:dyDescent="0.25">
      <c r="A17" s="6" t="s">
        <v>131</v>
      </c>
      <c r="B17" s="6" t="s">
        <v>276</v>
      </c>
      <c r="C17" s="10">
        <v>11185</v>
      </c>
      <c r="D17" s="14">
        <v>0.22</v>
      </c>
      <c r="E17" s="10">
        <v>13525</v>
      </c>
      <c r="F17" s="10">
        <v>9430</v>
      </c>
      <c r="G17" s="10">
        <v>3870</v>
      </c>
      <c r="H17" s="10">
        <v>225</v>
      </c>
      <c r="I17" s="14">
        <v>0.7</v>
      </c>
      <c r="J17" s="14">
        <v>0.28999999999999998</v>
      </c>
      <c r="K17" s="14">
        <v>0.02</v>
      </c>
    </row>
    <row r="18" spans="1:11" x14ac:dyDescent="0.25">
      <c r="A18" s="6" t="s">
        <v>131</v>
      </c>
      <c r="B18" s="6" t="s">
        <v>277</v>
      </c>
      <c r="C18" s="10">
        <v>9540</v>
      </c>
      <c r="D18" s="14">
        <v>0.22</v>
      </c>
      <c r="E18" s="10">
        <v>9575</v>
      </c>
      <c r="F18" s="10">
        <v>6775</v>
      </c>
      <c r="G18" s="10">
        <v>2670</v>
      </c>
      <c r="H18" s="10">
        <v>130</v>
      </c>
      <c r="I18" s="14">
        <v>0.71</v>
      </c>
      <c r="J18" s="14">
        <v>0.28000000000000003</v>
      </c>
      <c r="K18" s="14">
        <v>0.01</v>
      </c>
    </row>
    <row r="19" spans="1:11" x14ac:dyDescent="0.25">
      <c r="A19" s="6" t="s">
        <v>131</v>
      </c>
      <c r="B19" s="6" t="s">
        <v>196</v>
      </c>
      <c r="C19" s="10">
        <v>98290</v>
      </c>
      <c r="D19" s="14">
        <v>0.24</v>
      </c>
      <c r="E19" s="10">
        <v>97575</v>
      </c>
      <c r="F19" s="10">
        <v>79895</v>
      </c>
      <c r="G19" s="10">
        <v>16205</v>
      </c>
      <c r="H19" s="10">
        <v>1475</v>
      </c>
      <c r="I19" s="14">
        <v>0.82</v>
      </c>
      <c r="J19" s="14">
        <v>0.17</v>
      </c>
      <c r="K19" s="14">
        <v>0.02</v>
      </c>
    </row>
    <row r="20" spans="1:11" x14ac:dyDescent="0.25">
      <c r="A20" s="6" t="s">
        <v>132</v>
      </c>
      <c r="B20" s="6" t="s">
        <v>273</v>
      </c>
      <c r="C20" s="10">
        <v>19695</v>
      </c>
      <c r="D20" s="14">
        <v>0.19</v>
      </c>
      <c r="E20" s="10">
        <v>15165</v>
      </c>
      <c r="F20" s="10">
        <v>13900</v>
      </c>
      <c r="G20" s="10">
        <v>980</v>
      </c>
      <c r="H20" s="10">
        <v>290</v>
      </c>
      <c r="I20" s="14">
        <v>0.92</v>
      </c>
      <c r="J20" s="14">
        <v>0.06</v>
      </c>
      <c r="K20" s="14">
        <v>0.02</v>
      </c>
    </row>
    <row r="21" spans="1:11" x14ac:dyDescent="0.25">
      <c r="A21" s="6" t="s">
        <v>132</v>
      </c>
      <c r="B21" s="6" t="s">
        <v>274</v>
      </c>
      <c r="C21" s="10">
        <v>9175</v>
      </c>
      <c r="D21" s="14">
        <v>0.17</v>
      </c>
      <c r="E21" s="10">
        <v>11970</v>
      </c>
      <c r="F21" s="10">
        <v>9355</v>
      </c>
      <c r="G21" s="10">
        <v>2365</v>
      </c>
      <c r="H21" s="10">
        <v>250</v>
      </c>
      <c r="I21" s="14">
        <v>0.78</v>
      </c>
      <c r="J21" s="14">
        <v>0.2</v>
      </c>
      <c r="K21" s="14">
        <v>0.02</v>
      </c>
    </row>
    <row r="22" spans="1:11" x14ac:dyDescent="0.25">
      <c r="A22" s="6" t="s">
        <v>132</v>
      </c>
      <c r="B22" s="6" t="s">
        <v>275</v>
      </c>
      <c r="C22" s="10">
        <v>36730</v>
      </c>
      <c r="D22" s="14">
        <v>0.23</v>
      </c>
      <c r="E22" s="10">
        <v>35410</v>
      </c>
      <c r="F22" s="10">
        <v>31295</v>
      </c>
      <c r="G22" s="10">
        <v>3790</v>
      </c>
      <c r="H22" s="10">
        <v>325</v>
      </c>
      <c r="I22" s="14">
        <v>0.88</v>
      </c>
      <c r="J22" s="14">
        <v>0.11</v>
      </c>
      <c r="K22" s="14">
        <v>0.01</v>
      </c>
    </row>
    <row r="23" spans="1:11" x14ac:dyDescent="0.25">
      <c r="A23" s="6" t="s">
        <v>132</v>
      </c>
      <c r="B23" s="6" t="s">
        <v>276</v>
      </c>
      <c r="C23" s="10">
        <v>9755</v>
      </c>
      <c r="D23" s="14">
        <v>0.19</v>
      </c>
      <c r="E23" s="10">
        <v>12215</v>
      </c>
      <c r="F23" s="10">
        <v>8940</v>
      </c>
      <c r="G23" s="10">
        <v>3070</v>
      </c>
      <c r="H23" s="10">
        <v>200</v>
      </c>
      <c r="I23" s="14">
        <v>0.73</v>
      </c>
      <c r="J23" s="14">
        <v>0.25</v>
      </c>
      <c r="K23" s="14">
        <v>0.02</v>
      </c>
    </row>
    <row r="24" spans="1:11" x14ac:dyDescent="0.25">
      <c r="A24" s="6" t="s">
        <v>132</v>
      </c>
      <c r="B24" s="6" t="s">
        <v>277</v>
      </c>
      <c r="C24" s="10">
        <v>8125</v>
      </c>
      <c r="D24" s="14">
        <v>0.19</v>
      </c>
      <c r="E24" s="10">
        <v>8145</v>
      </c>
      <c r="F24" s="10">
        <v>6005</v>
      </c>
      <c r="G24" s="10">
        <v>2030</v>
      </c>
      <c r="H24" s="10">
        <v>110</v>
      </c>
      <c r="I24" s="14">
        <v>0.74</v>
      </c>
      <c r="J24" s="14">
        <v>0.25</v>
      </c>
      <c r="K24" s="14">
        <v>0.01</v>
      </c>
    </row>
    <row r="25" spans="1:11" x14ac:dyDescent="0.25">
      <c r="A25" s="6" t="s">
        <v>132</v>
      </c>
      <c r="B25" s="6" t="s">
        <v>196</v>
      </c>
      <c r="C25" s="10">
        <v>83485</v>
      </c>
      <c r="D25" s="14">
        <v>0.2</v>
      </c>
      <c r="E25" s="10">
        <v>82905</v>
      </c>
      <c r="F25" s="10">
        <v>69495</v>
      </c>
      <c r="G25" s="10">
        <v>12235</v>
      </c>
      <c r="H25" s="10">
        <v>1170</v>
      </c>
      <c r="I25" s="14">
        <v>0.84</v>
      </c>
      <c r="J25" s="14">
        <v>0.15</v>
      </c>
      <c r="K25" s="14">
        <v>0.01</v>
      </c>
    </row>
    <row r="26" spans="1:11" x14ac:dyDescent="0.25">
      <c r="A26" s="6" t="s">
        <v>133</v>
      </c>
      <c r="B26" s="6" t="s">
        <v>273</v>
      </c>
      <c r="C26" s="10">
        <v>8810</v>
      </c>
      <c r="D26" s="14">
        <v>0.08</v>
      </c>
      <c r="E26" s="10">
        <v>6750</v>
      </c>
      <c r="F26" s="10">
        <v>6240</v>
      </c>
      <c r="G26" s="10">
        <v>415</v>
      </c>
      <c r="H26" s="10">
        <v>95</v>
      </c>
      <c r="I26" s="14">
        <v>0.92</v>
      </c>
      <c r="J26" s="14">
        <v>0.06</v>
      </c>
      <c r="K26" s="14">
        <v>0.01</v>
      </c>
    </row>
    <row r="27" spans="1:11" x14ac:dyDescent="0.25">
      <c r="A27" s="6" t="s">
        <v>133</v>
      </c>
      <c r="B27" s="6" t="s">
        <v>274</v>
      </c>
      <c r="C27" s="10">
        <v>3785</v>
      </c>
      <c r="D27" s="14">
        <v>7.0000000000000007E-2</v>
      </c>
      <c r="E27" s="10">
        <v>5100</v>
      </c>
      <c r="F27" s="10">
        <v>4155</v>
      </c>
      <c r="G27" s="10">
        <v>865</v>
      </c>
      <c r="H27" s="10">
        <v>85</v>
      </c>
      <c r="I27" s="14">
        <v>0.81</v>
      </c>
      <c r="J27" s="14">
        <v>0.17</v>
      </c>
      <c r="K27" s="14">
        <v>0.02</v>
      </c>
    </row>
    <row r="28" spans="1:11" x14ac:dyDescent="0.25">
      <c r="A28" s="6" t="s">
        <v>133</v>
      </c>
      <c r="B28" s="6" t="s">
        <v>275</v>
      </c>
      <c r="C28" s="10">
        <v>28670</v>
      </c>
      <c r="D28" s="14">
        <v>0.18</v>
      </c>
      <c r="E28" s="10">
        <v>27180</v>
      </c>
      <c r="F28" s="10">
        <v>24845</v>
      </c>
      <c r="G28" s="10">
        <v>2155</v>
      </c>
      <c r="H28" s="10">
        <v>185</v>
      </c>
      <c r="I28" s="14">
        <v>0.91</v>
      </c>
      <c r="J28" s="14">
        <v>0.08</v>
      </c>
      <c r="K28" s="14">
        <v>0.01</v>
      </c>
    </row>
    <row r="29" spans="1:11" x14ac:dyDescent="0.25">
      <c r="A29" s="6" t="s">
        <v>133</v>
      </c>
      <c r="B29" s="6" t="s">
        <v>276</v>
      </c>
      <c r="C29" s="10">
        <v>6630</v>
      </c>
      <c r="D29" s="14">
        <v>0.13</v>
      </c>
      <c r="E29" s="10">
        <v>8450</v>
      </c>
      <c r="F29" s="10">
        <v>6360</v>
      </c>
      <c r="G29" s="10">
        <v>1960</v>
      </c>
      <c r="H29" s="10">
        <v>130</v>
      </c>
      <c r="I29" s="14">
        <v>0.75</v>
      </c>
      <c r="J29" s="14">
        <v>0.23</v>
      </c>
      <c r="K29" s="14">
        <v>0.02</v>
      </c>
    </row>
    <row r="30" spans="1:11" x14ac:dyDescent="0.25">
      <c r="A30" s="6" t="s">
        <v>133</v>
      </c>
      <c r="B30" s="6" t="s">
        <v>277</v>
      </c>
      <c r="C30" s="10">
        <v>5440</v>
      </c>
      <c r="D30" s="14">
        <v>0.12</v>
      </c>
      <c r="E30" s="10">
        <v>5455</v>
      </c>
      <c r="F30" s="10">
        <v>4170</v>
      </c>
      <c r="G30" s="10">
        <v>1220</v>
      </c>
      <c r="H30" s="10">
        <v>65</v>
      </c>
      <c r="I30" s="14">
        <v>0.76</v>
      </c>
      <c r="J30" s="14">
        <v>0.22</v>
      </c>
      <c r="K30" s="14">
        <v>0.01</v>
      </c>
    </row>
    <row r="31" spans="1:11" x14ac:dyDescent="0.25">
      <c r="A31" s="6" t="s">
        <v>133</v>
      </c>
      <c r="B31" s="6" t="s">
        <v>196</v>
      </c>
      <c r="C31" s="10">
        <v>53330</v>
      </c>
      <c r="D31" s="14">
        <v>0.13</v>
      </c>
      <c r="E31" s="10">
        <v>52935</v>
      </c>
      <c r="F31" s="10">
        <v>45770</v>
      </c>
      <c r="G31" s="10">
        <v>6610</v>
      </c>
      <c r="H31" s="10">
        <v>555</v>
      </c>
      <c r="I31" s="14">
        <v>0.86</v>
      </c>
      <c r="J31" s="14">
        <v>0.12</v>
      </c>
      <c r="K31" s="14">
        <v>0.01</v>
      </c>
    </row>
    <row r="32" spans="1:11" x14ac:dyDescent="0.25">
      <c r="A32" s="6" t="s">
        <v>134</v>
      </c>
      <c r="B32" s="6" t="s">
        <v>273</v>
      </c>
      <c r="C32" s="10">
        <v>2250</v>
      </c>
      <c r="D32" s="14">
        <v>0.02</v>
      </c>
      <c r="E32" s="10">
        <v>1660</v>
      </c>
      <c r="F32" s="10">
        <v>1515</v>
      </c>
      <c r="G32" s="10">
        <v>125</v>
      </c>
      <c r="H32" s="10">
        <v>15</v>
      </c>
      <c r="I32" s="14">
        <v>0.91</v>
      </c>
      <c r="J32" s="14">
        <v>0.08</v>
      </c>
      <c r="K32" s="14">
        <v>0.01</v>
      </c>
    </row>
    <row r="33" spans="1:11" x14ac:dyDescent="0.25">
      <c r="A33" s="6" t="s">
        <v>134</v>
      </c>
      <c r="B33" s="6" t="s">
        <v>274</v>
      </c>
      <c r="C33" s="10">
        <v>885</v>
      </c>
      <c r="D33" s="14">
        <v>0.02</v>
      </c>
      <c r="E33" s="10">
        <v>1295</v>
      </c>
      <c r="F33" s="10">
        <v>1060</v>
      </c>
      <c r="G33" s="10">
        <v>215</v>
      </c>
      <c r="H33" s="10">
        <v>20</v>
      </c>
      <c r="I33" s="14">
        <v>0.82</v>
      </c>
      <c r="J33" s="14">
        <v>0.17</v>
      </c>
      <c r="K33" s="14">
        <v>0.01</v>
      </c>
    </row>
    <row r="34" spans="1:11" x14ac:dyDescent="0.25">
      <c r="A34" s="6" t="s">
        <v>134</v>
      </c>
      <c r="B34" s="6" t="s">
        <v>275</v>
      </c>
      <c r="C34" s="10">
        <v>16145</v>
      </c>
      <c r="D34" s="14">
        <v>0.1</v>
      </c>
      <c r="E34" s="10">
        <v>15095</v>
      </c>
      <c r="F34" s="10">
        <v>14185</v>
      </c>
      <c r="G34" s="10">
        <v>830</v>
      </c>
      <c r="H34" s="10">
        <v>75</v>
      </c>
      <c r="I34" s="14">
        <v>0.94</v>
      </c>
      <c r="J34" s="14">
        <v>0.06</v>
      </c>
      <c r="K34" s="14">
        <v>0.01</v>
      </c>
    </row>
    <row r="35" spans="1:11" x14ac:dyDescent="0.25">
      <c r="A35" s="6" t="s">
        <v>134</v>
      </c>
      <c r="B35" s="6" t="s">
        <v>276</v>
      </c>
      <c r="C35" s="10">
        <v>3505</v>
      </c>
      <c r="D35" s="14">
        <v>7.0000000000000007E-2</v>
      </c>
      <c r="E35" s="10">
        <v>4535</v>
      </c>
      <c r="F35" s="10">
        <v>3605</v>
      </c>
      <c r="G35" s="10">
        <v>875</v>
      </c>
      <c r="H35" s="10">
        <v>55</v>
      </c>
      <c r="I35" s="14">
        <v>0.79</v>
      </c>
      <c r="J35" s="14">
        <v>0.19</v>
      </c>
      <c r="K35" s="14">
        <v>0.01</v>
      </c>
    </row>
    <row r="36" spans="1:11" x14ac:dyDescent="0.25">
      <c r="A36" s="6" t="s">
        <v>134</v>
      </c>
      <c r="B36" s="6" t="s">
        <v>277</v>
      </c>
      <c r="C36" s="10">
        <v>2755</v>
      </c>
      <c r="D36" s="14">
        <v>0.06</v>
      </c>
      <c r="E36" s="10">
        <v>2760</v>
      </c>
      <c r="F36" s="10">
        <v>2190</v>
      </c>
      <c r="G36" s="10">
        <v>520</v>
      </c>
      <c r="H36" s="10">
        <v>45</v>
      </c>
      <c r="I36" s="14">
        <v>0.79</v>
      </c>
      <c r="J36" s="14">
        <v>0.19</v>
      </c>
      <c r="K36" s="14">
        <v>0.02</v>
      </c>
    </row>
    <row r="37" spans="1:11" x14ac:dyDescent="0.25">
      <c r="A37" s="6" t="s">
        <v>134</v>
      </c>
      <c r="B37" s="6" t="s">
        <v>196</v>
      </c>
      <c r="C37" s="10">
        <v>25540</v>
      </c>
      <c r="D37" s="14">
        <v>0.06</v>
      </c>
      <c r="E37" s="10">
        <v>25340</v>
      </c>
      <c r="F37" s="10">
        <v>22555</v>
      </c>
      <c r="G37" s="10">
        <v>2570</v>
      </c>
      <c r="H37" s="10">
        <v>210</v>
      </c>
      <c r="I37" s="14">
        <v>0.89</v>
      </c>
      <c r="J37" s="14">
        <v>0.1</v>
      </c>
      <c r="K37" s="14">
        <v>0.01</v>
      </c>
    </row>
    <row r="38" spans="1:11" x14ac:dyDescent="0.25">
      <c r="A38" s="6" t="s">
        <v>135</v>
      </c>
      <c r="B38" s="6" t="s">
        <v>273</v>
      </c>
      <c r="C38" s="10">
        <v>605</v>
      </c>
      <c r="D38" s="14">
        <v>0.01</v>
      </c>
      <c r="E38" s="10">
        <v>445</v>
      </c>
      <c r="F38" s="10">
        <v>380</v>
      </c>
      <c r="G38" s="10">
        <v>55</v>
      </c>
      <c r="H38" s="10">
        <v>10</v>
      </c>
      <c r="I38" s="14">
        <v>0.85</v>
      </c>
      <c r="J38" s="14">
        <v>0.13</v>
      </c>
      <c r="K38" s="14">
        <v>0.02</v>
      </c>
    </row>
    <row r="39" spans="1:11" x14ac:dyDescent="0.25">
      <c r="A39" s="6" t="s">
        <v>135</v>
      </c>
      <c r="B39" s="6" t="s">
        <v>274</v>
      </c>
      <c r="C39" s="10">
        <v>280</v>
      </c>
      <c r="D39" s="14">
        <v>0.01</v>
      </c>
      <c r="E39" s="10">
        <v>380</v>
      </c>
      <c r="F39" s="10">
        <v>295</v>
      </c>
      <c r="G39" s="10">
        <v>80</v>
      </c>
      <c r="H39" s="10">
        <v>10</v>
      </c>
      <c r="I39" s="14">
        <v>0.77</v>
      </c>
      <c r="J39" s="14">
        <v>0.2</v>
      </c>
      <c r="K39" s="14">
        <v>0.03</v>
      </c>
    </row>
    <row r="40" spans="1:11" x14ac:dyDescent="0.25">
      <c r="A40" s="6" t="s">
        <v>135</v>
      </c>
      <c r="B40" s="6" t="s">
        <v>275</v>
      </c>
      <c r="C40" s="10">
        <v>8020</v>
      </c>
      <c r="D40" s="14">
        <v>0.05</v>
      </c>
      <c r="E40" s="10">
        <v>7455</v>
      </c>
      <c r="F40" s="10">
        <v>7000</v>
      </c>
      <c r="G40" s="10">
        <v>420</v>
      </c>
      <c r="H40" s="10">
        <v>35</v>
      </c>
      <c r="I40" s="14">
        <v>0.94</v>
      </c>
      <c r="J40" s="14">
        <v>0.06</v>
      </c>
      <c r="K40" s="14">
        <v>0</v>
      </c>
    </row>
    <row r="41" spans="1:11" x14ac:dyDescent="0.25">
      <c r="A41" s="6" t="s">
        <v>135</v>
      </c>
      <c r="B41" s="6" t="s">
        <v>276</v>
      </c>
      <c r="C41" s="10">
        <v>1700</v>
      </c>
      <c r="D41" s="14">
        <v>0.03</v>
      </c>
      <c r="E41" s="10">
        <v>2240</v>
      </c>
      <c r="F41" s="10">
        <v>1780</v>
      </c>
      <c r="G41" s="10">
        <v>425</v>
      </c>
      <c r="H41" s="10">
        <v>30</v>
      </c>
      <c r="I41" s="14">
        <v>0.8</v>
      </c>
      <c r="J41" s="14">
        <v>0.19</v>
      </c>
      <c r="K41" s="14">
        <v>0.01</v>
      </c>
    </row>
    <row r="42" spans="1:11" x14ac:dyDescent="0.25">
      <c r="A42" s="6" t="s">
        <v>135</v>
      </c>
      <c r="B42" s="6" t="s">
        <v>277</v>
      </c>
      <c r="C42" s="10">
        <v>1290</v>
      </c>
      <c r="D42" s="14">
        <v>0.03</v>
      </c>
      <c r="E42" s="10">
        <v>1290</v>
      </c>
      <c r="F42" s="10">
        <v>1055</v>
      </c>
      <c r="G42" s="10">
        <v>220</v>
      </c>
      <c r="H42" s="10">
        <v>15</v>
      </c>
      <c r="I42" s="14">
        <v>0.82</v>
      </c>
      <c r="J42" s="14">
        <v>0.17</v>
      </c>
      <c r="K42" s="14">
        <v>0.01</v>
      </c>
    </row>
    <row r="43" spans="1:11" x14ac:dyDescent="0.25">
      <c r="A43" s="6" t="s">
        <v>135</v>
      </c>
      <c r="B43" s="6" t="s">
        <v>196</v>
      </c>
      <c r="C43" s="10">
        <v>11900</v>
      </c>
      <c r="D43" s="14">
        <v>0.03</v>
      </c>
      <c r="E43" s="10">
        <v>11810</v>
      </c>
      <c r="F43" s="10">
        <v>10510</v>
      </c>
      <c r="G43" s="10">
        <v>1200</v>
      </c>
      <c r="H43" s="10">
        <v>100</v>
      </c>
      <c r="I43" s="14">
        <v>0.89</v>
      </c>
      <c r="J43" s="14">
        <v>0.1</v>
      </c>
      <c r="K43" s="14">
        <v>0.01</v>
      </c>
    </row>
    <row r="44" spans="1:11" x14ac:dyDescent="0.25">
      <c r="A44" s="6" t="s">
        <v>136</v>
      </c>
      <c r="B44" s="6" t="s">
        <v>273</v>
      </c>
      <c r="C44" s="10">
        <v>280</v>
      </c>
      <c r="D44" s="14">
        <v>0</v>
      </c>
      <c r="E44" s="10">
        <v>205</v>
      </c>
      <c r="F44" s="10">
        <v>175</v>
      </c>
      <c r="G44" s="10">
        <v>30</v>
      </c>
      <c r="H44" s="10" t="s">
        <v>395</v>
      </c>
      <c r="I44" s="14">
        <v>0.85</v>
      </c>
      <c r="J44" s="14" t="s">
        <v>395</v>
      </c>
      <c r="K44" s="14" t="s">
        <v>395</v>
      </c>
    </row>
    <row r="45" spans="1:11" x14ac:dyDescent="0.25">
      <c r="A45" s="6" t="s">
        <v>136</v>
      </c>
      <c r="B45" s="6" t="s">
        <v>274</v>
      </c>
      <c r="C45" s="10">
        <v>135</v>
      </c>
      <c r="D45" s="14">
        <v>0</v>
      </c>
      <c r="E45" s="10">
        <v>170</v>
      </c>
      <c r="F45" s="10">
        <v>135</v>
      </c>
      <c r="G45" s="10">
        <v>30</v>
      </c>
      <c r="H45" s="10">
        <v>5</v>
      </c>
      <c r="I45" s="14">
        <v>0.79</v>
      </c>
      <c r="J45" s="14">
        <v>0.19</v>
      </c>
      <c r="K45" s="14">
        <v>0.02</v>
      </c>
    </row>
    <row r="46" spans="1:11" x14ac:dyDescent="0.25">
      <c r="A46" s="6" t="s">
        <v>136</v>
      </c>
      <c r="B46" s="6" t="s">
        <v>275</v>
      </c>
      <c r="C46" s="10">
        <v>2460</v>
      </c>
      <c r="D46" s="14">
        <v>0.02</v>
      </c>
      <c r="E46" s="10">
        <v>2250</v>
      </c>
      <c r="F46" s="10">
        <v>2055</v>
      </c>
      <c r="G46" s="10">
        <v>190</v>
      </c>
      <c r="H46" s="10">
        <v>5</v>
      </c>
      <c r="I46" s="14">
        <v>0.91</v>
      </c>
      <c r="J46" s="14">
        <v>0.08</v>
      </c>
      <c r="K46" s="14">
        <v>0</v>
      </c>
    </row>
    <row r="47" spans="1:11" x14ac:dyDescent="0.25">
      <c r="A47" s="6" t="s">
        <v>136</v>
      </c>
      <c r="B47" s="6" t="s">
        <v>276</v>
      </c>
      <c r="C47" s="10">
        <v>585</v>
      </c>
      <c r="D47" s="14">
        <v>0.01</v>
      </c>
      <c r="E47" s="10">
        <v>795</v>
      </c>
      <c r="F47" s="10">
        <v>635</v>
      </c>
      <c r="G47" s="10">
        <v>150</v>
      </c>
      <c r="H47" s="10">
        <v>10</v>
      </c>
      <c r="I47" s="14">
        <v>0.8</v>
      </c>
      <c r="J47" s="14">
        <v>0.19</v>
      </c>
      <c r="K47" s="14">
        <v>0.01</v>
      </c>
    </row>
    <row r="48" spans="1:11" x14ac:dyDescent="0.25">
      <c r="A48" s="6" t="s">
        <v>136</v>
      </c>
      <c r="B48" s="6" t="s">
        <v>277</v>
      </c>
      <c r="C48" s="10">
        <v>500</v>
      </c>
      <c r="D48" s="14">
        <v>0.01</v>
      </c>
      <c r="E48" s="10">
        <v>490</v>
      </c>
      <c r="F48" s="10">
        <v>365</v>
      </c>
      <c r="G48" s="10">
        <v>120</v>
      </c>
      <c r="H48" s="10">
        <v>5</v>
      </c>
      <c r="I48" s="14">
        <v>0.74</v>
      </c>
      <c r="J48" s="14">
        <v>0.25</v>
      </c>
      <c r="K48" s="14">
        <v>0.01</v>
      </c>
    </row>
    <row r="49" spans="1:11" x14ac:dyDescent="0.25">
      <c r="A49" s="6" t="s">
        <v>136</v>
      </c>
      <c r="B49" s="6" t="s">
        <v>196</v>
      </c>
      <c r="C49" s="10">
        <v>3960</v>
      </c>
      <c r="D49" s="14">
        <v>0.01</v>
      </c>
      <c r="E49" s="10">
        <v>3910</v>
      </c>
      <c r="F49" s="10">
        <v>3365</v>
      </c>
      <c r="G49" s="10">
        <v>520</v>
      </c>
      <c r="H49" s="10">
        <v>25</v>
      </c>
      <c r="I49" s="14">
        <v>0.86</v>
      </c>
      <c r="J49" s="14">
        <v>0.13</v>
      </c>
      <c r="K49" s="14">
        <v>0.01</v>
      </c>
    </row>
    <row r="50" spans="1:11" x14ac:dyDescent="0.25">
      <c r="A50" s="6" t="s">
        <v>137</v>
      </c>
      <c r="B50" s="6" t="s">
        <v>273</v>
      </c>
      <c r="C50" s="10">
        <v>105</v>
      </c>
      <c r="D50" s="14">
        <v>0</v>
      </c>
      <c r="E50" s="10">
        <v>75</v>
      </c>
      <c r="F50" s="10">
        <v>60</v>
      </c>
      <c r="G50" s="10">
        <v>10</v>
      </c>
      <c r="H50" s="10">
        <v>5</v>
      </c>
      <c r="I50" s="14">
        <v>0.82</v>
      </c>
      <c r="J50" s="14">
        <v>0.14000000000000001</v>
      </c>
      <c r="K50" s="14">
        <v>0.04</v>
      </c>
    </row>
    <row r="51" spans="1:11" x14ac:dyDescent="0.25">
      <c r="A51" s="6" t="s">
        <v>137</v>
      </c>
      <c r="B51" s="6" t="s">
        <v>274</v>
      </c>
      <c r="C51" s="10">
        <v>70</v>
      </c>
      <c r="D51" s="14">
        <v>0</v>
      </c>
      <c r="E51" s="10">
        <v>75</v>
      </c>
      <c r="F51" s="10">
        <v>50</v>
      </c>
      <c r="G51" s="10">
        <v>20</v>
      </c>
      <c r="H51" s="10">
        <v>5</v>
      </c>
      <c r="I51" s="14">
        <v>0.68</v>
      </c>
      <c r="J51" s="14">
        <v>0.25</v>
      </c>
      <c r="K51" s="14">
        <v>7.0000000000000007E-2</v>
      </c>
    </row>
    <row r="52" spans="1:11" x14ac:dyDescent="0.25">
      <c r="A52" s="6" t="s">
        <v>137</v>
      </c>
      <c r="B52" s="6" t="s">
        <v>275</v>
      </c>
      <c r="C52" s="10">
        <v>985</v>
      </c>
      <c r="D52" s="14">
        <v>0.01</v>
      </c>
      <c r="E52" s="10">
        <v>880</v>
      </c>
      <c r="F52" s="10">
        <v>800</v>
      </c>
      <c r="G52" s="10">
        <v>70</v>
      </c>
      <c r="H52" s="10">
        <v>10</v>
      </c>
      <c r="I52" s="14">
        <v>0.91</v>
      </c>
      <c r="J52" s="14">
        <v>0.08</v>
      </c>
      <c r="K52" s="14">
        <v>0.01</v>
      </c>
    </row>
    <row r="53" spans="1:11" x14ac:dyDescent="0.25">
      <c r="A53" s="6" t="s">
        <v>137</v>
      </c>
      <c r="B53" s="6" t="s">
        <v>276</v>
      </c>
      <c r="C53" s="10">
        <v>290</v>
      </c>
      <c r="D53" s="14">
        <v>0.01</v>
      </c>
      <c r="E53" s="10">
        <v>400</v>
      </c>
      <c r="F53" s="10">
        <v>300</v>
      </c>
      <c r="G53" s="10">
        <v>95</v>
      </c>
      <c r="H53" s="10">
        <v>5</v>
      </c>
      <c r="I53" s="14">
        <v>0.75</v>
      </c>
      <c r="J53" s="14">
        <v>0.24</v>
      </c>
      <c r="K53" s="14">
        <v>0.01</v>
      </c>
    </row>
    <row r="54" spans="1:11" x14ac:dyDescent="0.25">
      <c r="A54" s="6" t="s">
        <v>137</v>
      </c>
      <c r="B54" s="6" t="s">
        <v>277</v>
      </c>
      <c r="C54" s="10">
        <v>250</v>
      </c>
      <c r="D54" s="14">
        <v>0.01</v>
      </c>
      <c r="E54" s="10">
        <v>235</v>
      </c>
      <c r="F54" s="10">
        <v>170</v>
      </c>
      <c r="G54" s="10">
        <v>65</v>
      </c>
      <c r="H54" s="10">
        <v>5</v>
      </c>
      <c r="I54" s="14">
        <v>0.71</v>
      </c>
      <c r="J54" s="14">
        <v>0.27</v>
      </c>
      <c r="K54" s="14">
        <v>0.02</v>
      </c>
    </row>
    <row r="55" spans="1:11" x14ac:dyDescent="0.25">
      <c r="A55" s="6" t="s">
        <v>137</v>
      </c>
      <c r="B55" s="6" t="s">
        <v>196</v>
      </c>
      <c r="C55" s="10">
        <v>1695</v>
      </c>
      <c r="D55" s="14">
        <v>0</v>
      </c>
      <c r="E55" s="10">
        <v>1665</v>
      </c>
      <c r="F55" s="10">
        <v>1380</v>
      </c>
      <c r="G55" s="10">
        <v>260</v>
      </c>
      <c r="H55" s="10">
        <v>25</v>
      </c>
      <c r="I55" s="14">
        <v>0.83</v>
      </c>
      <c r="J55" s="14">
        <v>0.15</v>
      </c>
      <c r="K55" s="14">
        <v>0.02</v>
      </c>
    </row>
    <row r="56" spans="1:11" x14ac:dyDescent="0.25">
      <c r="A56" s="6" t="s">
        <v>138</v>
      </c>
      <c r="B56" s="6" t="s">
        <v>273</v>
      </c>
      <c r="C56" s="10">
        <v>60</v>
      </c>
      <c r="D56" s="14">
        <v>0</v>
      </c>
      <c r="E56" s="10">
        <v>40</v>
      </c>
      <c r="F56" s="10">
        <v>30</v>
      </c>
      <c r="G56" s="10">
        <v>5</v>
      </c>
      <c r="H56" s="10" t="s">
        <v>395</v>
      </c>
      <c r="I56" s="14">
        <v>0.79</v>
      </c>
      <c r="J56" s="14" t="s">
        <v>395</v>
      </c>
      <c r="K56" s="14" t="s">
        <v>395</v>
      </c>
    </row>
    <row r="57" spans="1:11" x14ac:dyDescent="0.25">
      <c r="A57" s="6" t="s">
        <v>138</v>
      </c>
      <c r="B57" s="6" t="s">
        <v>274</v>
      </c>
      <c r="C57" s="10">
        <v>30</v>
      </c>
      <c r="D57" s="14">
        <v>0</v>
      </c>
      <c r="E57" s="10">
        <v>40</v>
      </c>
      <c r="F57" s="10">
        <v>30</v>
      </c>
      <c r="G57" s="10">
        <v>10</v>
      </c>
      <c r="H57" s="10">
        <v>0</v>
      </c>
      <c r="I57" s="14">
        <v>0.76</v>
      </c>
      <c r="J57" s="14">
        <v>0.24</v>
      </c>
      <c r="K57" s="14">
        <v>0</v>
      </c>
    </row>
    <row r="58" spans="1:11" x14ac:dyDescent="0.25">
      <c r="A58" s="6" t="s">
        <v>138</v>
      </c>
      <c r="B58" s="6" t="s">
        <v>275</v>
      </c>
      <c r="C58" s="10">
        <v>680</v>
      </c>
      <c r="D58" s="14">
        <v>0</v>
      </c>
      <c r="E58" s="10">
        <v>595</v>
      </c>
      <c r="F58" s="10">
        <v>515</v>
      </c>
      <c r="G58" s="10">
        <v>75</v>
      </c>
      <c r="H58" s="10">
        <v>5</v>
      </c>
      <c r="I58" s="14">
        <v>0.87</v>
      </c>
      <c r="J58" s="14">
        <v>0.12</v>
      </c>
      <c r="K58" s="14">
        <v>0.01</v>
      </c>
    </row>
    <row r="59" spans="1:11" x14ac:dyDescent="0.25">
      <c r="A59" s="6" t="s">
        <v>138</v>
      </c>
      <c r="B59" s="6" t="s">
        <v>276</v>
      </c>
      <c r="C59" s="10">
        <v>225</v>
      </c>
      <c r="D59" s="14">
        <v>0</v>
      </c>
      <c r="E59" s="10">
        <v>305</v>
      </c>
      <c r="F59" s="10">
        <v>210</v>
      </c>
      <c r="G59" s="10">
        <v>95</v>
      </c>
      <c r="H59" s="10" t="s">
        <v>395</v>
      </c>
      <c r="I59" s="14">
        <v>0.69</v>
      </c>
      <c r="J59" s="14" t="s">
        <v>395</v>
      </c>
      <c r="K59" s="14" t="s">
        <v>395</v>
      </c>
    </row>
    <row r="60" spans="1:11" x14ac:dyDescent="0.25">
      <c r="A60" s="6" t="s">
        <v>138</v>
      </c>
      <c r="B60" s="6" t="s">
        <v>277</v>
      </c>
      <c r="C60" s="10">
        <v>165</v>
      </c>
      <c r="D60" s="14">
        <v>0</v>
      </c>
      <c r="E60" s="10">
        <v>150</v>
      </c>
      <c r="F60" s="10">
        <v>95</v>
      </c>
      <c r="G60" s="10">
        <v>55</v>
      </c>
      <c r="H60" s="10">
        <v>5</v>
      </c>
      <c r="I60" s="14">
        <v>0.63</v>
      </c>
      <c r="J60" s="14">
        <v>0.35</v>
      </c>
      <c r="K60" s="14">
        <v>0.02</v>
      </c>
    </row>
    <row r="61" spans="1:11" x14ac:dyDescent="0.25">
      <c r="A61" s="6" t="s">
        <v>138</v>
      </c>
      <c r="B61" s="6" t="s">
        <v>196</v>
      </c>
      <c r="C61" s="10">
        <v>1160</v>
      </c>
      <c r="D61" s="14">
        <v>0</v>
      </c>
      <c r="E61" s="10">
        <v>1130</v>
      </c>
      <c r="F61" s="10">
        <v>880</v>
      </c>
      <c r="G61" s="10">
        <v>240</v>
      </c>
      <c r="H61" s="10">
        <v>10</v>
      </c>
      <c r="I61" s="14">
        <v>0.78</v>
      </c>
      <c r="J61" s="14">
        <v>0.21</v>
      </c>
      <c r="K61" s="14">
        <v>0.01</v>
      </c>
    </row>
    <row r="62" spans="1:11" x14ac:dyDescent="0.25">
      <c r="A62" s="6" t="s">
        <v>59</v>
      </c>
      <c r="B62" s="6" t="s">
        <v>273</v>
      </c>
      <c r="C62" s="10">
        <v>104575</v>
      </c>
      <c r="D62" s="14">
        <v>1</v>
      </c>
      <c r="E62" s="10">
        <v>81700</v>
      </c>
      <c r="F62" s="10">
        <v>75450</v>
      </c>
      <c r="G62" s="10">
        <v>4630</v>
      </c>
      <c r="H62" s="10">
        <v>1620</v>
      </c>
      <c r="I62" s="14">
        <v>0.92</v>
      </c>
      <c r="J62" s="14">
        <v>0.06</v>
      </c>
      <c r="K62" s="14">
        <v>0.02</v>
      </c>
    </row>
    <row r="63" spans="1:11" x14ac:dyDescent="0.25">
      <c r="A63" s="6" t="s">
        <v>59</v>
      </c>
      <c r="B63" s="6" t="s">
        <v>274</v>
      </c>
      <c r="C63" s="10">
        <v>53375</v>
      </c>
      <c r="D63" s="14">
        <v>1</v>
      </c>
      <c r="E63" s="10">
        <v>66445</v>
      </c>
      <c r="F63" s="10">
        <v>51645</v>
      </c>
      <c r="G63" s="10">
        <v>13345</v>
      </c>
      <c r="H63" s="10">
        <v>1455</v>
      </c>
      <c r="I63" s="14">
        <v>0.78</v>
      </c>
      <c r="J63" s="14">
        <v>0.2</v>
      </c>
      <c r="K63" s="14">
        <v>0.02</v>
      </c>
    </row>
    <row r="64" spans="1:11" x14ac:dyDescent="0.25">
      <c r="A64" s="6" t="s">
        <v>59</v>
      </c>
      <c r="B64" s="6" t="s">
        <v>275</v>
      </c>
      <c r="C64" s="10">
        <v>161060</v>
      </c>
      <c r="D64" s="14">
        <v>1</v>
      </c>
      <c r="E64" s="10">
        <v>156115</v>
      </c>
      <c r="F64" s="10">
        <v>135550</v>
      </c>
      <c r="G64" s="10">
        <v>18915</v>
      </c>
      <c r="H64" s="10">
        <v>1650</v>
      </c>
      <c r="I64" s="14">
        <v>0.87</v>
      </c>
      <c r="J64" s="14">
        <v>0.12</v>
      </c>
      <c r="K64" s="14">
        <v>0.01</v>
      </c>
    </row>
    <row r="65" spans="1:11" x14ac:dyDescent="0.25">
      <c r="A65" s="6" t="s">
        <v>59</v>
      </c>
      <c r="B65" s="6" t="s">
        <v>276</v>
      </c>
      <c r="C65" s="10">
        <v>51775</v>
      </c>
      <c r="D65" s="14">
        <v>1</v>
      </c>
      <c r="E65" s="10">
        <v>63215</v>
      </c>
      <c r="F65" s="10">
        <v>44565</v>
      </c>
      <c r="G65" s="10">
        <v>17585</v>
      </c>
      <c r="H65" s="10">
        <v>1065</v>
      </c>
      <c r="I65" s="14">
        <v>0.7</v>
      </c>
      <c r="J65" s="14">
        <v>0.28000000000000003</v>
      </c>
      <c r="K65" s="14">
        <v>0.02</v>
      </c>
    </row>
    <row r="66" spans="1:11" x14ac:dyDescent="0.25">
      <c r="A66" s="6" t="s">
        <v>59</v>
      </c>
      <c r="B66" s="6" t="s">
        <v>277</v>
      </c>
      <c r="C66" s="10">
        <v>43915</v>
      </c>
      <c r="D66" s="14">
        <v>1</v>
      </c>
      <c r="E66" s="10">
        <v>43820</v>
      </c>
      <c r="F66" s="10">
        <v>30935</v>
      </c>
      <c r="G66" s="10">
        <v>12220</v>
      </c>
      <c r="H66" s="10">
        <v>665</v>
      </c>
      <c r="I66" s="14">
        <v>0.71</v>
      </c>
      <c r="J66" s="14">
        <v>0.28000000000000003</v>
      </c>
      <c r="K66" s="14">
        <v>0.02</v>
      </c>
    </row>
    <row r="67" spans="1:11" x14ac:dyDescent="0.25">
      <c r="A67" s="6" t="s">
        <v>59</v>
      </c>
      <c r="B67" s="6" t="s">
        <v>196</v>
      </c>
      <c r="C67" s="10">
        <v>414700</v>
      </c>
      <c r="D67" s="14">
        <v>1</v>
      </c>
      <c r="E67" s="10">
        <v>411300</v>
      </c>
      <c r="F67" s="10">
        <v>338145</v>
      </c>
      <c r="G67" s="10">
        <v>66690</v>
      </c>
      <c r="H67" s="10">
        <v>6460</v>
      </c>
      <c r="I67" s="14">
        <v>0.82</v>
      </c>
      <c r="J67" s="14">
        <v>0.16</v>
      </c>
      <c r="K67" s="14">
        <v>0.02</v>
      </c>
    </row>
    <row r="68" spans="1:11" x14ac:dyDescent="0.25">
      <c r="A68" s="6" t="s">
        <v>128</v>
      </c>
      <c r="B68" s="6" t="s">
        <v>273</v>
      </c>
      <c r="C68" s="10">
        <v>275</v>
      </c>
      <c r="D68" s="14">
        <v>0</v>
      </c>
      <c r="E68" s="10">
        <v>175</v>
      </c>
      <c r="F68" s="10">
        <v>130</v>
      </c>
      <c r="G68" s="10">
        <v>40</v>
      </c>
      <c r="H68" s="10">
        <v>5</v>
      </c>
      <c r="I68" s="14">
        <v>0.73</v>
      </c>
      <c r="J68" s="14">
        <v>0.23</v>
      </c>
      <c r="K68" s="14">
        <v>0.04</v>
      </c>
    </row>
    <row r="69" spans="1:11" x14ac:dyDescent="0.25">
      <c r="A69" s="6" t="s">
        <v>128</v>
      </c>
      <c r="B69" s="6" t="s">
        <v>274</v>
      </c>
      <c r="C69" s="10">
        <v>325</v>
      </c>
      <c r="D69" s="14">
        <v>0.01</v>
      </c>
      <c r="E69" s="10">
        <v>375</v>
      </c>
      <c r="F69" s="10">
        <v>215</v>
      </c>
      <c r="G69" s="10">
        <v>145</v>
      </c>
      <c r="H69" s="10">
        <v>15</v>
      </c>
      <c r="I69" s="14">
        <v>0.56999999999999995</v>
      </c>
      <c r="J69" s="14">
        <v>0.39</v>
      </c>
      <c r="K69" s="14">
        <v>0.04</v>
      </c>
    </row>
    <row r="70" spans="1:11" x14ac:dyDescent="0.25">
      <c r="A70" s="6" t="s">
        <v>128</v>
      </c>
      <c r="B70" s="6" t="s">
        <v>275</v>
      </c>
      <c r="C70" s="10">
        <v>450</v>
      </c>
      <c r="D70" s="14">
        <v>0</v>
      </c>
      <c r="E70" s="10">
        <v>390</v>
      </c>
      <c r="F70" s="10">
        <v>205</v>
      </c>
      <c r="G70" s="10">
        <v>165</v>
      </c>
      <c r="H70" s="10">
        <v>20</v>
      </c>
      <c r="I70" s="14">
        <v>0.52</v>
      </c>
      <c r="J70" s="14">
        <v>0.42</v>
      </c>
      <c r="K70" s="14">
        <v>0.05</v>
      </c>
    </row>
    <row r="71" spans="1:11" x14ac:dyDescent="0.25">
      <c r="A71" s="6" t="s">
        <v>128</v>
      </c>
      <c r="B71" s="6" t="s">
        <v>276</v>
      </c>
      <c r="C71" s="10">
        <v>395</v>
      </c>
      <c r="D71" s="14">
        <v>0.01</v>
      </c>
      <c r="E71" s="10">
        <v>475</v>
      </c>
      <c r="F71" s="10">
        <v>215</v>
      </c>
      <c r="G71" s="10">
        <v>240</v>
      </c>
      <c r="H71" s="10">
        <v>20</v>
      </c>
      <c r="I71" s="14">
        <v>0.45</v>
      </c>
      <c r="J71" s="14">
        <v>0.51</v>
      </c>
      <c r="K71" s="14">
        <v>0.04</v>
      </c>
    </row>
    <row r="72" spans="1:11" x14ac:dyDescent="0.25">
      <c r="A72" s="6" t="s">
        <v>128</v>
      </c>
      <c r="B72" s="6" t="s">
        <v>277</v>
      </c>
      <c r="C72" s="10">
        <v>420</v>
      </c>
      <c r="D72" s="14">
        <v>0.01</v>
      </c>
      <c r="E72" s="10">
        <v>405</v>
      </c>
      <c r="F72" s="10">
        <v>220</v>
      </c>
      <c r="G72" s="10">
        <v>180</v>
      </c>
      <c r="H72" s="10">
        <v>5</v>
      </c>
      <c r="I72" s="14">
        <v>0.54</v>
      </c>
      <c r="J72" s="14">
        <v>0.45</v>
      </c>
      <c r="K72" s="14">
        <v>0.02</v>
      </c>
    </row>
    <row r="73" spans="1:11" x14ac:dyDescent="0.25">
      <c r="A73" s="6" t="s">
        <v>128</v>
      </c>
      <c r="B73" s="6" t="s">
        <v>196</v>
      </c>
      <c r="C73" s="10">
        <v>1870</v>
      </c>
      <c r="D73" s="14">
        <v>0</v>
      </c>
      <c r="E73" s="10">
        <v>1820</v>
      </c>
      <c r="F73" s="10">
        <v>980</v>
      </c>
      <c r="G73" s="10">
        <v>775</v>
      </c>
      <c r="H73" s="10">
        <v>70</v>
      </c>
      <c r="I73" s="14">
        <v>0.54</v>
      </c>
      <c r="J73" s="14">
        <v>0.42</v>
      </c>
      <c r="K73" s="14">
        <v>0.04</v>
      </c>
    </row>
    <row r="74" spans="1:11" x14ac:dyDescent="0.25">
      <c r="A74" s="6" t="s">
        <v>139</v>
      </c>
      <c r="B74" s="6" t="s">
        <v>273</v>
      </c>
      <c r="C74" s="10">
        <v>50</v>
      </c>
      <c r="D74" s="14">
        <v>0</v>
      </c>
      <c r="E74" s="10">
        <v>10</v>
      </c>
      <c r="F74" s="10">
        <v>0</v>
      </c>
      <c r="G74" s="10" t="s">
        <v>395</v>
      </c>
      <c r="H74" s="10">
        <v>10</v>
      </c>
      <c r="I74" s="14">
        <v>0</v>
      </c>
      <c r="J74" s="14" t="s">
        <v>395</v>
      </c>
      <c r="K74" s="14" t="s">
        <v>395</v>
      </c>
    </row>
    <row r="75" spans="1:11" x14ac:dyDescent="0.25">
      <c r="A75" s="6" t="s">
        <v>139</v>
      </c>
      <c r="B75" s="6" t="s">
        <v>274</v>
      </c>
      <c r="C75" s="10">
        <v>50</v>
      </c>
      <c r="D75" s="14">
        <v>0</v>
      </c>
      <c r="E75" s="10">
        <v>50</v>
      </c>
      <c r="F75" s="10" t="s">
        <v>395</v>
      </c>
      <c r="G75" s="10" t="s">
        <v>395</v>
      </c>
      <c r="H75" s="10">
        <v>50</v>
      </c>
      <c r="I75" s="14" t="s">
        <v>395</v>
      </c>
      <c r="J75" s="14" t="s">
        <v>395</v>
      </c>
      <c r="K75" s="14">
        <v>0.96</v>
      </c>
    </row>
    <row r="76" spans="1:11" x14ac:dyDescent="0.25">
      <c r="A76" s="6" t="s">
        <v>139</v>
      </c>
      <c r="B76" s="6" t="s">
        <v>275</v>
      </c>
      <c r="C76" s="10">
        <v>95</v>
      </c>
      <c r="D76" s="14">
        <v>0</v>
      </c>
      <c r="E76" s="10">
        <v>55</v>
      </c>
      <c r="F76" s="10">
        <v>5</v>
      </c>
      <c r="G76" s="10">
        <v>10</v>
      </c>
      <c r="H76" s="10">
        <v>40</v>
      </c>
      <c r="I76" s="14">
        <v>0.11</v>
      </c>
      <c r="J76" s="14">
        <v>0.19</v>
      </c>
      <c r="K76" s="14">
        <v>0.7</v>
      </c>
    </row>
    <row r="77" spans="1:11" x14ac:dyDescent="0.25">
      <c r="A77" s="6" t="s">
        <v>139</v>
      </c>
      <c r="B77" s="6" t="s">
        <v>276</v>
      </c>
      <c r="C77" s="10">
        <v>45</v>
      </c>
      <c r="D77" s="14">
        <v>0</v>
      </c>
      <c r="E77" s="10">
        <v>65</v>
      </c>
      <c r="F77" s="10">
        <v>5</v>
      </c>
      <c r="G77" s="10">
        <v>5</v>
      </c>
      <c r="H77" s="10">
        <v>60</v>
      </c>
      <c r="I77" s="14">
        <v>0.06</v>
      </c>
      <c r="J77" s="14">
        <v>0.05</v>
      </c>
      <c r="K77" s="14">
        <v>0.89</v>
      </c>
    </row>
    <row r="78" spans="1:11" x14ac:dyDescent="0.25">
      <c r="A78" s="6" t="s">
        <v>139</v>
      </c>
      <c r="B78" s="6" t="s">
        <v>277</v>
      </c>
      <c r="C78" s="10">
        <v>85</v>
      </c>
      <c r="D78" s="14">
        <v>0</v>
      </c>
      <c r="E78" s="10">
        <v>90</v>
      </c>
      <c r="F78" s="10" t="s">
        <v>395</v>
      </c>
      <c r="G78" s="10">
        <v>5</v>
      </c>
      <c r="H78" s="10">
        <v>85</v>
      </c>
      <c r="I78" s="14" t="s">
        <v>395</v>
      </c>
      <c r="J78" s="14" t="s">
        <v>395</v>
      </c>
      <c r="K78" s="14">
        <v>0.93</v>
      </c>
    </row>
    <row r="79" spans="1:11" x14ac:dyDescent="0.25">
      <c r="A79" s="6" t="s">
        <v>139</v>
      </c>
      <c r="B79" s="6" t="s">
        <v>196</v>
      </c>
      <c r="C79" s="10">
        <v>325</v>
      </c>
      <c r="D79" s="14">
        <v>0</v>
      </c>
      <c r="E79" s="10">
        <v>275</v>
      </c>
      <c r="F79" s="10">
        <v>15</v>
      </c>
      <c r="G79" s="10">
        <v>20</v>
      </c>
      <c r="H79" s="10">
        <v>245</v>
      </c>
      <c r="I79" s="14">
        <v>0.05</v>
      </c>
      <c r="J79" s="14">
        <v>7.0000000000000007E-2</v>
      </c>
      <c r="K79" s="14">
        <v>0.88</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17"/>
  <sheetViews>
    <sheetView workbookViewId="0"/>
  </sheetViews>
  <sheetFormatPr defaultColWidth="11" defaultRowHeight="15.75" x14ac:dyDescent="0.25"/>
  <cols>
    <col min="1" max="1" width="35.75" customWidth="1"/>
    <col min="2" max="15" width="16.75" customWidth="1"/>
  </cols>
  <sheetData>
    <row r="1" spans="1:11" ht="63" x14ac:dyDescent="0.25">
      <c r="A1" s="3" t="s">
        <v>140</v>
      </c>
      <c r="B1" s="3" t="s">
        <v>272</v>
      </c>
      <c r="C1" s="3" t="s">
        <v>50</v>
      </c>
      <c r="D1" s="3" t="s">
        <v>51</v>
      </c>
      <c r="E1" s="3" t="s">
        <v>52</v>
      </c>
      <c r="F1" s="3" t="s">
        <v>53</v>
      </c>
      <c r="G1" s="3" t="s">
        <v>54</v>
      </c>
      <c r="H1" s="3" t="s">
        <v>55</v>
      </c>
      <c r="I1" s="3" t="s">
        <v>56</v>
      </c>
      <c r="J1" s="3" t="s">
        <v>57</v>
      </c>
      <c r="K1" s="3" t="s">
        <v>58</v>
      </c>
    </row>
    <row r="2" spans="1:11" x14ac:dyDescent="0.25">
      <c r="A2" s="6" t="s">
        <v>141</v>
      </c>
      <c r="B2" s="6" t="s">
        <v>273</v>
      </c>
      <c r="C2" s="10">
        <v>3300</v>
      </c>
      <c r="D2" s="14">
        <v>0.03</v>
      </c>
      <c r="E2" s="10">
        <v>2470</v>
      </c>
      <c r="F2" s="10">
        <v>2245</v>
      </c>
      <c r="G2" s="10">
        <v>185</v>
      </c>
      <c r="H2" s="10">
        <v>40</v>
      </c>
      <c r="I2" s="14">
        <v>0.91</v>
      </c>
      <c r="J2" s="14">
        <v>7.0000000000000007E-2</v>
      </c>
      <c r="K2" s="14">
        <v>0.02</v>
      </c>
    </row>
    <row r="3" spans="1:11" x14ac:dyDescent="0.25">
      <c r="A3" s="6" t="s">
        <v>141</v>
      </c>
      <c r="B3" s="6" t="s">
        <v>274</v>
      </c>
      <c r="C3" s="10">
        <v>1770</v>
      </c>
      <c r="D3" s="14">
        <v>0.03</v>
      </c>
      <c r="E3" s="10">
        <v>2270</v>
      </c>
      <c r="F3" s="10">
        <v>1680</v>
      </c>
      <c r="G3" s="10">
        <v>545</v>
      </c>
      <c r="H3" s="10">
        <v>50</v>
      </c>
      <c r="I3" s="14">
        <v>0.74</v>
      </c>
      <c r="J3" s="14">
        <v>0.24</v>
      </c>
      <c r="K3" s="14">
        <v>0.02</v>
      </c>
    </row>
    <row r="4" spans="1:11" x14ac:dyDescent="0.25">
      <c r="A4" s="6" t="s">
        <v>141</v>
      </c>
      <c r="B4" s="6" t="s">
        <v>275</v>
      </c>
      <c r="C4" s="10">
        <v>5765</v>
      </c>
      <c r="D4" s="14">
        <v>0.04</v>
      </c>
      <c r="E4" s="10">
        <v>5485</v>
      </c>
      <c r="F4" s="10">
        <v>4540</v>
      </c>
      <c r="G4" s="10">
        <v>900</v>
      </c>
      <c r="H4" s="10">
        <v>50</v>
      </c>
      <c r="I4" s="14">
        <v>0.83</v>
      </c>
      <c r="J4" s="14">
        <v>0.16</v>
      </c>
      <c r="K4" s="14">
        <v>0.01</v>
      </c>
    </row>
    <row r="5" spans="1:11" x14ac:dyDescent="0.25">
      <c r="A5" s="6" t="s">
        <v>141</v>
      </c>
      <c r="B5" s="6" t="s">
        <v>276</v>
      </c>
      <c r="C5" s="10">
        <v>1725</v>
      </c>
      <c r="D5" s="14">
        <v>0.03</v>
      </c>
      <c r="E5" s="10">
        <v>2240</v>
      </c>
      <c r="F5" s="10">
        <v>1490</v>
      </c>
      <c r="G5" s="10">
        <v>710</v>
      </c>
      <c r="H5" s="10">
        <v>35</v>
      </c>
      <c r="I5" s="14">
        <v>0.67</v>
      </c>
      <c r="J5" s="14">
        <v>0.32</v>
      </c>
      <c r="K5" s="14">
        <v>0.02</v>
      </c>
    </row>
    <row r="6" spans="1:11" x14ac:dyDescent="0.25">
      <c r="A6" s="6" t="s">
        <v>141</v>
      </c>
      <c r="B6" s="6" t="s">
        <v>277</v>
      </c>
      <c r="C6" s="10">
        <v>1560</v>
      </c>
      <c r="D6" s="14">
        <v>0.04</v>
      </c>
      <c r="E6" s="10">
        <v>1545</v>
      </c>
      <c r="F6" s="10">
        <v>1085</v>
      </c>
      <c r="G6" s="10">
        <v>435</v>
      </c>
      <c r="H6" s="10">
        <v>25</v>
      </c>
      <c r="I6" s="14">
        <v>0.7</v>
      </c>
      <c r="J6" s="14">
        <v>0.28000000000000003</v>
      </c>
      <c r="K6" s="14">
        <v>0.02</v>
      </c>
    </row>
    <row r="7" spans="1:11" x14ac:dyDescent="0.25">
      <c r="A7" s="6" t="s">
        <v>141</v>
      </c>
      <c r="B7" s="6" t="s">
        <v>196</v>
      </c>
      <c r="C7" s="10">
        <v>14120</v>
      </c>
      <c r="D7" s="14">
        <v>0.03</v>
      </c>
      <c r="E7" s="10">
        <v>14005</v>
      </c>
      <c r="F7" s="10">
        <v>11035</v>
      </c>
      <c r="G7" s="10">
        <v>2775</v>
      </c>
      <c r="H7" s="10">
        <v>200</v>
      </c>
      <c r="I7" s="14">
        <v>0.79</v>
      </c>
      <c r="J7" s="14">
        <v>0.2</v>
      </c>
      <c r="K7" s="14">
        <v>0.01</v>
      </c>
    </row>
    <row r="8" spans="1:11" x14ac:dyDescent="0.25">
      <c r="A8" s="6" t="s">
        <v>142</v>
      </c>
      <c r="B8" s="6" t="s">
        <v>273</v>
      </c>
      <c r="C8" s="10">
        <v>3005</v>
      </c>
      <c r="D8" s="14">
        <v>0.03</v>
      </c>
      <c r="E8" s="10">
        <v>2320</v>
      </c>
      <c r="F8" s="10">
        <v>2095</v>
      </c>
      <c r="G8" s="10">
        <v>190</v>
      </c>
      <c r="H8" s="10">
        <v>40</v>
      </c>
      <c r="I8" s="14">
        <v>0.9</v>
      </c>
      <c r="J8" s="14">
        <v>0.08</v>
      </c>
      <c r="K8" s="14">
        <v>0.02</v>
      </c>
    </row>
    <row r="9" spans="1:11" x14ac:dyDescent="0.25">
      <c r="A9" s="6" t="s">
        <v>142</v>
      </c>
      <c r="B9" s="6" t="s">
        <v>274</v>
      </c>
      <c r="C9" s="10">
        <v>1685</v>
      </c>
      <c r="D9" s="14">
        <v>0.03</v>
      </c>
      <c r="E9" s="10">
        <v>2095</v>
      </c>
      <c r="F9" s="10">
        <v>1525</v>
      </c>
      <c r="G9" s="10">
        <v>530</v>
      </c>
      <c r="H9" s="10">
        <v>40</v>
      </c>
      <c r="I9" s="14">
        <v>0.73</v>
      </c>
      <c r="J9" s="14">
        <v>0.25</v>
      </c>
      <c r="K9" s="14">
        <v>0.02</v>
      </c>
    </row>
    <row r="10" spans="1:11" x14ac:dyDescent="0.25">
      <c r="A10" s="6" t="s">
        <v>142</v>
      </c>
      <c r="B10" s="6" t="s">
        <v>275</v>
      </c>
      <c r="C10" s="10">
        <v>4880</v>
      </c>
      <c r="D10" s="14">
        <v>0.03</v>
      </c>
      <c r="E10" s="10">
        <v>4680</v>
      </c>
      <c r="F10" s="10">
        <v>3965</v>
      </c>
      <c r="G10" s="10">
        <v>660</v>
      </c>
      <c r="H10" s="10">
        <v>50</v>
      </c>
      <c r="I10" s="14">
        <v>0.85</v>
      </c>
      <c r="J10" s="14">
        <v>0.14000000000000001</v>
      </c>
      <c r="K10" s="14">
        <v>0.01</v>
      </c>
    </row>
    <row r="11" spans="1:11" x14ac:dyDescent="0.25">
      <c r="A11" s="6" t="s">
        <v>142</v>
      </c>
      <c r="B11" s="6" t="s">
        <v>276</v>
      </c>
      <c r="C11" s="10">
        <v>1675</v>
      </c>
      <c r="D11" s="14">
        <v>0.03</v>
      </c>
      <c r="E11" s="10">
        <v>2065</v>
      </c>
      <c r="F11" s="10">
        <v>1450</v>
      </c>
      <c r="G11" s="10">
        <v>585</v>
      </c>
      <c r="H11" s="10">
        <v>30</v>
      </c>
      <c r="I11" s="14">
        <v>0.7</v>
      </c>
      <c r="J11" s="14">
        <v>0.28000000000000003</v>
      </c>
      <c r="K11" s="14">
        <v>0.02</v>
      </c>
    </row>
    <row r="12" spans="1:11" x14ac:dyDescent="0.25">
      <c r="A12" s="6" t="s">
        <v>142</v>
      </c>
      <c r="B12" s="6" t="s">
        <v>277</v>
      </c>
      <c r="C12" s="10">
        <v>1390</v>
      </c>
      <c r="D12" s="14">
        <v>0.03</v>
      </c>
      <c r="E12" s="10">
        <v>1390</v>
      </c>
      <c r="F12" s="10">
        <v>1005</v>
      </c>
      <c r="G12" s="10">
        <v>370</v>
      </c>
      <c r="H12" s="10">
        <v>15</v>
      </c>
      <c r="I12" s="14">
        <v>0.72</v>
      </c>
      <c r="J12" s="14">
        <v>0.27</v>
      </c>
      <c r="K12" s="14">
        <v>0.01</v>
      </c>
    </row>
    <row r="13" spans="1:11" x14ac:dyDescent="0.25">
      <c r="A13" s="6" t="s">
        <v>142</v>
      </c>
      <c r="B13" s="6" t="s">
        <v>196</v>
      </c>
      <c r="C13" s="10">
        <v>12635</v>
      </c>
      <c r="D13" s="14">
        <v>0.03</v>
      </c>
      <c r="E13" s="10">
        <v>12545</v>
      </c>
      <c r="F13" s="10">
        <v>10040</v>
      </c>
      <c r="G13" s="10">
        <v>2340</v>
      </c>
      <c r="H13" s="10">
        <v>170</v>
      </c>
      <c r="I13" s="14">
        <v>0.8</v>
      </c>
      <c r="J13" s="14">
        <v>0.19</v>
      </c>
      <c r="K13" s="14">
        <v>0.01</v>
      </c>
    </row>
    <row r="14" spans="1:11" x14ac:dyDescent="0.25">
      <c r="A14" s="6" t="s">
        <v>143</v>
      </c>
      <c r="B14" s="6" t="s">
        <v>273</v>
      </c>
      <c r="C14" s="10">
        <v>2175</v>
      </c>
      <c r="D14" s="14">
        <v>0.02</v>
      </c>
      <c r="E14" s="10">
        <v>1715</v>
      </c>
      <c r="F14" s="10">
        <v>1590</v>
      </c>
      <c r="G14" s="10">
        <v>90</v>
      </c>
      <c r="H14" s="10">
        <v>35</v>
      </c>
      <c r="I14" s="14">
        <v>0.93</v>
      </c>
      <c r="J14" s="14">
        <v>0.05</v>
      </c>
      <c r="K14" s="14">
        <v>0.02</v>
      </c>
    </row>
    <row r="15" spans="1:11" x14ac:dyDescent="0.25">
      <c r="A15" s="6" t="s">
        <v>143</v>
      </c>
      <c r="B15" s="6" t="s">
        <v>274</v>
      </c>
      <c r="C15" s="10">
        <v>1075</v>
      </c>
      <c r="D15" s="14">
        <v>0.02</v>
      </c>
      <c r="E15" s="10">
        <v>1325</v>
      </c>
      <c r="F15" s="10">
        <v>1020</v>
      </c>
      <c r="G15" s="10">
        <v>280</v>
      </c>
      <c r="H15" s="10">
        <v>25</v>
      </c>
      <c r="I15" s="14">
        <v>0.77</v>
      </c>
      <c r="J15" s="14">
        <v>0.21</v>
      </c>
      <c r="K15" s="14">
        <v>0.02</v>
      </c>
    </row>
    <row r="16" spans="1:11" x14ac:dyDescent="0.25">
      <c r="A16" s="6" t="s">
        <v>143</v>
      </c>
      <c r="B16" s="6" t="s">
        <v>275</v>
      </c>
      <c r="C16" s="10">
        <v>3085</v>
      </c>
      <c r="D16" s="14">
        <v>0.02</v>
      </c>
      <c r="E16" s="10">
        <v>3035</v>
      </c>
      <c r="F16" s="10">
        <v>2670</v>
      </c>
      <c r="G16" s="10">
        <v>330</v>
      </c>
      <c r="H16" s="10">
        <v>30</v>
      </c>
      <c r="I16" s="14">
        <v>0.88</v>
      </c>
      <c r="J16" s="14">
        <v>0.11</v>
      </c>
      <c r="K16" s="14">
        <v>0.01</v>
      </c>
    </row>
    <row r="17" spans="1:11" x14ac:dyDescent="0.25">
      <c r="A17" s="6" t="s">
        <v>143</v>
      </c>
      <c r="B17" s="6" t="s">
        <v>276</v>
      </c>
      <c r="C17" s="10">
        <v>1025</v>
      </c>
      <c r="D17" s="14">
        <v>0.02</v>
      </c>
      <c r="E17" s="10">
        <v>1225</v>
      </c>
      <c r="F17" s="10">
        <v>880</v>
      </c>
      <c r="G17" s="10">
        <v>315</v>
      </c>
      <c r="H17" s="10">
        <v>30</v>
      </c>
      <c r="I17" s="14">
        <v>0.72</v>
      </c>
      <c r="J17" s="14">
        <v>0.26</v>
      </c>
      <c r="K17" s="14">
        <v>0.02</v>
      </c>
    </row>
    <row r="18" spans="1:11" x14ac:dyDescent="0.25">
      <c r="A18" s="6" t="s">
        <v>143</v>
      </c>
      <c r="B18" s="6" t="s">
        <v>277</v>
      </c>
      <c r="C18" s="10">
        <v>860</v>
      </c>
      <c r="D18" s="14">
        <v>0.02</v>
      </c>
      <c r="E18" s="10">
        <v>870</v>
      </c>
      <c r="F18" s="10">
        <v>640</v>
      </c>
      <c r="G18" s="10">
        <v>215</v>
      </c>
      <c r="H18" s="10">
        <v>10</v>
      </c>
      <c r="I18" s="14">
        <v>0.74</v>
      </c>
      <c r="J18" s="14">
        <v>0.25</v>
      </c>
      <c r="K18" s="14">
        <v>0.01</v>
      </c>
    </row>
    <row r="19" spans="1:11" x14ac:dyDescent="0.25">
      <c r="A19" s="6" t="s">
        <v>143</v>
      </c>
      <c r="B19" s="6" t="s">
        <v>196</v>
      </c>
      <c r="C19" s="10">
        <v>8220</v>
      </c>
      <c r="D19" s="14">
        <v>0.02</v>
      </c>
      <c r="E19" s="10">
        <v>8165</v>
      </c>
      <c r="F19" s="10">
        <v>6800</v>
      </c>
      <c r="G19" s="10">
        <v>1230</v>
      </c>
      <c r="H19" s="10">
        <v>135</v>
      </c>
      <c r="I19" s="14">
        <v>0.83</v>
      </c>
      <c r="J19" s="14">
        <v>0.15</v>
      </c>
      <c r="K19" s="14">
        <v>0.02</v>
      </c>
    </row>
    <row r="20" spans="1:11" x14ac:dyDescent="0.25">
      <c r="A20" s="6" t="s">
        <v>144</v>
      </c>
      <c r="B20" s="6" t="s">
        <v>273</v>
      </c>
      <c r="C20" s="10">
        <v>1275</v>
      </c>
      <c r="D20" s="14">
        <v>0.01</v>
      </c>
      <c r="E20" s="10">
        <v>1025</v>
      </c>
      <c r="F20" s="10">
        <v>960</v>
      </c>
      <c r="G20" s="10">
        <v>55</v>
      </c>
      <c r="H20" s="10">
        <v>15</v>
      </c>
      <c r="I20" s="14">
        <v>0.94</v>
      </c>
      <c r="J20" s="14">
        <v>0.05</v>
      </c>
      <c r="K20" s="14">
        <v>0.01</v>
      </c>
    </row>
    <row r="21" spans="1:11" x14ac:dyDescent="0.25">
      <c r="A21" s="6" t="s">
        <v>144</v>
      </c>
      <c r="B21" s="6" t="s">
        <v>274</v>
      </c>
      <c r="C21" s="10">
        <v>540</v>
      </c>
      <c r="D21" s="14">
        <v>0.01</v>
      </c>
      <c r="E21" s="10">
        <v>675</v>
      </c>
      <c r="F21" s="10">
        <v>515</v>
      </c>
      <c r="G21" s="10">
        <v>145</v>
      </c>
      <c r="H21" s="10">
        <v>15</v>
      </c>
      <c r="I21" s="14">
        <v>0.76</v>
      </c>
      <c r="J21" s="14">
        <v>0.22</v>
      </c>
      <c r="K21" s="14">
        <v>0.03</v>
      </c>
    </row>
    <row r="22" spans="1:11" x14ac:dyDescent="0.25">
      <c r="A22" s="6" t="s">
        <v>144</v>
      </c>
      <c r="B22" s="6" t="s">
        <v>275</v>
      </c>
      <c r="C22" s="10">
        <v>2150</v>
      </c>
      <c r="D22" s="14">
        <v>0.01</v>
      </c>
      <c r="E22" s="10">
        <v>2040</v>
      </c>
      <c r="F22" s="10">
        <v>1790</v>
      </c>
      <c r="G22" s="10">
        <v>235</v>
      </c>
      <c r="H22" s="10">
        <v>15</v>
      </c>
      <c r="I22" s="14">
        <v>0.88</v>
      </c>
      <c r="J22" s="14">
        <v>0.12</v>
      </c>
      <c r="K22" s="14">
        <v>0.01</v>
      </c>
    </row>
    <row r="23" spans="1:11" x14ac:dyDescent="0.25">
      <c r="A23" s="6" t="s">
        <v>144</v>
      </c>
      <c r="B23" s="6" t="s">
        <v>276</v>
      </c>
      <c r="C23" s="10">
        <v>570</v>
      </c>
      <c r="D23" s="14">
        <v>0.01</v>
      </c>
      <c r="E23" s="10">
        <v>760</v>
      </c>
      <c r="F23" s="10">
        <v>540</v>
      </c>
      <c r="G23" s="10">
        <v>215</v>
      </c>
      <c r="H23" s="10">
        <v>10</v>
      </c>
      <c r="I23" s="14">
        <v>0.71</v>
      </c>
      <c r="J23" s="14">
        <v>0.28000000000000003</v>
      </c>
      <c r="K23" s="14">
        <v>0.01</v>
      </c>
    </row>
    <row r="24" spans="1:11" x14ac:dyDescent="0.25">
      <c r="A24" s="6" t="s">
        <v>144</v>
      </c>
      <c r="B24" s="6" t="s">
        <v>277</v>
      </c>
      <c r="C24" s="10">
        <v>500</v>
      </c>
      <c r="D24" s="14">
        <v>0.01</v>
      </c>
      <c r="E24" s="10">
        <v>500</v>
      </c>
      <c r="F24" s="10">
        <v>365</v>
      </c>
      <c r="G24" s="10">
        <v>130</v>
      </c>
      <c r="H24" s="10">
        <v>5</v>
      </c>
      <c r="I24" s="14">
        <v>0.73</v>
      </c>
      <c r="J24" s="14">
        <v>0.26</v>
      </c>
      <c r="K24" s="14">
        <v>0.01</v>
      </c>
    </row>
    <row r="25" spans="1:11" x14ac:dyDescent="0.25">
      <c r="A25" s="6" t="s">
        <v>144</v>
      </c>
      <c r="B25" s="6" t="s">
        <v>196</v>
      </c>
      <c r="C25" s="10">
        <v>5030</v>
      </c>
      <c r="D25" s="14">
        <v>0.01</v>
      </c>
      <c r="E25" s="10">
        <v>5000</v>
      </c>
      <c r="F25" s="10">
        <v>4165</v>
      </c>
      <c r="G25" s="10">
        <v>780</v>
      </c>
      <c r="H25" s="10">
        <v>60</v>
      </c>
      <c r="I25" s="14">
        <v>0.83</v>
      </c>
      <c r="J25" s="14">
        <v>0.16</v>
      </c>
      <c r="K25" s="14">
        <v>0.01</v>
      </c>
    </row>
    <row r="26" spans="1:11" x14ac:dyDescent="0.25">
      <c r="A26" s="6" t="s">
        <v>145</v>
      </c>
      <c r="B26" s="6" t="s">
        <v>273</v>
      </c>
      <c r="C26" s="10">
        <v>6555</v>
      </c>
      <c r="D26" s="14">
        <v>0.06</v>
      </c>
      <c r="E26" s="10">
        <v>5035</v>
      </c>
      <c r="F26" s="10">
        <v>4625</v>
      </c>
      <c r="G26" s="10">
        <v>320</v>
      </c>
      <c r="H26" s="10">
        <v>85</v>
      </c>
      <c r="I26" s="14">
        <v>0.92</v>
      </c>
      <c r="J26" s="14">
        <v>0.06</v>
      </c>
      <c r="K26" s="14">
        <v>0.02</v>
      </c>
    </row>
    <row r="27" spans="1:11" x14ac:dyDescent="0.25">
      <c r="A27" s="6" t="s">
        <v>145</v>
      </c>
      <c r="B27" s="6" t="s">
        <v>274</v>
      </c>
      <c r="C27" s="10">
        <v>3480</v>
      </c>
      <c r="D27" s="14">
        <v>7.0000000000000007E-2</v>
      </c>
      <c r="E27" s="10">
        <v>4375</v>
      </c>
      <c r="F27" s="10">
        <v>3420</v>
      </c>
      <c r="G27" s="10">
        <v>855</v>
      </c>
      <c r="H27" s="10">
        <v>95</v>
      </c>
      <c r="I27" s="14">
        <v>0.78</v>
      </c>
      <c r="J27" s="14">
        <v>0.2</v>
      </c>
      <c r="K27" s="14">
        <v>0.02</v>
      </c>
    </row>
    <row r="28" spans="1:11" x14ac:dyDescent="0.25">
      <c r="A28" s="6" t="s">
        <v>145</v>
      </c>
      <c r="B28" s="6" t="s">
        <v>275</v>
      </c>
      <c r="C28" s="10">
        <v>10220</v>
      </c>
      <c r="D28" s="14">
        <v>0.06</v>
      </c>
      <c r="E28" s="10">
        <v>9760</v>
      </c>
      <c r="F28" s="10">
        <v>8420</v>
      </c>
      <c r="G28" s="10">
        <v>1250</v>
      </c>
      <c r="H28" s="10">
        <v>90</v>
      </c>
      <c r="I28" s="14">
        <v>0.86</v>
      </c>
      <c r="J28" s="14">
        <v>0.13</v>
      </c>
      <c r="K28" s="14">
        <v>0.01</v>
      </c>
    </row>
    <row r="29" spans="1:11" x14ac:dyDescent="0.25">
      <c r="A29" s="6" t="s">
        <v>145</v>
      </c>
      <c r="B29" s="6" t="s">
        <v>276</v>
      </c>
      <c r="C29" s="10">
        <v>3615</v>
      </c>
      <c r="D29" s="14">
        <v>7.0000000000000007E-2</v>
      </c>
      <c r="E29" s="10">
        <v>4490</v>
      </c>
      <c r="F29" s="10">
        <v>3140</v>
      </c>
      <c r="G29" s="10">
        <v>1275</v>
      </c>
      <c r="H29" s="10">
        <v>75</v>
      </c>
      <c r="I29" s="14">
        <v>0.7</v>
      </c>
      <c r="J29" s="14">
        <v>0.28000000000000003</v>
      </c>
      <c r="K29" s="14">
        <v>0.02</v>
      </c>
    </row>
    <row r="30" spans="1:11" x14ac:dyDescent="0.25">
      <c r="A30" s="6" t="s">
        <v>145</v>
      </c>
      <c r="B30" s="6" t="s">
        <v>277</v>
      </c>
      <c r="C30" s="10">
        <v>3045</v>
      </c>
      <c r="D30" s="14">
        <v>7.0000000000000007E-2</v>
      </c>
      <c r="E30" s="10">
        <v>3005</v>
      </c>
      <c r="F30" s="10">
        <v>2145</v>
      </c>
      <c r="G30" s="10">
        <v>825</v>
      </c>
      <c r="H30" s="10">
        <v>35</v>
      </c>
      <c r="I30" s="14">
        <v>0.71</v>
      </c>
      <c r="J30" s="14">
        <v>0.27</v>
      </c>
      <c r="K30" s="14">
        <v>0.01</v>
      </c>
    </row>
    <row r="31" spans="1:11" x14ac:dyDescent="0.25">
      <c r="A31" s="6" t="s">
        <v>145</v>
      </c>
      <c r="B31" s="6" t="s">
        <v>196</v>
      </c>
      <c r="C31" s="10">
        <v>26920</v>
      </c>
      <c r="D31" s="14">
        <v>0.06</v>
      </c>
      <c r="E31" s="10">
        <v>26665</v>
      </c>
      <c r="F31" s="10">
        <v>21755</v>
      </c>
      <c r="G31" s="10">
        <v>4530</v>
      </c>
      <c r="H31" s="10">
        <v>385</v>
      </c>
      <c r="I31" s="14">
        <v>0.82</v>
      </c>
      <c r="J31" s="14">
        <v>0.17</v>
      </c>
      <c r="K31" s="14">
        <v>0.01</v>
      </c>
    </row>
    <row r="32" spans="1:11" x14ac:dyDescent="0.25">
      <c r="A32" s="6" t="s">
        <v>146</v>
      </c>
      <c r="B32" s="6" t="s">
        <v>273</v>
      </c>
      <c r="C32" s="10">
        <v>1145</v>
      </c>
      <c r="D32" s="14">
        <v>0.01</v>
      </c>
      <c r="E32" s="10">
        <v>890</v>
      </c>
      <c r="F32" s="10">
        <v>805</v>
      </c>
      <c r="G32" s="10">
        <v>60</v>
      </c>
      <c r="H32" s="10">
        <v>25</v>
      </c>
      <c r="I32" s="14">
        <v>0.91</v>
      </c>
      <c r="J32" s="14">
        <v>7.0000000000000007E-2</v>
      </c>
      <c r="K32" s="14">
        <v>0.03</v>
      </c>
    </row>
    <row r="33" spans="1:11" x14ac:dyDescent="0.25">
      <c r="A33" s="6" t="s">
        <v>146</v>
      </c>
      <c r="B33" s="6" t="s">
        <v>274</v>
      </c>
      <c r="C33" s="10">
        <v>630</v>
      </c>
      <c r="D33" s="14">
        <v>0.01</v>
      </c>
      <c r="E33" s="10">
        <v>775</v>
      </c>
      <c r="F33" s="10">
        <v>610</v>
      </c>
      <c r="G33" s="10">
        <v>150</v>
      </c>
      <c r="H33" s="10">
        <v>15</v>
      </c>
      <c r="I33" s="14">
        <v>0.79</v>
      </c>
      <c r="J33" s="14">
        <v>0.2</v>
      </c>
      <c r="K33" s="14">
        <v>0.02</v>
      </c>
    </row>
    <row r="34" spans="1:11" x14ac:dyDescent="0.25">
      <c r="A34" s="6" t="s">
        <v>146</v>
      </c>
      <c r="B34" s="6" t="s">
        <v>275</v>
      </c>
      <c r="C34" s="10">
        <v>1780</v>
      </c>
      <c r="D34" s="14">
        <v>0.01</v>
      </c>
      <c r="E34" s="10">
        <v>1740</v>
      </c>
      <c r="F34" s="10">
        <v>1525</v>
      </c>
      <c r="G34" s="10">
        <v>205</v>
      </c>
      <c r="H34" s="10">
        <v>10</v>
      </c>
      <c r="I34" s="14">
        <v>0.88</v>
      </c>
      <c r="J34" s="14">
        <v>0.12</v>
      </c>
      <c r="K34" s="14">
        <v>0.01</v>
      </c>
    </row>
    <row r="35" spans="1:11" x14ac:dyDescent="0.25">
      <c r="A35" s="6" t="s">
        <v>146</v>
      </c>
      <c r="B35" s="6" t="s">
        <v>276</v>
      </c>
      <c r="C35" s="10">
        <v>505</v>
      </c>
      <c r="D35" s="14">
        <v>0.01</v>
      </c>
      <c r="E35" s="10">
        <v>620</v>
      </c>
      <c r="F35" s="10">
        <v>465</v>
      </c>
      <c r="G35" s="10">
        <v>145</v>
      </c>
      <c r="H35" s="10">
        <v>10</v>
      </c>
      <c r="I35" s="14">
        <v>0.75</v>
      </c>
      <c r="J35" s="14">
        <v>0.23</v>
      </c>
      <c r="K35" s="14">
        <v>0.01</v>
      </c>
    </row>
    <row r="36" spans="1:11" x14ac:dyDescent="0.25">
      <c r="A36" s="6" t="s">
        <v>146</v>
      </c>
      <c r="B36" s="6" t="s">
        <v>277</v>
      </c>
      <c r="C36" s="10">
        <v>465</v>
      </c>
      <c r="D36" s="14">
        <v>0.01</v>
      </c>
      <c r="E36" s="10">
        <v>460</v>
      </c>
      <c r="F36" s="10">
        <v>320</v>
      </c>
      <c r="G36" s="10">
        <v>140</v>
      </c>
      <c r="H36" s="10">
        <v>5</v>
      </c>
      <c r="I36" s="14">
        <v>0.69</v>
      </c>
      <c r="J36" s="14">
        <v>0.3</v>
      </c>
      <c r="K36" s="14">
        <v>0.01</v>
      </c>
    </row>
    <row r="37" spans="1:11" x14ac:dyDescent="0.25">
      <c r="A37" s="6" t="s">
        <v>146</v>
      </c>
      <c r="B37" s="6" t="s">
        <v>196</v>
      </c>
      <c r="C37" s="10">
        <v>4525</v>
      </c>
      <c r="D37" s="14">
        <v>0.01</v>
      </c>
      <c r="E37" s="10">
        <v>4485</v>
      </c>
      <c r="F37" s="10">
        <v>3725</v>
      </c>
      <c r="G37" s="10">
        <v>700</v>
      </c>
      <c r="H37" s="10">
        <v>60</v>
      </c>
      <c r="I37" s="14">
        <v>0.83</v>
      </c>
      <c r="J37" s="14">
        <v>0.16</v>
      </c>
      <c r="K37" s="14">
        <v>0.01</v>
      </c>
    </row>
    <row r="38" spans="1:11" x14ac:dyDescent="0.25">
      <c r="A38" s="6" t="s">
        <v>147</v>
      </c>
      <c r="B38" s="6" t="s">
        <v>273</v>
      </c>
      <c r="C38" s="10">
        <v>2780</v>
      </c>
      <c r="D38" s="14">
        <v>0.03</v>
      </c>
      <c r="E38" s="10">
        <v>2205</v>
      </c>
      <c r="F38" s="10">
        <v>2040</v>
      </c>
      <c r="G38" s="10">
        <v>115</v>
      </c>
      <c r="H38" s="10">
        <v>45</v>
      </c>
      <c r="I38" s="14">
        <v>0.93</v>
      </c>
      <c r="J38" s="14">
        <v>0.05</v>
      </c>
      <c r="K38" s="14">
        <v>0.02</v>
      </c>
    </row>
    <row r="39" spans="1:11" x14ac:dyDescent="0.25">
      <c r="A39" s="6" t="s">
        <v>147</v>
      </c>
      <c r="B39" s="6" t="s">
        <v>274</v>
      </c>
      <c r="C39" s="10">
        <v>1325</v>
      </c>
      <c r="D39" s="14">
        <v>0.02</v>
      </c>
      <c r="E39" s="10">
        <v>1655</v>
      </c>
      <c r="F39" s="10">
        <v>1290</v>
      </c>
      <c r="G39" s="10">
        <v>335</v>
      </c>
      <c r="H39" s="10">
        <v>30</v>
      </c>
      <c r="I39" s="14">
        <v>0.78</v>
      </c>
      <c r="J39" s="14">
        <v>0.2</v>
      </c>
      <c r="K39" s="14">
        <v>0.02</v>
      </c>
    </row>
    <row r="40" spans="1:11" x14ac:dyDescent="0.25">
      <c r="A40" s="6" t="s">
        <v>147</v>
      </c>
      <c r="B40" s="6" t="s">
        <v>275</v>
      </c>
      <c r="C40" s="10">
        <v>4515</v>
      </c>
      <c r="D40" s="14">
        <v>0.03</v>
      </c>
      <c r="E40" s="10">
        <v>4375</v>
      </c>
      <c r="F40" s="10">
        <v>3805</v>
      </c>
      <c r="G40" s="10">
        <v>525</v>
      </c>
      <c r="H40" s="10">
        <v>45</v>
      </c>
      <c r="I40" s="14">
        <v>0.87</v>
      </c>
      <c r="J40" s="14">
        <v>0.12</v>
      </c>
      <c r="K40" s="14">
        <v>0.01</v>
      </c>
    </row>
    <row r="41" spans="1:11" x14ac:dyDescent="0.25">
      <c r="A41" s="6" t="s">
        <v>147</v>
      </c>
      <c r="B41" s="6" t="s">
        <v>276</v>
      </c>
      <c r="C41" s="10">
        <v>1350</v>
      </c>
      <c r="D41" s="14">
        <v>0.03</v>
      </c>
      <c r="E41" s="10">
        <v>1655</v>
      </c>
      <c r="F41" s="10">
        <v>1130</v>
      </c>
      <c r="G41" s="10">
        <v>490</v>
      </c>
      <c r="H41" s="10">
        <v>30</v>
      </c>
      <c r="I41" s="14">
        <v>0.68</v>
      </c>
      <c r="J41" s="14">
        <v>0.3</v>
      </c>
      <c r="K41" s="14">
        <v>0.02</v>
      </c>
    </row>
    <row r="42" spans="1:11" x14ac:dyDescent="0.25">
      <c r="A42" s="6" t="s">
        <v>147</v>
      </c>
      <c r="B42" s="6" t="s">
        <v>277</v>
      </c>
      <c r="C42" s="10">
        <v>1080</v>
      </c>
      <c r="D42" s="14">
        <v>0.02</v>
      </c>
      <c r="E42" s="10">
        <v>1090</v>
      </c>
      <c r="F42" s="10">
        <v>770</v>
      </c>
      <c r="G42" s="10">
        <v>315</v>
      </c>
      <c r="H42" s="10">
        <v>10</v>
      </c>
      <c r="I42" s="14">
        <v>0.7</v>
      </c>
      <c r="J42" s="14">
        <v>0.28999999999999998</v>
      </c>
      <c r="K42" s="14">
        <v>0.01</v>
      </c>
    </row>
    <row r="43" spans="1:11" x14ac:dyDescent="0.25">
      <c r="A43" s="6" t="s">
        <v>147</v>
      </c>
      <c r="B43" s="6" t="s">
        <v>196</v>
      </c>
      <c r="C43" s="10">
        <v>11050</v>
      </c>
      <c r="D43" s="14">
        <v>0.03</v>
      </c>
      <c r="E43" s="10">
        <v>10980</v>
      </c>
      <c r="F43" s="10">
        <v>9040</v>
      </c>
      <c r="G43" s="10">
        <v>1780</v>
      </c>
      <c r="H43" s="10">
        <v>160</v>
      </c>
      <c r="I43" s="14">
        <v>0.82</v>
      </c>
      <c r="J43" s="14">
        <v>0.16</v>
      </c>
      <c r="K43" s="14">
        <v>0.01</v>
      </c>
    </row>
    <row r="44" spans="1:11" x14ac:dyDescent="0.25">
      <c r="A44" s="6" t="s">
        <v>148</v>
      </c>
      <c r="B44" s="6" t="s">
        <v>273</v>
      </c>
      <c r="C44" s="10">
        <v>3400</v>
      </c>
      <c r="D44" s="14">
        <v>0.03</v>
      </c>
      <c r="E44" s="10">
        <v>2660</v>
      </c>
      <c r="F44" s="10">
        <v>2465</v>
      </c>
      <c r="G44" s="10">
        <v>135</v>
      </c>
      <c r="H44" s="10">
        <v>60</v>
      </c>
      <c r="I44" s="14">
        <v>0.93</v>
      </c>
      <c r="J44" s="14">
        <v>0.05</v>
      </c>
      <c r="K44" s="14">
        <v>0.02</v>
      </c>
    </row>
    <row r="45" spans="1:11" x14ac:dyDescent="0.25">
      <c r="A45" s="6" t="s">
        <v>148</v>
      </c>
      <c r="B45" s="6" t="s">
        <v>274</v>
      </c>
      <c r="C45" s="10">
        <v>1815</v>
      </c>
      <c r="D45" s="14">
        <v>0.03</v>
      </c>
      <c r="E45" s="10">
        <v>2215</v>
      </c>
      <c r="F45" s="10">
        <v>1760</v>
      </c>
      <c r="G45" s="10">
        <v>425</v>
      </c>
      <c r="H45" s="10">
        <v>30</v>
      </c>
      <c r="I45" s="14">
        <v>0.79</v>
      </c>
      <c r="J45" s="14">
        <v>0.19</v>
      </c>
      <c r="K45" s="14">
        <v>0.01</v>
      </c>
    </row>
    <row r="46" spans="1:11" x14ac:dyDescent="0.25">
      <c r="A46" s="6" t="s">
        <v>148</v>
      </c>
      <c r="B46" s="6" t="s">
        <v>275</v>
      </c>
      <c r="C46" s="10">
        <v>5470</v>
      </c>
      <c r="D46" s="14">
        <v>0.03</v>
      </c>
      <c r="E46" s="10">
        <v>5325</v>
      </c>
      <c r="F46" s="10">
        <v>4620</v>
      </c>
      <c r="G46" s="10">
        <v>630</v>
      </c>
      <c r="H46" s="10">
        <v>70</v>
      </c>
      <c r="I46" s="14">
        <v>0.87</v>
      </c>
      <c r="J46" s="14">
        <v>0.12</v>
      </c>
      <c r="K46" s="14">
        <v>0.01</v>
      </c>
    </row>
    <row r="47" spans="1:11" x14ac:dyDescent="0.25">
      <c r="A47" s="6" t="s">
        <v>148</v>
      </c>
      <c r="B47" s="6" t="s">
        <v>276</v>
      </c>
      <c r="C47" s="10">
        <v>1665</v>
      </c>
      <c r="D47" s="14">
        <v>0.03</v>
      </c>
      <c r="E47" s="10">
        <v>2050</v>
      </c>
      <c r="F47" s="10">
        <v>1480</v>
      </c>
      <c r="G47" s="10">
        <v>535</v>
      </c>
      <c r="H47" s="10">
        <v>40</v>
      </c>
      <c r="I47" s="14">
        <v>0.72</v>
      </c>
      <c r="J47" s="14">
        <v>0.26</v>
      </c>
      <c r="K47" s="14">
        <v>0.02</v>
      </c>
    </row>
    <row r="48" spans="1:11" x14ac:dyDescent="0.25">
      <c r="A48" s="6" t="s">
        <v>148</v>
      </c>
      <c r="B48" s="6" t="s">
        <v>277</v>
      </c>
      <c r="C48" s="10">
        <v>1330</v>
      </c>
      <c r="D48" s="14">
        <v>0.03</v>
      </c>
      <c r="E48" s="10">
        <v>1305</v>
      </c>
      <c r="F48" s="10">
        <v>940</v>
      </c>
      <c r="G48" s="10">
        <v>345</v>
      </c>
      <c r="H48" s="10">
        <v>20</v>
      </c>
      <c r="I48" s="14">
        <v>0.72</v>
      </c>
      <c r="J48" s="14">
        <v>0.27</v>
      </c>
      <c r="K48" s="14">
        <v>0.01</v>
      </c>
    </row>
    <row r="49" spans="1:11" x14ac:dyDescent="0.25">
      <c r="A49" s="6" t="s">
        <v>148</v>
      </c>
      <c r="B49" s="6" t="s">
        <v>196</v>
      </c>
      <c r="C49" s="10">
        <v>13680</v>
      </c>
      <c r="D49" s="14">
        <v>0.03</v>
      </c>
      <c r="E49" s="10">
        <v>13555</v>
      </c>
      <c r="F49" s="10">
        <v>11260</v>
      </c>
      <c r="G49" s="10">
        <v>2075</v>
      </c>
      <c r="H49" s="10">
        <v>220</v>
      </c>
      <c r="I49" s="14">
        <v>0.83</v>
      </c>
      <c r="J49" s="14">
        <v>0.15</v>
      </c>
      <c r="K49" s="14">
        <v>0.02</v>
      </c>
    </row>
    <row r="50" spans="1:11" x14ac:dyDescent="0.25">
      <c r="A50" s="6" t="s">
        <v>149</v>
      </c>
      <c r="B50" s="6" t="s">
        <v>273</v>
      </c>
      <c r="C50" s="10">
        <v>3210</v>
      </c>
      <c r="D50" s="14">
        <v>0.03</v>
      </c>
      <c r="E50" s="10">
        <v>2590</v>
      </c>
      <c r="F50" s="10">
        <v>2380</v>
      </c>
      <c r="G50" s="10">
        <v>155</v>
      </c>
      <c r="H50" s="10">
        <v>50</v>
      </c>
      <c r="I50" s="14">
        <v>0.92</v>
      </c>
      <c r="J50" s="14">
        <v>0.06</v>
      </c>
      <c r="K50" s="14">
        <v>0.02</v>
      </c>
    </row>
    <row r="51" spans="1:11" x14ac:dyDescent="0.25">
      <c r="A51" s="6" t="s">
        <v>149</v>
      </c>
      <c r="B51" s="6" t="s">
        <v>274</v>
      </c>
      <c r="C51" s="10">
        <v>1530</v>
      </c>
      <c r="D51" s="14">
        <v>0.03</v>
      </c>
      <c r="E51" s="10">
        <v>1875</v>
      </c>
      <c r="F51" s="10">
        <v>1475</v>
      </c>
      <c r="G51" s="10">
        <v>355</v>
      </c>
      <c r="H51" s="10">
        <v>45</v>
      </c>
      <c r="I51" s="14">
        <v>0.79</v>
      </c>
      <c r="J51" s="14">
        <v>0.19</v>
      </c>
      <c r="K51" s="14">
        <v>0.02</v>
      </c>
    </row>
    <row r="52" spans="1:11" x14ac:dyDescent="0.25">
      <c r="A52" s="6" t="s">
        <v>149</v>
      </c>
      <c r="B52" s="6" t="s">
        <v>275</v>
      </c>
      <c r="C52" s="10">
        <v>4485</v>
      </c>
      <c r="D52" s="14">
        <v>0.03</v>
      </c>
      <c r="E52" s="10">
        <v>4415</v>
      </c>
      <c r="F52" s="10">
        <v>3840</v>
      </c>
      <c r="G52" s="10">
        <v>525</v>
      </c>
      <c r="H52" s="10">
        <v>50</v>
      </c>
      <c r="I52" s="14">
        <v>0.87</v>
      </c>
      <c r="J52" s="14">
        <v>0.12</v>
      </c>
      <c r="K52" s="14">
        <v>0.01</v>
      </c>
    </row>
    <row r="53" spans="1:11" x14ac:dyDescent="0.25">
      <c r="A53" s="6" t="s">
        <v>149</v>
      </c>
      <c r="B53" s="6" t="s">
        <v>276</v>
      </c>
      <c r="C53" s="10">
        <v>1285</v>
      </c>
      <c r="D53" s="14">
        <v>0.02</v>
      </c>
      <c r="E53" s="10">
        <v>1555</v>
      </c>
      <c r="F53" s="10">
        <v>1070</v>
      </c>
      <c r="G53" s="10">
        <v>460</v>
      </c>
      <c r="H53" s="10">
        <v>25</v>
      </c>
      <c r="I53" s="14">
        <v>0.69</v>
      </c>
      <c r="J53" s="14">
        <v>0.3</v>
      </c>
      <c r="K53" s="14">
        <v>0.02</v>
      </c>
    </row>
    <row r="54" spans="1:11" x14ac:dyDescent="0.25">
      <c r="A54" s="6" t="s">
        <v>149</v>
      </c>
      <c r="B54" s="6" t="s">
        <v>277</v>
      </c>
      <c r="C54" s="10">
        <v>1140</v>
      </c>
      <c r="D54" s="14">
        <v>0.03</v>
      </c>
      <c r="E54" s="10">
        <v>1130</v>
      </c>
      <c r="F54" s="10">
        <v>805</v>
      </c>
      <c r="G54" s="10">
        <v>300</v>
      </c>
      <c r="H54" s="10">
        <v>25</v>
      </c>
      <c r="I54" s="14">
        <v>0.72</v>
      </c>
      <c r="J54" s="14">
        <v>0.26</v>
      </c>
      <c r="K54" s="14">
        <v>0.02</v>
      </c>
    </row>
    <row r="55" spans="1:11" x14ac:dyDescent="0.25">
      <c r="A55" s="6" t="s">
        <v>149</v>
      </c>
      <c r="B55" s="6" t="s">
        <v>196</v>
      </c>
      <c r="C55" s="10">
        <v>11645</v>
      </c>
      <c r="D55" s="14">
        <v>0.03</v>
      </c>
      <c r="E55" s="10">
        <v>11560</v>
      </c>
      <c r="F55" s="10">
        <v>9575</v>
      </c>
      <c r="G55" s="10">
        <v>1795</v>
      </c>
      <c r="H55" s="10">
        <v>195</v>
      </c>
      <c r="I55" s="14">
        <v>0.83</v>
      </c>
      <c r="J55" s="14">
        <v>0.16</v>
      </c>
      <c r="K55" s="14">
        <v>0.02</v>
      </c>
    </row>
    <row r="56" spans="1:11" x14ac:dyDescent="0.25">
      <c r="A56" s="6" t="s">
        <v>150</v>
      </c>
      <c r="B56" s="6" t="s">
        <v>273</v>
      </c>
      <c r="C56" s="10">
        <v>1155</v>
      </c>
      <c r="D56" s="14">
        <v>0.01</v>
      </c>
      <c r="E56" s="10">
        <v>915</v>
      </c>
      <c r="F56" s="10">
        <v>840</v>
      </c>
      <c r="G56" s="10">
        <v>60</v>
      </c>
      <c r="H56" s="10">
        <v>15</v>
      </c>
      <c r="I56" s="14">
        <v>0.92</v>
      </c>
      <c r="J56" s="14">
        <v>7.0000000000000007E-2</v>
      </c>
      <c r="K56" s="14">
        <v>0.02</v>
      </c>
    </row>
    <row r="57" spans="1:11" x14ac:dyDescent="0.25">
      <c r="A57" s="6" t="s">
        <v>150</v>
      </c>
      <c r="B57" s="6" t="s">
        <v>274</v>
      </c>
      <c r="C57" s="10">
        <v>580</v>
      </c>
      <c r="D57" s="14">
        <v>0.01</v>
      </c>
      <c r="E57" s="10">
        <v>720</v>
      </c>
      <c r="F57" s="10">
        <v>550</v>
      </c>
      <c r="G57" s="10">
        <v>155</v>
      </c>
      <c r="H57" s="10">
        <v>20</v>
      </c>
      <c r="I57" s="14">
        <v>0.76</v>
      </c>
      <c r="J57" s="14">
        <v>0.21</v>
      </c>
      <c r="K57" s="14">
        <v>0.03</v>
      </c>
    </row>
    <row r="58" spans="1:11" x14ac:dyDescent="0.25">
      <c r="A58" s="6" t="s">
        <v>150</v>
      </c>
      <c r="B58" s="6" t="s">
        <v>275</v>
      </c>
      <c r="C58" s="10">
        <v>1970</v>
      </c>
      <c r="D58" s="14">
        <v>0.01</v>
      </c>
      <c r="E58" s="10">
        <v>1900</v>
      </c>
      <c r="F58" s="10">
        <v>1655</v>
      </c>
      <c r="G58" s="10">
        <v>230</v>
      </c>
      <c r="H58" s="10">
        <v>15</v>
      </c>
      <c r="I58" s="14">
        <v>0.87</v>
      </c>
      <c r="J58" s="14">
        <v>0.12</v>
      </c>
      <c r="K58" s="14">
        <v>0.01</v>
      </c>
    </row>
    <row r="59" spans="1:11" x14ac:dyDescent="0.25">
      <c r="A59" s="6" t="s">
        <v>150</v>
      </c>
      <c r="B59" s="6" t="s">
        <v>276</v>
      </c>
      <c r="C59" s="10">
        <v>600</v>
      </c>
      <c r="D59" s="14">
        <v>0.01</v>
      </c>
      <c r="E59" s="10">
        <v>730</v>
      </c>
      <c r="F59" s="10">
        <v>525</v>
      </c>
      <c r="G59" s="10">
        <v>195</v>
      </c>
      <c r="H59" s="10">
        <v>10</v>
      </c>
      <c r="I59" s="14">
        <v>0.72</v>
      </c>
      <c r="J59" s="14">
        <v>0.27</v>
      </c>
      <c r="K59" s="14">
        <v>0.01</v>
      </c>
    </row>
    <row r="60" spans="1:11" x14ac:dyDescent="0.25">
      <c r="A60" s="6" t="s">
        <v>150</v>
      </c>
      <c r="B60" s="6" t="s">
        <v>277</v>
      </c>
      <c r="C60" s="10">
        <v>485</v>
      </c>
      <c r="D60" s="14">
        <v>0.01</v>
      </c>
      <c r="E60" s="10">
        <v>490</v>
      </c>
      <c r="F60" s="10">
        <v>335</v>
      </c>
      <c r="G60" s="10">
        <v>150</v>
      </c>
      <c r="H60" s="10">
        <v>10</v>
      </c>
      <c r="I60" s="14">
        <v>0.68</v>
      </c>
      <c r="J60" s="14">
        <v>0.3</v>
      </c>
      <c r="K60" s="14">
        <v>0.02</v>
      </c>
    </row>
    <row r="61" spans="1:11" x14ac:dyDescent="0.25">
      <c r="A61" s="6" t="s">
        <v>150</v>
      </c>
      <c r="B61" s="6" t="s">
        <v>196</v>
      </c>
      <c r="C61" s="10">
        <v>4795</v>
      </c>
      <c r="D61" s="14">
        <v>0.01</v>
      </c>
      <c r="E61" s="10">
        <v>4760</v>
      </c>
      <c r="F61" s="10">
        <v>3900</v>
      </c>
      <c r="G61" s="10">
        <v>790</v>
      </c>
      <c r="H61" s="10">
        <v>70</v>
      </c>
      <c r="I61" s="14">
        <v>0.82</v>
      </c>
      <c r="J61" s="14">
        <v>0.17</v>
      </c>
      <c r="K61" s="14">
        <v>0.01</v>
      </c>
    </row>
    <row r="62" spans="1:11" x14ac:dyDescent="0.25">
      <c r="A62" s="6" t="s">
        <v>151</v>
      </c>
      <c r="B62" s="6" t="s">
        <v>273</v>
      </c>
      <c r="C62" s="10">
        <v>1900</v>
      </c>
      <c r="D62" s="14">
        <v>0.02</v>
      </c>
      <c r="E62" s="10">
        <v>1465</v>
      </c>
      <c r="F62" s="10">
        <v>1350</v>
      </c>
      <c r="G62" s="10">
        <v>95</v>
      </c>
      <c r="H62" s="10">
        <v>20</v>
      </c>
      <c r="I62" s="14">
        <v>0.92</v>
      </c>
      <c r="J62" s="14">
        <v>7.0000000000000007E-2</v>
      </c>
      <c r="K62" s="14">
        <v>0.01</v>
      </c>
    </row>
    <row r="63" spans="1:11" x14ac:dyDescent="0.25">
      <c r="A63" s="6" t="s">
        <v>151</v>
      </c>
      <c r="B63" s="6" t="s">
        <v>274</v>
      </c>
      <c r="C63" s="10">
        <v>990</v>
      </c>
      <c r="D63" s="14">
        <v>0.02</v>
      </c>
      <c r="E63" s="10">
        <v>1225</v>
      </c>
      <c r="F63" s="10">
        <v>965</v>
      </c>
      <c r="G63" s="10">
        <v>230</v>
      </c>
      <c r="H63" s="10">
        <v>35</v>
      </c>
      <c r="I63" s="14">
        <v>0.79</v>
      </c>
      <c r="J63" s="14">
        <v>0.19</v>
      </c>
      <c r="K63" s="14">
        <v>0.03</v>
      </c>
    </row>
    <row r="64" spans="1:11" x14ac:dyDescent="0.25">
      <c r="A64" s="6" t="s">
        <v>151</v>
      </c>
      <c r="B64" s="6" t="s">
        <v>275</v>
      </c>
      <c r="C64" s="10">
        <v>2785</v>
      </c>
      <c r="D64" s="14">
        <v>0.02</v>
      </c>
      <c r="E64" s="10">
        <v>2730</v>
      </c>
      <c r="F64" s="10">
        <v>2370</v>
      </c>
      <c r="G64" s="10">
        <v>335</v>
      </c>
      <c r="H64" s="10">
        <v>25</v>
      </c>
      <c r="I64" s="14">
        <v>0.87</v>
      </c>
      <c r="J64" s="14">
        <v>0.12</v>
      </c>
      <c r="K64" s="14">
        <v>0.01</v>
      </c>
    </row>
    <row r="65" spans="1:11" x14ac:dyDescent="0.25">
      <c r="A65" s="6" t="s">
        <v>151</v>
      </c>
      <c r="B65" s="6" t="s">
        <v>276</v>
      </c>
      <c r="C65" s="10">
        <v>870</v>
      </c>
      <c r="D65" s="14">
        <v>0.02</v>
      </c>
      <c r="E65" s="10">
        <v>1060</v>
      </c>
      <c r="F65" s="10">
        <v>760</v>
      </c>
      <c r="G65" s="10">
        <v>285</v>
      </c>
      <c r="H65" s="10">
        <v>15</v>
      </c>
      <c r="I65" s="14">
        <v>0.72</v>
      </c>
      <c r="J65" s="14">
        <v>0.27</v>
      </c>
      <c r="K65" s="14">
        <v>0.02</v>
      </c>
    </row>
    <row r="66" spans="1:11" x14ac:dyDescent="0.25">
      <c r="A66" s="6" t="s">
        <v>151</v>
      </c>
      <c r="B66" s="6" t="s">
        <v>277</v>
      </c>
      <c r="C66" s="10">
        <v>760</v>
      </c>
      <c r="D66" s="14">
        <v>0.02</v>
      </c>
      <c r="E66" s="10">
        <v>765</v>
      </c>
      <c r="F66" s="10">
        <v>540</v>
      </c>
      <c r="G66" s="10">
        <v>215</v>
      </c>
      <c r="H66" s="10">
        <v>10</v>
      </c>
      <c r="I66" s="14">
        <v>0.7</v>
      </c>
      <c r="J66" s="14">
        <v>0.28000000000000003</v>
      </c>
      <c r="K66" s="14">
        <v>0.02</v>
      </c>
    </row>
    <row r="67" spans="1:11" x14ac:dyDescent="0.25">
      <c r="A67" s="6" t="s">
        <v>151</v>
      </c>
      <c r="B67" s="6" t="s">
        <v>196</v>
      </c>
      <c r="C67" s="10">
        <v>7300</v>
      </c>
      <c r="D67" s="14">
        <v>0.02</v>
      </c>
      <c r="E67" s="10">
        <v>7250</v>
      </c>
      <c r="F67" s="10">
        <v>5985</v>
      </c>
      <c r="G67" s="10">
        <v>1160</v>
      </c>
      <c r="H67" s="10">
        <v>100</v>
      </c>
      <c r="I67" s="14">
        <v>0.83</v>
      </c>
      <c r="J67" s="14">
        <v>0.16</v>
      </c>
      <c r="K67" s="14">
        <v>0.01</v>
      </c>
    </row>
    <row r="68" spans="1:11" x14ac:dyDescent="0.25">
      <c r="A68" s="6" t="s">
        <v>152</v>
      </c>
      <c r="B68" s="6" t="s">
        <v>273</v>
      </c>
      <c r="C68" s="10">
        <v>1100</v>
      </c>
      <c r="D68" s="14">
        <v>0.01</v>
      </c>
      <c r="E68" s="10">
        <v>830</v>
      </c>
      <c r="F68" s="10">
        <v>770</v>
      </c>
      <c r="G68" s="10">
        <v>50</v>
      </c>
      <c r="H68" s="10">
        <v>15</v>
      </c>
      <c r="I68" s="14">
        <v>0.92</v>
      </c>
      <c r="J68" s="14">
        <v>0.06</v>
      </c>
      <c r="K68" s="14">
        <v>0.02</v>
      </c>
    </row>
    <row r="69" spans="1:11" x14ac:dyDescent="0.25">
      <c r="A69" s="6" t="s">
        <v>152</v>
      </c>
      <c r="B69" s="6" t="s">
        <v>274</v>
      </c>
      <c r="C69" s="10">
        <v>530</v>
      </c>
      <c r="D69" s="14">
        <v>0.01</v>
      </c>
      <c r="E69" s="10">
        <v>720</v>
      </c>
      <c r="F69" s="10">
        <v>545</v>
      </c>
      <c r="G69" s="10">
        <v>165</v>
      </c>
      <c r="H69" s="10">
        <v>5</v>
      </c>
      <c r="I69" s="14">
        <v>0.76</v>
      </c>
      <c r="J69" s="14">
        <v>0.23</v>
      </c>
      <c r="K69" s="14">
        <v>0.01</v>
      </c>
    </row>
    <row r="70" spans="1:11" x14ac:dyDescent="0.25">
      <c r="A70" s="6" t="s">
        <v>152</v>
      </c>
      <c r="B70" s="6" t="s">
        <v>275</v>
      </c>
      <c r="C70" s="10">
        <v>1900</v>
      </c>
      <c r="D70" s="14">
        <v>0.01</v>
      </c>
      <c r="E70" s="10">
        <v>1820</v>
      </c>
      <c r="F70" s="10">
        <v>1585</v>
      </c>
      <c r="G70" s="10">
        <v>220</v>
      </c>
      <c r="H70" s="10">
        <v>15</v>
      </c>
      <c r="I70" s="14">
        <v>0.87</v>
      </c>
      <c r="J70" s="14">
        <v>0.12</v>
      </c>
      <c r="K70" s="14">
        <v>0.01</v>
      </c>
    </row>
    <row r="71" spans="1:11" x14ac:dyDescent="0.25">
      <c r="A71" s="6" t="s">
        <v>152</v>
      </c>
      <c r="B71" s="6" t="s">
        <v>276</v>
      </c>
      <c r="C71" s="10">
        <v>545</v>
      </c>
      <c r="D71" s="14">
        <v>0.01</v>
      </c>
      <c r="E71" s="10">
        <v>675</v>
      </c>
      <c r="F71" s="10">
        <v>510</v>
      </c>
      <c r="G71" s="10">
        <v>155</v>
      </c>
      <c r="H71" s="10">
        <v>15</v>
      </c>
      <c r="I71" s="14">
        <v>0.75</v>
      </c>
      <c r="J71" s="14">
        <v>0.23</v>
      </c>
      <c r="K71" s="14">
        <v>0.02</v>
      </c>
    </row>
    <row r="72" spans="1:11" x14ac:dyDescent="0.25">
      <c r="A72" s="6" t="s">
        <v>152</v>
      </c>
      <c r="B72" s="6" t="s">
        <v>277</v>
      </c>
      <c r="C72" s="10">
        <v>465</v>
      </c>
      <c r="D72" s="14">
        <v>0.01</v>
      </c>
      <c r="E72" s="10">
        <v>465</v>
      </c>
      <c r="F72" s="10">
        <v>320</v>
      </c>
      <c r="G72" s="10">
        <v>140</v>
      </c>
      <c r="H72" s="10">
        <v>5</v>
      </c>
      <c r="I72" s="14">
        <v>0.69</v>
      </c>
      <c r="J72" s="14">
        <v>0.3</v>
      </c>
      <c r="K72" s="14">
        <v>0.01</v>
      </c>
    </row>
    <row r="73" spans="1:11" x14ac:dyDescent="0.25">
      <c r="A73" s="6" t="s">
        <v>152</v>
      </c>
      <c r="B73" s="6" t="s">
        <v>196</v>
      </c>
      <c r="C73" s="10">
        <v>4540</v>
      </c>
      <c r="D73" s="14">
        <v>0.01</v>
      </c>
      <c r="E73" s="10">
        <v>4510</v>
      </c>
      <c r="F73" s="10">
        <v>3725</v>
      </c>
      <c r="G73" s="10">
        <v>725</v>
      </c>
      <c r="H73" s="10">
        <v>60</v>
      </c>
      <c r="I73" s="14">
        <v>0.83</v>
      </c>
      <c r="J73" s="14">
        <v>0.16</v>
      </c>
      <c r="K73" s="14">
        <v>0.01</v>
      </c>
    </row>
    <row r="74" spans="1:11" x14ac:dyDescent="0.25">
      <c r="A74" s="6" t="s">
        <v>153</v>
      </c>
      <c r="B74" s="6" t="s">
        <v>273</v>
      </c>
      <c r="C74" s="10">
        <v>3130</v>
      </c>
      <c r="D74" s="14">
        <v>0.03</v>
      </c>
      <c r="E74" s="10">
        <v>2505</v>
      </c>
      <c r="F74" s="10">
        <v>2315</v>
      </c>
      <c r="G74" s="10">
        <v>140</v>
      </c>
      <c r="H74" s="10">
        <v>50</v>
      </c>
      <c r="I74" s="14">
        <v>0.92</v>
      </c>
      <c r="J74" s="14">
        <v>0.06</v>
      </c>
      <c r="K74" s="14">
        <v>0.02</v>
      </c>
    </row>
    <row r="75" spans="1:11" x14ac:dyDescent="0.25">
      <c r="A75" s="6" t="s">
        <v>153</v>
      </c>
      <c r="B75" s="6" t="s">
        <v>274</v>
      </c>
      <c r="C75" s="10">
        <v>1555</v>
      </c>
      <c r="D75" s="14">
        <v>0.03</v>
      </c>
      <c r="E75" s="10">
        <v>1860</v>
      </c>
      <c r="F75" s="10">
        <v>1440</v>
      </c>
      <c r="G75" s="10">
        <v>390</v>
      </c>
      <c r="H75" s="10">
        <v>30</v>
      </c>
      <c r="I75" s="14">
        <v>0.77</v>
      </c>
      <c r="J75" s="14">
        <v>0.21</v>
      </c>
      <c r="K75" s="14">
        <v>0.02</v>
      </c>
    </row>
    <row r="76" spans="1:11" x14ac:dyDescent="0.25">
      <c r="A76" s="6" t="s">
        <v>153</v>
      </c>
      <c r="B76" s="6" t="s">
        <v>275</v>
      </c>
      <c r="C76" s="10">
        <v>5410</v>
      </c>
      <c r="D76" s="14">
        <v>0.03</v>
      </c>
      <c r="E76" s="10">
        <v>5315</v>
      </c>
      <c r="F76" s="10">
        <v>4565</v>
      </c>
      <c r="G76" s="10">
        <v>695</v>
      </c>
      <c r="H76" s="10">
        <v>50</v>
      </c>
      <c r="I76" s="14">
        <v>0.86</v>
      </c>
      <c r="J76" s="14">
        <v>0.13</v>
      </c>
      <c r="K76" s="14">
        <v>0.01</v>
      </c>
    </row>
    <row r="77" spans="1:11" x14ac:dyDescent="0.25">
      <c r="A77" s="6" t="s">
        <v>153</v>
      </c>
      <c r="B77" s="6" t="s">
        <v>276</v>
      </c>
      <c r="C77" s="10">
        <v>1460</v>
      </c>
      <c r="D77" s="14">
        <v>0.03</v>
      </c>
      <c r="E77" s="10">
        <v>1775</v>
      </c>
      <c r="F77" s="10">
        <v>1215</v>
      </c>
      <c r="G77" s="10">
        <v>535</v>
      </c>
      <c r="H77" s="10">
        <v>25</v>
      </c>
      <c r="I77" s="14">
        <v>0.68</v>
      </c>
      <c r="J77" s="14">
        <v>0.3</v>
      </c>
      <c r="K77" s="14">
        <v>0.01</v>
      </c>
    </row>
    <row r="78" spans="1:11" x14ac:dyDescent="0.25">
      <c r="A78" s="6" t="s">
        <v>153</v>
      </c>
      <c r="B78" s="6" t="s">
        <v>277</v>
      </c>
      <c r="C78" s="10">
        <v>1365</v>
      </c>
      <c r="D78" s="14">
        <v>0.03</v>
      </c>
      <c r="E78" s="10">
        <v>1380</v>
      </c>
      <c r="F78" s="10">
        <v>950</v>
      </c>
      <c r="G78" s="10">
        <v>405</v>
      </c>
      <c r="H78" s="10">
        <v>25</v>
      </c>
      <c r="I78" s="14">
        <v>0.69</v>
      </c>
      <c r="J78" s="14">
        <v>0.28999999999999998</v>
      </c>
      <c r="K78" s="14">
        <v>0.02</v>
      </c>
    </row>
    <row r="79" spans="1:11" x14ac:dyDescent="0.25">
      <c r="A79" s="6" t="s">
        <v>153</v>
      </c>
      <c r="B79" s="6" t="s">
        <v>196</v>
      </c>
      <c r="C79" s="10">
        <v>12920</v>
      </c>
      <c r="D79" s="14">
        <v>0.03</v>
      </c>
      <c r="E79" s="10">
        <v>12830</v>
      </c>
      <c r="F79" s="10">
        <v>10485</v>
      </c>
      <c r="G79" s="10">
        <v>2165</v>
      </c>
      <c r="H79" s="10">
        <v>180</v>
      </c>
      <c r="I79" s="14">
        <v>0.82</v>
      </c>
      <c r="J79" s="14">
        <v>0.17</v>
      </c>
      <c r="K79" s="14">
        <v>0.01</v>
      </c>
    </row>
    <row r="80" spans="1:11" x14ac:dyDescent="0.25">
      <c r="A80" s="6" t="s">
        <v>154</v>
      </c>
      <c r="B80" s="6" t="s">
        <v>273</v>
      </c>
      <c r="C80" s="10">
        <v>7805</v>
      </c>
      <c r="D80" s="14">
        <v>7.0000000000000007E-2</v>
      </c>
      <c r="E80" s="10">
        <v>6160</v>
      </c>
      <c r="F80" s="10">
        <v>5720</v>
      </c>
      <c r="G80" s="10">
        <v>320</v>
      </c>
      <c r="H80" s="10">
        <v>120</v>
      </c>
      <c r="I80" s="14">
        <v>0.93</v>
      </c>
      <c r="J80" s="14">
        <v>0.05</v>
      </c>
      <c r="K80" s="14">
        <v>0.02</v>
      </c>
    </row>
    <row r="81" spans="1:11" x14ac:dyDescent="0.25">
      <c r="A81" s="6" t="s">
        <v>154</v>
      </c>
      <c r="B81" s="6" t="s">
        <v>274</v>
      </c>
      <c r="C81" s="10">
        <v>4040</v>
      </c>
      <c r="D81" s="14">
        <v>0.08</v>
      </c>
      <c r="E81" s="10">
        <v>4975</v>
      </c>
      <c r="F81" s="10">
        <v>3900</v>
      </c>
      <c r="G81" s="10">
        <v>940</v>
      </c>
      <c r="H81" s="10">
        <v>135</v>
      </c>
      <c r="I81" s="14">
        <v>0.78</v>
      </c>
      <c r="J81" s="14">
        <v>0.19</v>
      </c>
      <c r="K81" s="14">
        <v>0.03</v>
      </c>
    </row>
    <row r="82" spans="1:11" x14ac:dyDescent="0.25">
      <c r="A82" s="6" t="s">
        <v>154</v>
      </c>
      <c r="B82" s="6" t="s">
        <v>275</v>
      </c>
      <c r="C82" s="10">
        <v>11910</v>
      </c>
      <c r="D82" s="14">
        <v>7.0000000000000007E-2</v>
      </c>
      <c r="E82" s="10">
        <v>11645</v>
      </c>
      <c r="F82" s="10">
        <v>10210</v>
      </c>
      <c r="G82" s="10">
        <v>1330</v>
      </c>
      <c r="H82" s="10">
        <v>110</v>
      </c>
      <c r="I82" s="14">
        <v>0.88</v>
      </c>
      <c r="J82" s="14">
        <v>0.11</v>
      </c>
      <c r="K82" s="14">
        <v>0.01</v>
      </c>
    </row>
    <row r="83" spans="1:11" x14ac:dyDescent="0.25">
      <c r="A83" s="6" t="s">
        <v>154</v>
      </c>
      <c r="B83" s="6" t="s">
        <v>276</v>
      </c>
      <c r="C83" s="10">
        <v>3825</v>
      </c>
      <c r="D83" s="14">
        <v>7.0000000000000007E-2</v>
      </c>
      <c r="E83" s="10">
        <v>4590</v>
      </c>
      <c r="F83" s="10">
        <v>3245</v>
      </c>
      <c r="G83" s="10">
        <v>1290</v>
      </c>
      <c r="H83" s="10">
        <v>55</v>
      </c>
      <c r="I83" s="14">
        <v>0.71</v>
      </c>
      <c r="J83" s="14">
        <v>0.28000000000000003</v>
      </c>
      <c r="K83" s="14">
        <v>0.01</v>
      </c>
    </row>
    <row r="84" spans="1:11" x14ac:dyDescent="0.25">
      <c r="A84" s="6" t="s">
        <v>154</v>
      </c>
      <c r="B84" s="6" t="s">
        <v>277</v>
      </c>
      <c r="C84" s="10">
        <v>3025</v>
      </c>
      <c r="D84" s="14">
        <v>7.0000000000000007E-2</v>
      </c>
      <c r="E84" s="10">
        <v>2975</v>
      </c>
      <c r="F84" s="10">
        <v>2130</v>
      </c>
      <c r="G84" s="10">
        <v>810</v>
      </c>
      <c r="H84" s="10">
        <v>35</v>
      </c>
      <c r="I84" s="14">
        <v>0.72</v>
      </c>
      <c r="J84" s="14">
        <v>0.27</v>
      </c>
      <c r="K84" s="14">
        <v>0.01</v>
      </c>
    </row>
    <row r="85" spans="1:11" x14ac:dyDescent="0.25">
      <c r="A85" s="6" t="s">
        <v>154</v>
      </c>
      <c r="B85" s="6" t="s">
        <v>196</v>
      </c>
      <c r="C85" s="10">
        <v>30610</v>
      </c>
      <c r="D85" s="14">
        <v>7.0000000000000007E-2</v>
      </c>
      <c r="E85" s="10">
        <v>30345</v>
      </c>
      <c r="F85" s="10">
        <v>25205</v>
      </c>
      <c r="G85" s="10">
        <v>4690</v>
      </c>
      <c r="H85" s="10">
        <v>445</v>
      </c>
      <c r="I85" s="14">
        <v>0.83</v>
      </c>
      <c r="J85" s="14">
        <v>0.15</v>
      </c>
      <c r="K85" s="14">
        <v>0.01</v>
      </c>
    </row>
    <row r="86" spans="1:11" x14ac:dyDescent="0.25">
      <c r="A86" s="6" t="s">
        <v>155</v>
      </c>
      <c r="B86" s="6" t="s">
        <v>273</v>
      </c>
      <c r="C86" s="10">
        <v>16540</v>
      </c>
      <c r="D86" s="14">
        <v>0.16</v>
      </c>
      <c r="E86" s="10">
        <v>13005</v>
      </c>
      <c r="F86" s="10">
        <v>12080</v>
      </c>
      <c r="G86" s="10">
        <v>675</v>
      </c>
      <c r="H86" s="10">
        <v>250</v>
      </c>
      <c r="I86" s="14">
        <v>0.93</v>
      </c>
      <c r="J86" s="14">
        <v>0.05</v>
      </c>
      <c r="K86" s="14">
        <v>0.02</v>
      </c>
    </row>
    <row r="87" spans="1:11" x14ac:dyDescent="0.25">
      <c r="A87" s="6" t="s">
        <v>155</v>
      </c>
      <c r="B87" s="6" t="s">
        <v>274</v>
      </c>
      <c r="C87" s="10">
        <v>8435</v>
      </c>
      <c r="D87" s="14">
        <v>0.16</v>
      </c>
      <c r="E87" s="10">
        <v>10470</v>
      </c>
      <c r="F87" s="10">
        <v>8350</v>
      </c>
      <c r="G87" s="10">
        <v>1885</v>
      </c>
      <c r="H87" s="10">
        <v>235</v>
      </c>
      <c r="I87" s="14">
        <v>0.8</v>
      </c>
      <c r="J87" s="14">
        <v>0.18</v>
      </c>
      <c r="K87" s="14">
        <v>0.02</v>
      </c>
    </row>
    <row r="88" spans="1:11" x14ac:dyDescent="0.25">
      <c r="A88" s="6" t="s">
        <v>155</v>
      </c>
      <c r="B88" s="6" t="s">
        <v>275</v>
      </c>
      <c r="C88" s="10">
        <v>25185</v>
      </c>
      <c r="D88" s="14">
        <v>0.16</v>
      </c>
      <c r="E88" s="10">
        <v>24095</v>
      </c>
      <c r="F88" s="10">
        <v>21140</v>
      </c>
      <c r="G88" s="10">
        <v>2660</v>
      </c>
      <c r="H88" s="10">
        <v>300</v>
      </c>
      <c r="I88" s="14">
        <v>0.88</v>
      </c>
      <c r="J88" s="14">
        <v>0.11</v>
      </c>
      <c r="K88" s="14">
        <v>0.01</v>
      </c>
    </row>
    <row r="89" spans="1:11" x14ac:dyDescent="0.25">
      <c r="A89" s="6" t="s">
        <v>155</v>
      </c>
      <c r="B89" s="6" t="s">
        <v>276</v>
      </c>
      <c r="C89" s="10">
        <v>8315</v>
      </c>
      <c r="D89" s="14">
        <v>0.16</v>
      </c>
      <c r="E89" s="10">
        <v>10240</v>
      </c>
      <c r="F89" s="10">
        <v>7380</v>
      </c>
      <c r="G89" s="10">
        <v>2665</v>
      </c>
      <c r="H89" s="10">
        <v>195</v>
      </c>
      <c r="I89" s="14">
        <v>0.72</v>
      </c>
      <c r="J89" s="14">
        <v>0.26</v>
      </c>
      <c r="K89" s="14">
        <v>0.02</v>
      </c>
    </row>
    <row r="90" spans="1:11" x14ac:dyDescent="0.25">
      <c r="A90" s="6" t="s">
        <v>155</v>
      </c>
      <c r="B90" s="6" t="s">
        <v>277</v>
      </c>
      <c r="C90" s="10">
        <v>7420</v>
      </c>
      <c r="D90" s="14">
        <v>0.17</v>
      </c>
      <c r="E90" s="10">
        <v>7480</v>
      </c>
      <c r="F90" s="10">
        <v>5325</v>
      </c>
      <c r="G90" s="10">
        <v>2020</v>
      </c>
      <c r="H90" s="10">
        <v>135</v>
      </c>
      <c r="I90" s="14">
        <v>0.71</v>
      </c>
      <c r="J90" s="14">
        <v>0.27</v>
      </c>
      <c r="K90" s="14">
        <v>0.02</v>
      </c>
    </row>
    <row r="91" spans="1:11" x14ac:dyDescent="0.25">
      <c r="A91" s="6" t="s">
        <v>155</v>
      </c>
      <c r="B91" s="6" t="s">
        <v>196</v>
      </c>
      <c r="C91" s="10">
        <v>65890</v>
      </c>
      <c r="D91" s="14">
        <v>0.16</v>
      </c>
      <c r="E91" s="10">
        <v>65290</v>
      </c>
      <c r="F91" s="10">
        <v>54270</v>
      </c>
      <c r="G91" s="10">
        <v>9900</v>
      </c>
      <c r="H91" s="10">
        <v>1120</v>
      </c>
      <c r="I91" s="14">
        <v>0.83</v>
      </c>
      <c r="J91" s="14">
        <v>0.15</v>
      </c>
      <c r="K91" s="14">
        <v>0.02</v>
      </c>
    </row>
    <row r="92" spans="1:11" x14ac:dyDescent="0.25">
      <c r="A92" s="6" t="s">
        <v>156</v>
      </c>
      <c r="B92" s="6" t="s">
        <v>273</v>
      </c>
      <c r="C92" s="10">
        <v>3630</v>
      </c>
      <c r="D92" s="14">
        <v>0.03</v>
      </c>
      <c r="E92" s="10">
        <v>2740</v>
      </c>
      <c r="F92" s="10">
        <v>2525</v>
      </c>
      <c r="G92" s="10">
        <v>140</v>
      </c>
      <c r="H92" s="10">
        <v>70</v>
      </c>
      <c r="I92" s="14">
        <v>0.92</v>
      </c>
      <c r="J92" s="14">
        <v>0.05</v>
      </c>
      <c r="K92" s="14">
        <v>0.03</v>
      </c>
    </row>
    <row r="93" spans="1:11" x14ac:dyDescent="0.25">
      <c r="A93" s="6" t="s">
        <v>156</v>
      </c>
      <c r="B93" s="6" t="s">
        <v>274</v>
      </c>
      <c r="C93" s="10">
        <v>1925</v>
      </c>
      <c r="D93" s="14">
        <v>0.04</v>
      </c>
      <c r="E93" s="10">
        <v>2415</v>
      </c>
      <c r="F93" s="10">
        <v>1825</v>
      </c>
      <c r="G93" s="10">
        <v>540</v>
      </c>
      <c r="H93" s="10">
        <v>45</v>
      </c>
      <c r="I93" s="14">
        <v>0.76</v>
      </c>
      <c r="J93" s="14">
        <v>0.22</v>
      </c>
      <c r="K93" s="14">
        <v>0.02</v>
      </c>
    </row>
    <row r="94" spans="1:11" x14ac:dyDescent="0.25">
      <c r="A94" s="6" t="s">
        <v>156</v>
      </c>
      <c r="B94" s="6" t="s">
        <v>275</v>
      </c>
      <c r="C94" s="10">
        <v>5555</v>
      </c>
      <c r="D94" s="14">
        <v>0.03</v>
      </c>
      <c r="E94" s="10">
        <v>5415</v>
      </c>
      <c r="F94" s="10">
        <v>4705</v>
      </c>
      <c r="G94" s="10">
        <v>655</v>
      </c>
      <c r="H94" s="10">
        <v>55</v>
      </c>
      <c r="I94" s="14">
        <v>0.87</v>
      </c>
      <c r="J94" s="14">
        <v>0.12</v>
      </c>
      <c r="K94" s="14">
        <v>0.01</v>
      </c>
    </row>
    <row r="95" spans="1:11" x14ac:dyDescent="0.25">
      <c r="A95" s="6" t="s">
        <v>156</v>
      </c>
      <c r="B95" s="6" t="s">
        <v>276</v>
      </c>
      <c r="C95" s="10">
        <v>1905</v>
      </c>
      <c r="D95" s="14">
        <v>0.04</v>
      </c>
      <c r="E95" s="10">
        <v>2330</v>
      </c>
      <c r="F95" s="10">
        <v>1645</v>
      </c>
      <c r="G95" s="10">
        <v>645</v>
      </c>
      <c r="H95" s="10">
        <v>35</v>
      </c>
      <c r="I95" s="14">
        <v>0.71</v>
      </c>
      <c r="J95" s="14">
        <v>0.28000000000000003</v>
      </c>
      <c r="K95" s="14">
        <v>0.02</v>
      </c>
    </row>
    <row r="96" spans="1:11" x14ac:dyDescent="0.25">
      <c r="A96" s="6" t="s">
        <v>156</v>
      </c>
      <c r="B96" s="6" t="s">
        <v>277</v>
      </c>
      <c r="C96" s="10">
        <v>1565</v>
      </c>
      <c r="D96" s="14">
        <v>0.04</v>
      </c>
      <c r="E96" s="10">
        <v>1565</v>
      </c>
      <c r="F96" s="10">
        <v>1090</v>
      </c>
      <c r="G96" s="10">
        <v>455</v>
      </c>
      <c r="H96" s="10">
        <v>20</v>
      </c>
      <c r="I96" s="14">
        <v>0.7</v>
      </c>
      <c r="J96" s="14">
        <v>0.28999999999999998</v>
      </c>
      <c r="K96" s="14">
        <v>0.01</v>
      </c>
    </row>
    <row r="97" spans="1:11" x14ac:dyDescent="0.25">
      <c r="A97" s="6" t="s">
        <v>156</v>
      </c>
      <c r="B97" s="6" t="s">
        <v>196</v>
      </c>
      <c r="C97" s="10">
        <v>14580</v>
      </c>
      <c r="D97" s="14">
        <v>0.04</v>
      </c>
      <c r="E97" s="10">
        <v>14460</v>
      </c>
      <c r="F97" s="10">
        <v>11795</v>
      </c>
      <c r="G97" s="10">
        <v>2440</v>
      </c>
      <c r="H97" s="10">
        <v>230</v>
      </c>
      <c r="I97" s="14">
        <v>0.82</v>
      </c>
      <c r="J97" s="14">
        <v>0.17</v>
      </c>
      <c r="K97" s="14">
        <v>0.02</v>
      </c>
    </row>
    <row r="98" spans="1:11" x14ac:dyDescent="0.25">
      <c r="A98" s="6" t="s">
        <v>157</v>
      </c>
      <c r="B98" s="6" t="s">
        <v>273</v>
      </c>
      <c r="C98" s="10">
        <v>1790</v>
      </c>
      <c r="D98" s="14">
        <v>0.02</v>
      </c>
      <c r="E98" s="10">
        <v>1430</v>
      </c>
      <c r="F98" s="10">
        <v>1305</v>
      </c>
      <c r="G98" s="10">
        <v>95</v>
      </c>
      <c r="H98" s="10">
        <v>30</v>
      </c>
      <c r="I98" s="14">
        <v>0.91</v>
      </c>
      <c r="J98" s="14">
        <v>7.0000000000000007E-2</v>
      </c>
      <c r="K98" s="14">
        <v>0.02</v>
      </c>
    </row>
    <row r="99" spans="1:11" x14ac:dyDescent="0.25">
      <c r="A99" s="6" t="s">
        <v>157</v>
      </c>
      <c r="B99" s="6" t="s">
        <v>274</v>
      </c>
      <c r="C99" s="10">
        <v>780</v>
      </c>
      <c r="D99" s="14">
        <v>0.01</v>
      </c>
      <c r="E99" s="10">
        <v>1005</v>
      </c>
      <c r="F99" s="10">
        <v>795</v>
      </c>
      <c r="G99" s="10">
        <v>195</v>
      </c>
      <c r="H99" s="10">
        <v>20</v>
      </c>
      <c r="I99" s="14">
        <v>0.79</v>
      </c>
      <c r="J99" s="14">
        <v>0.19</v>
      </c>
      <c r="K99" s="14">
        <v>0.02</v>
      </c>
    </row>
    <row r="100" spans="1:11" x14ac:dyDescent="0.25">
      <c r="A100" s="6" t="s">
        <v>157</v>
      </c>
      <c r="B100" s="6" t="s">
        <v>275</v>
      </c>
      <c r="C100" s="10">
        <v>2910</v>
      </c>
      <c r="D100" s="14">
        <v>0.02</v>
      </c>
      <c r="E100" s="10">
        <v>2825</v>
      </c>
      <c r="F100" s="10">
        <v>2490</v>
      </c>
      <c r="G100" s="10">
        <v>300</v>
      </c>
      <c r="H100" s="10">
        <v>35</v>
      </c>
      <c r="I100" s="14">
        <v>0.88</v>
      </c>
      <c r="J100" s="14">
        <v>0.11</v>
      </c>
      <c r="K100" s="14">
        <v>0.01</v>
      </c>
    </row>
    <row r="101" spans="1:11" x14ac:dyDescent="0.25">
      <c r="A101" s="6" t="s">
        <v>157</v>
      </c>
      <c r="B101" s="6" t="s">
        <v>276</v>
      </c>
      <c r="C101" s="10">
        <v>720</v>
      </c>
      <c r="D101" s="14">
        <v>0.01</v>
      </c>
      <c r="E101" s="10">
        <v>895</v>
      </c>
      <c r="F101" s="10">
        <v>640</v>
      </c>
      <c r="G101" s="10">
        <v>240</v>
      </c>
      <c r="H101" s="10">
        <v>15</v>
      </c>
      <c r="I101" s="14">
        <v>0.72</v>
      </c>
      <c r="J101" s="14">
        <v>0.27</v>
      </c>
      <c r="K101" s="14">
        <v>0.02</v>
      </c>
    </row>
    <row r="102" spans="1:11" x14ac:dyDescent="0.25">
      <c r="A102" s="6" t="s">
        <v>157</v>
      </c>
      <c r="B102" s="6" t="s">
        <v>277</v>
      </c>
      <c r="C102" s="10">
        <v>645</v>
      </c>
      <c r="D102" s="14">
        <v>0.01</v>
      </c>
      <c r="E102" s="10">
        <v>640</v>
      </c>
      <c r="F102" s="10">
        <v>465</v>
      </c>
      <c r="G102" s="10">
        <v>165</v>
      </c>
      <c r="H102" s="10">
        <v>10</v>
      </c>
      <c r="I102" s="14">
        <v>0.73</v>
      </c>
      <c r="J102" s="14">
        <v>0.26</v>
      </c>
      <c r="K102" s="14">
        <v>0.01</v>
      </c>
    </row>
    <row r="103" spans="1:11" x14ac:dyDescent="0.25">
      <c r="A103" s="6" t="s">
        <v>157</v>
      </c>
      <c r="B103" s="6" t="s">
        <v>196</v>
      </c>
      <c r="C103" s="10">
        <v>6845</v>
      </c>
      <c r="D103" s="14">
        <v>0.02</v>
      </c>
      <c r="E103" s="10">
        <v>6795</v>
      </c>
      <c r="F103" s="10">
        <v>5695</v>
      </c>
      <c r="G103" s="10">
        <v>990</v>
      </c>
      <c r="H103" s="10">
        <v>110</v>
      </c>
      <c r="I103" s="14">
        <v>0.84</v>
      </c>
      <c r="J103" s="14">
        <v>0.15</v>
      </c>
      <c r="K103" s="14">
        <v>0.02</v>
      </c>
    </row>
    <row r="104" spans="1:11" x14ac:dyDescent="0.25">
      <c r="A104" s="6" t="s">
        <v>158</v>
      </c>
      <c r="B104" s="6" t="s">
        <v>273</v>
      </c>
      <c r="C104" s="10">
        <v>2015</v>
      </c>
      <c r="D104" s="14">
        <v>0.02</v>
      </c>
      <c r="E104" s="10">
        <v>1555</v>
      </c>
      <c r="F104" s="10">
        <v>1440</v>
      </c>
      <c r="G104" s="10">
        <v>90</v>
      </c>
      <c r="H104" s="10">
        <v>25</v>
      </c>
      <c r="I104" s="14">
        <v>0.93</v>
      </c>
      <c r="J104" s="14">
        <v>0.06</v>
      </c>
      <c r="K104" s="14">
        <v>0.02</v>
      </c>
    </row>
    <row r="105" spans="1:11" x14ac:dyDescent="0.25">
      <c r="A105" s="6" t="s">
        <v>158</v>
      </c>
      <c r="B105" s="6" t="s">
        <v>274</v>
      </c>
      <c r="C105" s="10">
        <v>1055</v>
      </c>
      <c r="D105" s="14">
        <v>0.02</v>
      </c>
      <c r="E105" s="10">
        <v>1325</v>
      </c>
      <c r="F105" s="10">
        <v>1000</v>
      </c>
      <c r="G105" s="10">
        <v>295</v>
      </c>
      <c r="H105" s="10">
        <v>30</v>
      </c>
      <c r="I105" s="14">
        <v>0.75</v>
      </c>
      <c r="J105" s="14">
        <v>0.22</v>
      </c>
      <c r="K105" s="14">
        <v>0.02</v>
      </c>
    </row>
    <row r="106" spans="1:11" x14ac:dyDescent="0.25">
      <c r="A106" s="6" t="s">
        <v>158</v>
      </c>
      <c r="B106" s="6" t="s">
        <v>275</v>
      </c>
      <c r="C106" s="10">
        <v>2830</v>
      </c>
      <c r="D106" s="14">
        <v>0.02</v>
      </c>
      <c r="E106" s="10">
        <v>2770</v>
      </c>
      <c r="F106" s="10">
        <v>2380</v>
      </c>
      <c r="G106" s="10">
        <v>360</v>
      </c>
      <c r="H106" s="10">
        <v>25</v>
      </c>
      <c r="I106" s="14">
        <v>0.86</v>
      </c>
      <c r="J106" s="14">
        <v>0.13</v>
      </c>
      <c r="K106" s="14">
        <v>0.01</v>
      </c>
    </row>
    <row r="107" spans="1:11" x14ac:dyDescent="0.25">
      <c r="A107" s="6" t="s">
        <v>158</v>
      </c>
      <c r="B107" s="6" t="s">
        <v>276</v>
      </c>
      <c r="C107" s="10">
        <v>1045</v>
      </c>
      <c r="D107" s="14">
        <v>0.02</v>
      </c>
      <c r="E107" s="10">
        <v>1235</v>
      </c>
      <c r="F107" s="10">
        <v>840</v>
      </c>
      <c r="G107" s="10">
        <v>370</v>
      </c>
      <c r="H107" s="10">
        <v>30</v>
      </c>
      <c r="I107" s="14">
        <v>0.68</v>
      </c>
      <c r="J107" s="14">
        <v>0.3</v>
      </c>
      <c r="K107" s="14">
        <v>0.02</v>
      </c>
    </row>
    <row r="108" spans="1:11" x14ac:dyDescent="0.25">
      <c r="A108" s="6" t="s">
        <v>158</v>
      </c>
      <c r="B108" s="6" t="s">
        <v>277</v>
      </c>
      <c r="C108" s="10">
        <v>825</v>
      </c>
      <c r="D108" s="14">
        <v>0.02</v>
      </c>
      <c r="E108" s="10">
        <v>815</v>
      </c>
      <c r="F108" s="10">
        <v>565</v>
      </c>
      <c r="G108" s="10">
        <v>240</v>
      </c>
      <c r="H108" s="10">
        <v>10</v>
      </c>
      <c r="I108" s="14">
        <v>0.7</v>
      </c>
      <c r="J108" s="14">
        <v>0.28999999999999998</v>
      </c>
      <c r="K108" s="14">
        <v>0.01</v>
      </c>
    </row>
    <row r="109" spans="1:11" x14ac:dyDescent="0.25">
      <c r="A109" s="6" t="s">
        <v>158</v>
      </c>
      <c r="B109" s="6" t="s">
        <v>196</v>
      </c>
      <c r="C109" s="10">
        <v>7770</v>
      </c>
      <c r="D109" s="14">
        <v>0.02</v>
      </c>
      <c r="E109" s="10">
        <v>7695</v>
      </c>
      <c r="F109" s="10">
        <v>6225</v>
      </c>
      <c r="G109" s="10">
        <v>1350</v>
      </c>
      <c r="H109" s="10">
        <v>120</v>
      </c>
      <c r="I109" s="14">
        <v>0.81</v>
      </c>
      <c r="J109" s="14">
        <v>0.18</v>
      </c>
      <c r="K109" s="14">
        <v>0.02</v>
      </c>
    </row>
    <row r="110" spans="1:11" x14ac:dyDescent="0.25">
      <c r="A110" s="6" t="s">
        <v>159</v>
      </c>
      <c r="B110" s="6" t="s">
        <v>273</v>
      </c>
      <c r="C110" s="10">
        <v>1440</v>
      </c>
      <c r="D110" s="14">
        <v>0.01</v>
      </c>
      <c r="E110" s="10">
        <v>1115</v>
      </c>
      <c r="F110" s="10">
        <v>1015</v>
      </c>
      <c r="G110" s="10">
        <v>75</v>
      </c>
      <c r="H110" s="10">
        <v>25</v>
      </c>
      <c r="I110" s="14">
        <v>0.91</v>
      </c>
      <c r="J110" s="14">
        <v>7.0000000000000007E-2</v>
      </c>
      <c r="K110" s="14">
        <v>0.02</v>
      </c>
    </row>
    <row r="111" spans="1:11" x14ac:dyDescent="0.25">
      <c r="A111" s="6" t="s">
        <v>159</v>
      </c>
      <c r="B111" s="6" t="s">
        <v>274</v>
      </c>
      <c r="C111" s="10">
        <v>785</v>
      </c>
      <c r="D111" s="14">
        <v>0.01</v>
      </c>
      <c r="E111" s="10">
        <v>980</v>
      </c>
      <c r="F111" s="10">
        <v>740</v>
      </c>
      <c r="G111" s="10">
        <v>225</v>
      </c>
      <c r="H111" s="10">
        <v>20</v>
      </c>
      <c r="I111" s="14">
        <v>0.75</v>
      </c>
      <c r="J111" s="14">
        <v>0.23</v>
      </c>
      <c r="K111" s="14">
        <v>0.02</v>
      </c>
    </row>
    <row r="112" spans="1:11" x14ac:dyDescent="0.25">
      <c r="A112" s="6" t="s">
        <v>159</v>
      </c>
      <c r="B112" s="6" t="s">
        <v>275</v>
      </c>
      <c r="C112" s="10">
        <v>2245</v>
      </c>
      <c r="D112" s="14">
        <v>0.01</v>
      </c>
      <c r="E112" s="10">
        <v>2185</v>
      </c>
      <c r="F112" s="10">
        <v>1885</v>
      </c>
      <c r="G112" s="10">
        <v>275</v>
      </c>
      <c r="H112" s="10">
        <v>25</v>
      </c>
      <c r="I112" s="14">
        <v>0.86</v>
      </c>
      <c r="J112" s="14">
        <v>0.13</v>
      </c>
      <c r="K112" s="14">
        <v>0.01</v>
      </c>
    </row>
    <row r="113" spans="1:11" x14ac:dyDescent="0.25">
      <c r="A113" s="6" t="s">
        <v>159</v>
      </c>
      <c r="B113" s="6" t="s">
        <v>276</v>
      </c>
      <c r="C113" s="10">
        <v>870</v>
      </c>
      <c r="D113" s="14">
        <v>0.02</v>
      </c>
      <c r="E113" s="10">
        <v>1015</v>
      </c>
      <c r="F113" s="10">
        <v>695</v>
      </c>
      <c r="G113" s="10">
        <v>300</v>
      </c>
      <c r="H113" s="10">
        <v>20</v>
      </c>
      <c r="I113" s="14">
        <v>0.68</v>
      </c>
      <c r="J113" s="14">
        <v>0.3</v>
      </c>
      <c r="K113" s="14">
        <v>0.02</v>
      </c>
    </row>
    <row r="114" spans="1:11" x14ac:dyDescent="0.25">
      <c r="A114" s="6" t="s">
        <v>159</v>
      </c>
      <c r="B114" s="6" t="s">
        <v>277</v>
      </c>
      <c r="C114" s="10">
        <v>740</v>
      </c>
      <c r="D114" s="14">
        <v>0.02</v>
      </c>
      <c r="E114" s="10">
        <v>730</v>
      </c>
      <c r="F114" s="10">
        <v>525</v>
      </c>
      <c r="G114" s="10">
        <v>200</v>
      </c>
      <c r="H114" s="10">
        <v>10</v>
      </c>
      <c r="I114" s="14">
        <v>0.72</v>
      </c>
      <c r="J114" s="14">
        <v>0.27</v>
      </c>
      <c r="K114" s="14">
        <v>0.01</v>
      </c>
    </row>
    <row r="115" spans="1:11" x14ac:dyDescent="0.25">
      <c r="A115" s="6" t="s">
        <v>159</v>
      </c>
      <c r="B115" s="6" t="s">
        <v>196</v>
      </c>
      <c r="C115" s="10">
        <v>6085</v>
      </c>
      <c r="D115" s="14">
        <v>0.01</v>
      </c>
      <c r="E115" s="10">
        <v>6025</v>
      </c>
      <c r="F115" s="10">
        <v>4855</v>
      </c>
      <c r="G115" s="10">
        <v>1075</v>
      </c>
      <c r="H115" s="10">
        <v>95</v>
      </c>
      <c r="I115" s="14">
        <v>0.81</v>
      </c>
      <c r="J115" s="14">
        <v>0.18</v>
      </c>
      <c r="K115" s="14">
        <v>0.02</v>
      </c>
    </row>
    <row r="116" spans="1:11" x14ac:dyDescent="0.25">
      <c r="A116" s="6" t="s">
        <v>160</v>
      </c>
      <c r="B116" s="6" t="s">
        <v>273</v>
      </c>
      <c r="C116" s="10">
        <v>295</v>
      </c>
      <c r="D116" s="14">
        <v>0</v>
      </c>
      <c r="E116" s="10">
        <v>225</v>
      </c>
      <c r="F116" s="10">
        <v>205</v>
      </c>
      <c r="G116" s="10">
        <v>20</v>
      </c>
      <c r="H116" s="10" t="s">
        <v>395</v>
      </c>
      <c r="I116" s="14">
        <v>0.91</v>
      </c>
      <c r="J116" s="14" t="s">
        <v>395</v>
      </c>
      <c r="K116" s="14" t="s">
        <v>395</v>
      </c>
    </row>
    <row r="117" spans="1:11" x14ac:dyDescent="0.25">
      <c r="A117" s="6" t="s">
        <v>160</v>
      </c>
      <c r="B117" s="6" t="s">
        <v>274</v>
      </c>
      <c r="C117" s="10">
        <v>140</v>
      </c>
      <c r="D117" s="14">
        <v>0</v>
      </c>
      <c r="E117" s="10">
        <v>180</v>
      </c>
      <c r="F117" s="10">
        <v>125</v>
      </c>
      <c r="G117" s="10">
        <v>55</v>
      </c>
      <c r="H117" s="10">
        <v>5</v>
      </c>
      <c r="I117" s="14">
        <v>0.69</v>
      </c>
      <c r="J117" s="14">
        <v>0.28999999999999998</v>
      </c>
      <c r="K117" s="14">
        <v>0.02</v>
      </c>
    </row>
    <row r="118" spans="1:11" x14ac:dyDescent="0.25">
      <c r="A118" s="6" t="s">
        <v>160</v>
      </c>
      <c r="B118" s="6" t="s">
        <v>275</v>
      </c>
      <c r="C118" s="10">
        <v>525</v>
      </c>
      <c r="D118" s="14">
        <v>0</v>
      </c>
      <c r="E118" s="10">
        <v>495</v>
      </c>
      <c r="F118" s="10">
        <v>405</v>
      </c>
      <c r="G118" s="10">
        <v>85</v>
      </c>
      <c r="H118" s="10" t="s">
        <v>395</v>
      </c>
      <c r="I118" s="14">
        <v>0.82</v>
      </c>
      <c r="J118" s="14" t="s">
        <v>395</v>
      </c>
      <c r="K118" s="14" t="s">
        <v>395</v>
      </c>
    </row>
    <row r="119" spans="1:11" x14ac:dyDescent="0.25">
      <c r="A119" s="6" t="s">
        <v>160</v>
      </c>
      <c r="B119" s="6" t="s">
        <v>276</v>
      </c>
      <c r="C119" s="10">
        <v>170</v>
      </c>
      <c r="D119" s="14">
        <v>0</v>
      </c>
      <c r="E119" s="10">
        <v>220</v>
      </c>
      <c r="F119" s="10">
        <v>130</v>
      </c>
      <c r="G119" s="10">
        <v>85</v>
      </c>
      <c r="H119" s="10">
        <v>5</v>
      </c>
      <c r="I119" s="14">
        <v>0.6</v>
      </c>
      <c r="J119" s="14">
        <v>0.39</v>
      </c>
      <c r="K119" s="14">
        <v>0.02</v>
      </c>
    </row>
    <row r="120" spans="1:11" x14ac:dyDescent="0.25">
      <c r="A120" s="6" t="s">
        <v>160</v>
      </c>
      <c r="B120" s="6" t="s">
        <v>277</v>
      </c>
      <c r="C120" s="10">
        <v>145</v>
      </c>
      <c r="D120" s="14">
        <v>0</v>
      </c>
      <c r="E120" s="10">
        <v>145</v>
      </c>
      <c r="F120" s="10">
        <v>95</v>
      </c>
      <c r="G120" s="10">
        <v>45</v>
      </c>
      <c r="H120" s="10" t="s">
        <v>395</v>
      </c>
      <c r="I120" s="14">
        <v>0.67</v>
      </c>
      <c r="J120" s="14" t="s">
        <v>395</v>
      </c>
      <c r="K120" s="14" t="s">
        <v>395</v>
      </c>
    </row>
    <row r="121" spans="1:11" x14ac:dyDescent="0.25">
      <c r="A121" s="6" t="s">
        <v>160</v>
      </c>
      <c r="B121" s="6" t="s">
        <v>196</v>
      </c>
      <c r="C121" s="10">
        <v>1270</v>
      </c>
      <c r="D121" s="14">
        <v>0</v>
      </c>
      <c r="E121" s="10">
        <v>1265</v>
      </c>
      <c r="F121" s="10">
        <v>965</v>
      </c>
      <c r="G121" s="10">
        <v>290</v>
      </c>
      <c r="H121" s="10">
        <v>15</v>
      </c>
      <c r="I121" s="14">
        <v>0.76</v>
      </c>
      <c r="J121" s="14">
        <v>0.23</v>
      </c>
      <c r="K121" s="14">
        <v>0.01</v>
      </c>
    </row>
    <row r="122" spans="1:11" x14ac:dyDescent="0.25">
      <c r="A122" s="6" t="s">
        <v>161</v>
      </c>
      <c r="B122" s="6" t="s">
        <v>273</v>
      </c>
      <c r="C122" s="10">
        <v>3460</v>
      </c>
      <c r="D122" s="14">
        <v>0.03</v>
      </c>
      <c r="E122" s="10">
        <v>2770</v>
      </c>
      <c r="F122" s="10">
        <v>2585</v>
      </c>
      <c r="G122" s="10">
        <v>125</v>
      </c>
      <c r="H122" s="10">
        <v>60</v>
      </c>
      <c r="I122" s="14">
        <v>0.93</v>
      </c>
      <c r="J122" s="14">
        <v>0.05</v>
      </c>
      <c r="K122" s="14">
        <v>0.02</v>
      </c>
    </row>
    <row r="123" spans="1:11" x14ac:dyDescent="0.25">
      <c r="A123" s="6" t="s">
        <v>161</v>
      </c>
      <c r="B123" s="6" t="s">
        <v>274</v>
      </c>
      <c r="C123" s="10">
        <v>1645</v>
      </c>
      <c r="D123" s="14">
        <v>0.03</v>
      </c>
      <c r="E123" s="10">
        <v>2070</v>
      </c>
      <c r="F123" s="10">
        <v>1650</v>
      </c>
      <c r="G123" s="10">
        <v>385</v>
      </c>
      <c r="H123" s="10">
        <v>35</v>
      </c>
      <c r="I123" s="14">
        <v>0.8</v>
      </c>
      <c r="J123" s="14">
        <v>0.19</v>
      </c>
      <c r="K123" s="14">
        <v>0.02</v>
      </c>
    </row>
    <row r="124" spans="1:11" x14ac:dyDescent="0.25">
      <c r="A124" s="6" t="s">
        <v>161</v>
      </c>
      <c r="B124" s="6" t="s">
        <v>275</v>
      </c>
      <c r="C124" s="10">
        <v>5420</v>
      </c>
      <c r="D124" s="14">
        <v>0.03</v>
      </c>
      <c r="E124" s="10">
        <v>5275</v>
      </c>
      <c r="F124" s="10">
        <v>4635</v>
      </c>
      <c r="G124" s="10">
        <v>580</v>
      </c>
      <c r="H124" s="10">
        <v>60</v>
      </c>
      <c r="I124" s="14">
        <v>0.88</v>
      </c>
      <c r="J124" s="14">
        <v>0.11</v>
      </c>
      <c r="K124" s="14">
        <v>0.01</v>
      </c>
    </row>
    <row r="125" spans="1:11" x14ac:dyDescent="0.25">
      <c r="A125" s="6" t="s">
        <v>161</v>
      </c>
      <c r="B125" s="6" t="s">
        <v>276</v>
      </c>
      <c r="C125" s="10">
        <v>1395</v>
      </c>
      <c r="D125" s="14">
        <v>0.03</v>
      </c>
      <c r="E125" s="10">
        <v>1740</v>
      </c>
      <c r="F125" s="10">
        <v>1270</v>
      </c>
      <c r="G125" s="10">
        <v>440</v>
      </c>
      <c r="H125" s="10">
        <v>30</v>
      </c>
      <c r="I125" s="14">
        <v>0.73</v>
      </c>
      <c r="J125" s="14">
        <v>0.25</v>
      </c>
      <c r="K125" s="14">
        <v>0.02</v>
      </c>
    </row>
    <row r="126" spans="1:11" x14ac:dyDescent="0.25">
      <c r="A126" s="6" t="s">
        <v>161</v>
      </c>
      <c r="B126" s="6" t="s">
        <v>277</v>
      </c>
      <c r="C126" s="10">
        <v>1290</v>
      </c>
      <c r="D126" s="14">
        <v>0.03</v>
      </c>
      <c r="E126" s="10">
        <v>1270</v>
      </c>
      <c r="F126" s="10">
        <v>920</v>
      </c>
      <c r="G126" s="10">
        <v>335</v>
      </c>
      <c r="H126" s="10">
        <v>20</v>
      </c>
      <c r="I126" s="14">
        <v>0.72</v>
      </c>
      <c r="J126" s="14">
        <v>0.26</v>
      </c>
      <c r="K126" s="14">
        <v>0.01</v>
      </c>
    </row>
    <row r="127" spans="1:11" x14ac:dyDescent="0.25">
      <c r="A127" s="6" t="s">
        <v>161</v>
      </c>
      <c r="B127" s="6" t="s">
        <v>196</v>
      </c>
      <c r="C127" s="10">
        <v>13210</v>
      </c>
      <c r="D127" s="14">
        <v>0.03</v>
      </c>
      <c r="E127" s="10">
        <v>13125</v>
      </c>
      <c r="F127" s="10">
        <v>11055</v>
      </c>
      <c r="G127" s="10">
        <v>1865</v>
      </c>
      <c r="H127" s="10">
        <v>205</v>
      </c>
      <c r="I127" s="14">
        <v>0.84</v>
      </c>
      <c r="J127" s="14">
        <v>0.14000000000000001</v>
      </c>
      <c r="K127" s="14">
        <v>0.02</v>
      </c>
    </row>
    <row r="128" spans="1:11" x14ac:dyDescent="0.25">
      <c r="A128" s="6" t="s">
        <v>162</v>
      </c>
      <c r="B128" s="6" t="s">
        <v>273</v>
      </c>
      <c r="C128" s="10">
        <v>8560</v>
      </c>
      <c r="D128" s="14">
        <v>0.08</v>
      </c>
      <c r="E128" s="10">
        <v>6840</v>
      </c>
      <c r="F128" s="10">
        <v>6330</v>
      </c>
      <c r="G128" s="10">
        <v>370</v>
      </c>
      <c r="H128" s="10">
        <v>145</v>
      </c>
      <c r="I128" s="14">
        <v>0.93</v>
      </c>
      <c r="J128" s="14">
        <v>0.05</v>
      </c>
      <c r="K128" s="14">
        <v>0.02</v>
      </c>
    </row>
    <row r="129" spans="1:11" x14ac:dyDescent="0.25">
      <c r="A129" s="6" t="s">
        <v>162</v>
      </c>
      <c r="B129" s="6" t="s">
        <v>274</v>
      </c>
      <c r="C129" s="10">
        <v>4185</v>
      </c>
      <c r="D129" s="14">
        <v>0.08</v>
      </c>
      <c r="E129" s="10">
        <v>5100</v>
      </c>
      <c r="F129" s="10">
        <v>3990</v>
      </c>
      <c r="G129" s="10">
        <v>1000</v>
      </c>
      <c r="H129" s="10">
        <v>110</v>
      </c>
      <c r="I129" s="14">
        <v>0.78</v>
      </c>
      <c r="J129" s="14">
        <v>0.2</v>
      </c>
      <c r="K129" s="14">
        <v>0.02</v>
      </c>
    </row>
    <row r="130" spans="1:11" x14ac:dyDescent="0.25">
      <c r="A130" s="6" t="s">
        <v>162</v>
      </c>
      <c r="B130" s="6" t="s">
        <v>275</v>
      </c>
      <c r="C130" s="10">
        <v>11890</v>
      </c>
      <c r="D130" s="14">
        <v>7.0000000000000007E-2</v>
      </c>
      <c r="E130" s="10">
        <v>11630</v>
      </c>
      <c r="F130" s="10">
        <v>10190</v>
      </c>
      <c r="G130" s="10">
        <v>1345</v>
      </c>
      <c r="H130" s="10">
        <v>95</v>
      </c>
      <c r="I130" s="14">
        <v>0.88</v>
      </c>
      <c r="J130" s="14">
        <v>0.12</v>
      </c>
      <c r="K130" s="14">
        <v>0.01</v>
      </c>
    </row>
    <row r="131" spans="1:11" x14ac:dyDescent="0.25">
      <c r="A131" s="6" t="s">
        <v>162</v>
      </c>
      <c r="B131" s="6" t="s">
        <v>276</v>
      </c>
      <c r="C131" s="10">
        <v>4130</v>
      </c>
      <c r="D131" s="14">
        <v>0.08</v>
      </c>
      <c r="E131" s="10">
        <v>4915</v>
      </c>
      <c r="F131" s="10">
        <v>3510</v>
      </c>
      <c r="G131" s="10">
        <v>1335</v>
      </c>
      <c r="H131" s="10">
        <v>70</v>
      </c>
      <c r="I131" s="14">
        <v>0.71</v>
      </c>
      <c r="J131" s="14">
        <v>0.27</v>
      </c>
      <c r="K131" s="14">
        <v>0.01</v>
      </c>
    </row>
    <row r="132" spans="1:11" x14ac:dyDescent="0.25">
      <c r="A132" s="6" t="s">
        <v>162</v>
      </c>
      <c r="B132" s="6" t="s">
        <v>277</v>
      </c>
      <c r="C132" s="10">
        <v>3410</v>
      </c>
      <c r="D132" s="14">
        <v>0.08</v>
      </c>
      <c r="E132" s="10">
        <v>3455</v>
      </c>
      <c r="F132" s="10">
        <v>2415</v>
      </c>
      <c r="G132" s="10">
        <v>1005</v>
      </c>
      <c r="H132" s="10">
        <v>35</v>
      </c>
      <c r="I132" s="14">
        <v>0.7</v>
      </c>
      <c r="J132" s="14">
        <v>0.28999999999999998</v>
      </c>
      <c r="K132" s="14">
        <v>0.01</v>
      </c>
    </row>
    <row r="133" spans="1:11" x14ac:dyDescent="0.25">
      <c r="A133" s="6" t="s">
        <v>162</v>
      </c>
      <c r="B133" s="6" t="s">
        <v>196</v>
      </c>
      <c r="C133" s="10">
        <v>32175</v>
      </c>
      <c r="D133" s="14">
        <v>0.08</v>
      </c>
      <c r="E133" s="10">
        <v>31945</v>
      </c>
      <c r="F133" s="10">
        <v>26440</v>
      </c>
      <c r="G133" s="10">
        <v>5050</v>
      </c>
      <c r="H133" s="10">
        <v>450</v>
      </c>
      <c r="I133" s="14">
        <v>0.83</v>
      </c>
      <c r="J133" s="14">
        <v>0.16</v>
      </c>
      <c r="K133" s="14">
        <v>0.01</v>
      </c>
    </row>
    <row r="134" spans="1:11" x14ac:dyDescent="0.25">
      <c r="A134" s="6" t="s">
        <v>163</v>
      </c>
      <c r="B134" s="6" t="s">
        <v>273</v>
      </c>
      <c r="C134" s="10">
        <v>205</v>
      </c>
      <c r="D134" s="14">
        <v>0</v>
      </c>
      <c r="E134" s="10">
        <v>135</v>
      </c>
      <c r="F134" s="10">
        <v>125</v>
      </c>
      <c r="G134" s="10">
        <v>10</v>
      </c>
      <c r="H134" s="10">
        <v>5</v>
      </c>
      <c r="I134" s="14">
        <v>0.91</v>
      </c>
      <c r="J134" s="14">
        <v>7.0000000000000007E-2</v>
      </c>
      <c r="K134" s="14">
        <v>0.02</v>
      </c>
    </row>
    <row r="135" spans="1:11" x14ac:dyDescent="0.25">
      <c r="A135" s="6" t="s">
        <v>163</v>
      </c>
      <c r="B135" s="6" t="s">
        <v>274</v>
      </c>
      <c r="C135" s="10">
        <v>95</v>
      </c>
      <c r="D135" s="14">
        <v>0</v>
      </c>
      <c r="E135" s="10">
        <v>145</v>
      </c>
      <c r="F135" s="10">
        <v>105</v>
      </c>
      <c r="G135" s="10">
        <v>35</v>
      </c>
      <c r="H135" s="10">
        <v>5</v>
      </c>
      <c r="I135" s="14">
        <v>0.74</v>
      </c>
      <c r="J135" s="14">
        <v>0.23</v>
      </c>
      <c r="K135" s="14">
        <v>0.03</v>
      </c>
    </row>
    <row r="136" spans="1:11" x14ac:dyDescent="0.25">
      <c r="A136" s="6" t="s">
        <v>163</v>
      </c>
      <c r="B136" s="6" t="s">
        <v>275</v>
      </c>
      <c r="C136" s="10">
        <v>375</v>
      </c>
      <c r="D136" s="14">
        <v>0</v>
      </c>
      <c r="E136" s="10">
        <v>345</v>
      </c>
      <c r="F136" s="10">
        <v>290</v>
      </c>
      <c r="G136" s="10">
        <v>55</v>
      </c>
      <c r="H136" s="10" t="s">
        <v>395</v>
      </c>
      <c r="I136" s="14">
        <v>0.84</v>
      </c>
      <c r="J136" s="14" t="s">
        <v>395</v>
      </c>
      <c r="K136" s="14" t="s">
        <v>395</v>
      </c>
    </row>
    <row r="137" spans="1:11" x14ac:dyDescent="0.25">
      <c r="A137" s="6" t="s">
        <v>163</v>
      </c>
      <c r="B137" s="6" t="s">
        <v>276</v>
      </c>
      <c r="C137" s="10">
        <v>150</v>
      </c>
      <c r="D137" s="14">
        <v>0</v>
      </c>
      <c r="E137" s="10">
        <v>190</v>
      </c>
      <c r="F137" s="10">
        <v>125</v>
      </c>
      <c r="G137" s="10">
        <v>60</v>
      </c>
      <c r="H137" s="10" t="s">
        <v>395</v>
      </c>
      <c r="I137" s="14">
        <v>0.67</v>
      </c>
      <c r="J137" s="14" t="s">
        <v>395</v>
      </c>
      <c r="K137" s="14" t="s">
        <v>395</v>
      </c>
    </row>
    <row r="138" spans="1:11" x14ac:dyDescent="0.25">
      <c r="A138" s="6" t="s">
        <v>163</v>
      </c>
      <c r="B138" s="6" t="s">
        <v>277</v>
      </c>
      <c r="C138" s="10">
        <v>140</v>
      </c>
      <c r="D138" s="14">
        <v>0</v>
      </c>
      <c r="E138" s="10">
        <v>130</v>
      </c>
      <c r="F138" s="10">
        <v>90</v>
      </c>
      <c r="G138" s="10">
        <v>40</v>
      </c>
      <c r="H138" s="10" t="s">
        <v>395</v>
      </c>
      <c r="I138" s="14">
        <v>0.68</v>
      </c>
      <c r="J138" s="14" t="s">
        <v>395</v>
      </c>
      <c r="K138" s="14" t="s">
        <v>395</v>
      </c>
    </row>
    <row r="139" spans="1:11" x14ac:dyDescent="0.25">
      <c r="A139" s="6" t="s">
        <v>163</v>
      </c>
      <c r="B139" s="6" t="s">
        <v>196</v>
      </c>
      <c r="C139" s="10">
        <v>965</v>
      </c>
      <c r="D139" s="14">
        <v>0</v>
      </c>
      <c r="E139" s="10">
        <v>945</v>
      </c>
      <c r="F139" s="10">
        <v>735</v>
      </c>
      <c r="G139" s="10">
        <v>200</v>
      </c>
      <c r="H139" s="10">
        <v>10</v>
      </c>
      <c r="I139" s="14">
        <v>0.78</v>
      </c>
      <c r="J139" s="14">
        <v>0.21</v>
      </c>
      <c r="K139" s="14">
        <v>0.01</v>
      </c>
    </row>
    <row r="140" spans="1:11" x14ac:dyDescent="0.25">
      <c r="A140" s="6" t="s">
        <v>164</v>
      </c>
      <c r="B140" s="6" t="s">
        <v>273</v>
      </c>
      <c r="C140" s="10">
        <v>2220</v>
      </c>
      <c r="D140" s="14">
        <v>0.02</v>
      </c>
      <c r="E140" s="10">
        <v>1605</v>
      </c>
      <c r="F140" s="10">
        <v>1485</v>
      </c>
      <c r="G140" s="10">
        <v>90</v>
      </c>
      <c r="H140" s="10">
        <v>30</v>
      </c>
      <c r="I140" s="14">
        <v>0.93</v>
      </c>
      <c r="J140" s="14">
        <v>0.05</v>
      </c>
      <c r="K140" s="14">
        <v>0.02</v>
      </c>
    </row>
    <row r="141" spans="1:11" x14ac:dyDescent="0.25">
      <c r="A141" s="6" t="s">
        <v>164</v>
      </c>
      <c r="B141" s="6" t="s">
        <v>274</v>
      </c>
      <c r="C141" s="10">
        <v>1165</v>
      </c>
      <c r="D141" s="14">
        <v>0.02</v>
      </c>
      <c r="E141" s="10">
        <v>1555</v>
      </c>
      <c r="F141" s="10">
        <v>1205</v>
      </c>
      <c r="G141" s="10">
        <v>315</v>
      </c>
      <c r="H141" s="10">
        <v>35</v>
      </c>
      <c r="I141" s="14">
        <v>0.78</v>
      </c>
      <c r="J141" s="14">
        <v>0.2</v>
      </c>
      <c r="K141" s="14">
        <v>0.02</v>
      </c>
    </row>
    <row r="142" spans="1:11" x14ac:dyDescent="0.25">
      <c r="A142" s="6" t="s">
        <v>164</v>
      </c>
      <c r="B142" s="6" t="s">
        <v>275</v>
      </c>
      <c r="C142" s="10">
        <v>3550</v>
      </c>
      <c r="D142" s="14">
        <v>0.02</v>
      </c>
      <c r="E142" s="10">
        <v>3415</v>
      </c>
      <c r="F142" s="10">
        <v>2905</v>
      </c>
      <c r="G142" s="10">
        <v>475</v>
      </c>
      <c r="H142" s="10">
        <v>35</v>
      </c>
      <c r="I142" s="14">
        <v>0.85</v>
      </c>
      <c r="J142" s="14">
        <v>0.14000000000000001</v>
      </c>
      <c r="K142" s="14">
        <v>0.01</v>
      </c>
    </row>
    <row r="143" spans="1:11" x14ac:dyDescent="0.25">
      <c r="A143" s="6" t="s">
        <v>164</v>
      </c>
      <c r="B143" s="6" t="s">
        <v>276</v>
      </c>
      <c r="C143" s="10">
        <v>1295</v>
      </c>
      <c r="D143" s="14">
        <v>0.02</v>
      </c>
      <c r="E143" s="10">
        <v>1565</v>
      </c>
      <c r="F143" s="10">
        <v>1085</v>
      </c>
      <c r="G143" s="10">
        <v>455</v>
      </c>
      <c r="H143" s="10">
        <v>25</v>
      </c>
      <c r="I143" s="14">
        <v>0.69</v>
      </c>
      <c r="J143" s="14">
        <v>0.28999999999999998</v>
      </c>
      <c r="K143" s="14">
        <v>0.02</v>
      </c>
    </row>
    <row r="144" spans="1:11" x14ac:dyDescent="0.25">
      <c r="A144" s="6" t="s">
        <v>164</v>
      </c>
      <c r="B144" s="6" t="s">
        <v>277</v>
      </c>
      <c r="C144" s="10">
        <v>1055</v>
      </c>
      <c r="D144" s="14">
        <v>0.02</v>
      </c>
      <c r="E144" s="10">
        <v>1060</v>
      </c>
      <c r="F144" s="10">
        <v>745</v>
      </c>
      <c r="G144" s="10">
        <v>300</v>
      </c>
      <c r="H144" s="10">
        <v>15</v>
      </c>
      <c r="I144" s="14">
        <v>0.7</v>
      </c>
      <c r="J144" s="14">
        <v>0.28000000000000003</v>
      </c>
      <c r="K144" s="14">
        <v>0.01</v>
      </c>
    </row>
    <row r="145" spans="1:11" x14ac:dyDescent="0.25">
      <c r="A145" s="6" t="s">
        <v>164</v>
      </c>
      <c r="B145" s="6" t="s">
        <v>196</v>
      </c>
      <c r="C145" s="10">
        <v>9280</v>
      </c>
      <c r="D145" s="14">
        <v>0.02</v>
      </c>
      <c r="E145" s="10">
        <v>9200</v>
      </c>
      <c r="F145" s="10">
        <v>7425</v>
      </c>
      <c r="G145" s="10">
        <v>1640</v>
      </c>
      <c r="H145" s="10">
        <v>140</v>
      </c>
      <c r="I145" s="14">
        <v>0.81</v>
      </c>
      <c r="J145" s="14">
        <v>0.18</v>
      </c>
      <c r="K145" s="14">
        <v>0.02</v>
      </c>
    </row>
    <row r="146" spans="1:11" x14ac:dyDescent="0.25">
      <c r="A146" s="6" t="s">
        <v>165</v>
      </c>
      <c r="B146" s="6" t="s">
        <v>273</v>
      </c>
      <c r="C146" s="10">
        <v>3440</v>
      </c>
      <c r="D146" s="14">
        <v>0.03</v>
      </c>
      <c r="E146" s="10">
        <v>2665</v>
      </c>
      <c r="F146" s="10">
        <v>2470</v>
      </c>
      <c r="G146" s="10">
        <v>130</v>
      </c>
      <c r="H146" s="10">
        <v>65</v>
      </c>
      <c r="I146" s="14">
        <v>0.93</v>
      </c>
      <c r="J146" s="14">
        <v>0.05</v>
      </c>
      <c r="K146" s="14">
        <v>0.02</v>
      </c>
    </row>
    <row r="147" spans="1:11" x14ac:dyDescent="0.25">
      <c r="A147" s="6" t="s">
        <v>165</v>
      </c>
      <c r="B147" s="6" t="s">
        <v>274</v>
      </c>
      <c r="C147" s="10">
        <v>1690</v>
      </c>
      <c r="D147" s="14">
        <v>0.03</v>
      </c>
      <c r="E147" s="10">
        <v>2130</v>
      </c>
      <c r="F147" s="10">
        <v>1640</v>
      </c>
      <c r="G147" s="10">
        <v>445</v>
      </c>
      <c r="H147" s="10">
        <v>45</v>
      </c>
      <c r="I147" s="14">
        <v>0.77</v>
      </c>
      <c r="J147" s="14">
        <v>0.21</v>
      </c>
      <c r="K147" s="14">
        <v>0.02</v>
      </c>
    </row>
    <row r="148" spans="1:11" x14ac:dyDescent="0.25">
      <c r="A148" s="6" t="s">
        <v>165</v>
      </c>
      <c r="B148" s="6" t="s">
        <v>275</v>
      </c>
      <c r="C148" s="10">
        <v>5495</v>
      </c>
      <c r="D148" s="14">
        <v>0.03</v>
      </c>
      <c r="E148" s="10">
        <v>5345</v>
      </c>
      <c r="F148" s="10">
        <v>4615</v>
      </c>
      <c r="G148" s="10">
        <v>655</v>
      </c>
      <c r="H148" s="10">
        <v>70</v>
      </c>
      <c r="I148" s="14">
        <v>0.86</v>
      </c>
      <c r="J148" s="14">
        <v>0.12</v>
      </c>
      <c r="K148" s="14">
        <v>0.01</v>
      </c>
    </row>
    <row r="149" spans="1:11" x14ac:dyDescent="0.25">
      <c r="A149" s="6" t="s">
        <v>165</v>
      </c>
      <c r="B149" s="6" t="s">
        <v>276</v>
      </c>
      <c r="C149" s="10">
        <v>1730</v>
      </c>
      <c r="D149" s="14">
        <v>0.03</v>
      </c>
      <c r="E149" s="10">
        <v>2110</v>
      </c>
      <c r="F149" s="10">
        <v>1445</v>
      </c>
      <c r="G149" s="10">
        <v>630</v>
      </c>
      <c r="H149" s="10">
        <v>30</v>
      </c>
      <c r="I149" s="14">
        <v>0.69</v>
      </c>
      <c r="J149" s="14">
        <v>0.3</v>
      </c>
      <c r="K149" s="14">
        <v>0.01</v>
      </c>
    </row>
    <row r="150" spans="1:11" x14ac:dyDescent="0.25">
      <c r="A150" s="6" t="s">
        <v>165</v>
      </c>
      <c r="B150" s="6" t="s">
        <v>277</v>
      </c>
      <c r="C150" s="10">
        <v>1370</v>
      </c>
      <c r="D150" s="14">
        <v>0.03</v>
      </c>
      <c r="E150" s="10">
        <v>1380</v>
      </c>
      <c r="F150" s="10">
        <v>970</v>
      </c>
      <c r="G150" s="10">
        <v>395</v>
      </c>
      <c r="H150" s="10">
        <v>20</v>
      </c>
      <c r="I150" s="14">
        <v>0.7</v>
      </c>
      <c r="J150" s="14">
        <v>0.28999999999999998</v>
      </c>
      <c r="K150" s="14">
        <v>0.01</v>
      </c>
    </row>
    <row r="151" spans="1:11" x14ac:dyDescent="0.25">
      <c r="A151" s="6" t="s">
        <v>165</v>
      </c>
      <c r="B151" s="6" t="s">
        <v>196</v>
      </c>
      <c r="C151" s="10">
        <v>13725</v>
      </c>
      <c r="D151" s="14">
        <v>0.03</v>
      </c>
      <c r="E151" s="10">
        <v>13630</v>
      </c>
      <c r="F151" s="10">
        <v>11145</v>
      </c>
      <c r="G151" s="10">
        <v>2260</v>
      </c>
      <c r="H151" s="10">
        <v>225</v>
      </c>
      <c r="I151" s="14">
        <v>0.82</v>
      </c>
      <c r="J151" s="14">
        <v>0.17</v>
      </c>
      <c r="K151" s="14">
        <v>0.02</v>
      </c>
    </row>
    <row r="152" spans="1:11" x14ac:dyDescent="0.25">
      <c r="A152" s="6" t="s">
        <v>166</v>
      </c>
      <c r="B152" s="6" t="s">
        <v>273</v>
      </c>
      <c r="C152" s="10">
        <v>1815</v>
      </c>
      <c r="D152" s="14">
        <v>0.02</v>
      </c>
      <c r="E152" s="10">
        <v>1420</v>
      </c>
      <c r="F152" s="10">
        <v>1320</v>
      </c>
      <c r="G152" s="10">
        <v>75</v>
      </c>
      <c r="H152" s="10">
        <v>25</v>
      </c>
      <c r="I152" s="14">
        <v>0.93</v>
      </c>
      <c r="J152" s="14">
        <v>0.05</v>
      </c>
      <c r="K152" s="14">
        <v>0.02</v>
      </c>
    </row>
    <row r="153" spans="1:11" x14ac:dyDescent="0.25">
      <c r="A153" s="6" t="s">
        <v>166</v>
      </c>
      <c r="B153" s="6" t="s">
        <v>274</v>
      </c>
      <c r="C153" s="10">
        <v>970</v>
      </c>
      <c r="D153" s="14">
        <v>0.02</v>
      </c>
      <c r="E153" s="10">
        <v>1195</v>
      </c>
      <c r="F153" s="10">
        <v>925</v>
      </c>
      <c r="G153" s="10">
        <v>245</v>
      </c>
      <c r="H153" s="10">
        <v>20</v>
      </c>
      <c r="I153" s="14">
        <v>0.78</v>
      </c>
      <c r="J153" s="14">
        <v>0.21</v>
      </c>
      <c r="K153" s="14">
        <v>0.02</v>
      </c>
    </row>
    <row r="154" spans="1:11" x14ac:dyDescent="0.25">
      <c r="A154" s="6" t="s">
        <v>166</v>
      </c>
      <c r="B154" s="6" t="s">
        <v>275</v>
      </c>
      <c r="C154" s="10">
        <v>2740</v>
      </c>
      <c r="D154" s="14">
        <v>0.02</v>
      </c>
      <c r="E154" s="10">
        <v>2660</v>
      </c>
      <c r="F154" s="10">
        <v>2340</v>
      </c>
      <c r="G154" s="10">
        <v>300</v>
      </c>
      <c r="H154" s="10">
        <v>20</v>
      </c>
      <c r="I154" s="14">
        <v>0.88</v>
      </c>
      <c r="J154" s="14">
        <v>0.11</v>
      </c>
      <c r="K154" s="14">
        <v>0.01</v>
      </c>
    </row>
    <row r="155" spans="1:11" x14ac:dyDescent="0.25">
      <c r="A155" s="6" t="s">
        <v>166</v>
      </c>
      <c r="B155" s="6" t="s">
        <v>276</v>
      </c>
      <c r="C155" s="10">
        <v>975</v>
      </c>
      <c r="D155" s="14">
        <v>0.02</v>
      </c>
      <c r="E155" s="10">
        <v>1170</v>
      </c>
      <c r="F155" s="10">
        <v>840</v>
      </c>
      <c r="G155" s="10">
        <v>315</v>
      </c>
      <c r="H155" s="10">
        <v>10</v>
      </c>
      <c r="I155" s="14">
        <v>0.72</v>
      </c>
      <c r="J155" s="14">
        <v>0.27</v>
      </c>
      <c r="K155" s="14">
        <v>0.01</v>
      </c>
    </row>
    <row r="156" spans="1:11" x14ac:dyDescent="0.25">
      <c r="A156" s="6" t="s">
        <v>166</v>
      </c>
      <c r="B156" s="6" t="s">
        <v>277</v>
      </c>
      <c r="C156" s="10">
        <v>765</v>
      </c>
      <c r="D156" s="14">
        <v>0.02</v>
      </c>
      <c r="E156" s="10">
        <v>750</v>
      </c>
      <c r="F156" s="10">
        <v>520</v>
      </c>
      <c r="G156" s="10">
        <v>220</v>
      </c>
      <c r="H156" s="10">
        <v>10</v>
      </c>
      <c r="I156" s="14">
        <v>0.69</v>
      </c>
      <c r="J156" s="14">
        <v>0.28999999999999998</v>
      </c>
      <c r="K156" s="14">
        <v>0.01</v>
      </c>
    </row>
    <row r="157" spans="1:11" x14ac:dyDescent="0.25">
      <c r="A157" s="6" t="s">
        <v>166</v>
      </c>
      <c r="B157" s="6" t="s">
        <v>196</v>
      </c>
      <c r="C157" s="10">
        <v>7265</v>
      </c>
      <c r="D157" s="14">
        <v>0.02</v>
      </c>
      <c r="E157" s="10">
        <v>7195</v>
      </c>
      <c r="F157" s="10">
        <v>5945</v>
      </c>
      <c r="G157" s="10">
        <v>1155</v>
      </c>
      <c r="H157" s="10">
        <v>90</v>
      </c>
      <c r="I157" s="14">
        <v>0.83</v>
      </c>
      <c r="J157" s="14">
        <v>0.16</v>
      </c>
      <c r="K157" s="14">
        <v>0.01</v>
      </c>
    </row>
    <row r="158" spans="1:11" x14ac:dyDescent="0.25">
      <c r="A158" s="6" t="s">
        <v>167</v>
      </c>
      <c r="B158" s="6" t="s">
        <v>273</v>
      </c>
      <c r="C158" s="10">
        <v>220</v>
      </c>
      <c r="D158" s="14">
        <v>0</v>
      </c>
      <c r="E158" s="10">
        <v>155</v>
      </c>
      <c r="F158" s="10">
        <v>140</v>
      </c>
      <c r="G158" s="10">
        <v>15</v>
      </c>
      <c r="H158" s="10" t="s">
        <v>395</v>
      </c>
      <c r="I158" s="14">
        <v>0.91</v>
      </c>
      <c r="J158" s="14" t="s">
        <v>395</v>
      </c>
      <c r="K158" s="14" t="s">
        <v>395</v>
      </c>
    </row>
    <row r="159" spans="1:11" x14ac:dyDescent="0.25">
      <c r="A159" s="6" t="s">
        <v>167</v>
      </c>
      <c r="B159" s="6" t="s">
        <v>274</v>
      </c>
      <c r="C159" s="10">
        <v>125</v>
      </c>
      <c r="D159" s="14">
        <v>0</v>
      </c>
      <c r="E159" s="10">
        <v>160</v>
      </c>
      <c r="F159" s="10">
        <v>120</v>
      </c>
      <c r="G159" s="10">
        <v>35</v>
      </c>
      <c r="H159" s="10">
        <v>5</v>
      </c>
      <c r="I159" s="14">
        <v>0.75</v>
      </c>
      <c r="J159" s="14">
        <v>0.23</v>
      </c>
      <c r="K159" s="14">
        <v>0.02</v>
      </c>
    </row>
    <row r="160" spans="1:11" x14ac:dyDescent="0.25">
      <c r="A160" s="6" t="s">
        <v>167</v>
      </c>
      <c r="B160" s="6" t="s">
        <v>275</v>
      </c>
      <c r="C160" s="10">
        <v>405</v>
      </c>
      <c r="D160" s="14">
        <v>0</v>
      </c>
      <c r="E160" s="10">
        <v>390</v>
      </c>
      <c r="F160" s="10">
        <v>320</v>
      </c>
      <c r="G160" s="10">
        <v>70</v>
      </c>
      <c r="H160" s="10">
        <v>5</v>
      </c>
      <c r="I160" s="14">
        <v>0.81</v>
      </c>
      <c r="J160" s="14">
        <v>0.18</v>
      </c>
      <c r="K160" s="14">
        <v>0.01</v>
      </c>
    </row>
    <row r="161" spans="1:11" x14ac:dyDescent="0.25">
      <c r="A161" s="6" t="s">
        <v>167</v>
      </c>
      <c r="B161" s="6" t="s">
        <v>276</v>
      </c>
      <c r="C161" s="10">
        <v>160</v>
      </c>
      <c r="D161" s="14">
        <v>0</v>
      </c>
      <c r="E161" s="10">
        <v>190</v>
      </c>
      <c r="F161" s="10">
        <v>110</v>
      </c>
      <c r="G161" s="10">
        <v>75</v>
      </c>
      <c r="H161" s="10" t="s">
        <v>395</v>
      </c>
      <c r="I161" s="14">
        <v>0.57999999999999996</v>
      </c>
      <c r="J161" s="14" t="s">
        <v>395</v>
      </c>
      <c r="K161" s="14" t="s">
        <v>395</v>
      </c>
    </row>
    <row r="162" spans="1:11" x14ac:dyDescent="0.25">
      <c r="A162" s="6" t="s">
        <v>167</v>
      </c>
      <c r="B162" s="6" t="s">
        <v>277</v>
      </c>
      <c r="C162" s="10">
        <v>155</v>
      </c>
      <c r="D162" s="14">
        <v>0</v>
      </c>
      <c r="E162" s="10">
        <v>160</v>
      </c>
      <c r="F162" s="10">
        <v>110</v>
      </c>
      <c r="G162" s="10">
        <v>50</v>
      </c>
      <c r="H162" s="10" t="s">
        <v>395</v>
      </c>
      <c r="I162" s="14">
        <v>0.68</v>
      </c>
      <c r="J162" s="14" t="s">
        <v>395</v>
      </c>
      <c r="K162" s="14" t="s">
        <v>395</v>
      </c>
    </row>
    <row r="163" spans="1:11" x14ac:dyDescent="0.25">
      <c r="A163" s="6" t="s">
        <v>167</v>
      </c>
      <c r="B163" s="6" t="s">
        <v>196</v>
      </c>
      <c r="C163" s="10">
        <v>1070</v>
      </c>
      <c r="D163" s="14">
        <v>0</v>
      </c>
      <c r="E163" s="10">
        <v>1060</v>
      </c>
      <c r="F163" s="10">
        <v>800</v>
      </c>
      <c r="G163" s="10">
        <v>245</v>
      </c>
      <c r="H163" s="10">
        <v>10</v>
      </c>
      <c r="I163" s="14">
        <v>0.76</v>
      </c>
      <c r="J163" s="14">
        <v>0.23</v>
      </c>
      <c r="K163" s="14">
        <v>0.01</v>
      </c>
    </row>
    <row r="164" spans="1:11" x14ac:dyDescent="0.25">
      <c r="A164" s="6" t="s">
        <v>168</v>
      </c>
      <c r="B164" s="6" t="s">
        <v>273</v>
      </c>
      <c r="C164" s="10">
        <v>2090</v>
      </c>
      <c r="D164" s="14">
        <v>0.02</v>
      </c>
      <c r="E164" s="10">
        <v>1680</v>
      </c>
      <c r="F164" s="10">
        <v>1565</v>
      </c>
      <c r="G164" s="10">
        <v>85</v>
      </c>
      <c r="H164" s="10">
        <v>30</v>
      </c>
      <c r="I164" s="14">
        <v>0.93</v>
      </c>
      <c r="J164" s="14">
        <v>0.05</v>
      </c>
      <c r="K164" s="14">
        <v>0.02</v>
      </c>
    </row>
    <row r="165" spans="1:11" x14ac:dyDescent="0.25">
      <c r="A165" s="6" t="s">
        <v>168</v>
      </c>
      <c r="B165" s="6" t="s">
        <v>274</v>
      </c>
      <c r="C165" s="10">
        <v>915</v>
      </c>
      <c r="D165" s="14">
        <v>0.02</v>
      </c>
      <c r="E165" s="10">
        <v>1140</v>
      </c>
      <c r="F165" s="10">
        <v>895</v>
      </c>
      <c r="G165" s="10">
        <v>210</v>
      </c>
      <c r="H165" s="10">
        <v>40</v>
      </c>
      <c r="I165" s="14">
        <v>0.78</v>
      </c>
      <c r="J165" s="14">
        <v>0.18</v>
      </c>
      <c r="K165" s="14">
        <v>0.03</v>
      </c>
    </row>
    <row r="166" spans="1:11" x14ac:dyDescent="0.25">
      <c r="A166" s="6" t="s">
        <v>168</v>
      </c>
      <c r="B166" s="6" t="s">
        <v>275</v>
      </c>
      <c r="C166" s="10">
        <v>3065</v>
      </c>
      <c r="D166" s="14">
        <v>0.02</v>
      </c>
      <c r="E166" s="10">
        <v>2980</v>
      </c>
      <c r="F166" s="10">
        <v>2640</v>
      </c>
      <c r="G166" s="10">
        <v>320</v>
      </c>
      <c r="H166" s="10">
        <v>20</v>
      </c>
      <c r="I166" s="14">
        <v>0.89</v>
      </c>
      <c r="J166" s="14">
        <v>0.11</v>
      </c>
      <c r="K166" s="14">
        <v>0.01</v>
      </c>
    </row>
    <row r="167" spans="1:11" x14ac:dyDescent="0.25">
      <c r="A167" s="6" t="s">
        <v>168</v>
      </c>
      <c r="B167" s="6" t="s">
        <v>276</v>
      </c>
      <c r="C167" s="10">
        <v>980</v>
      </c>
      <c r="D167" s="14">
        <v>0.02</v>
      </c>
      <c r="E167" s="10">
        <v>1200</v>
      </c>
      <c r="F167" s="10">
        <v>830</v>
      </c>
      <c r="G167" s="10">
        <v>355</v>
      </c>
      <c r="H167" s="10">
        <v>15</v>
      </c>
      <c r="I167" s="14">
        <v>0.69</v>
      </c>
      <c r="J167" s="14">
        <v>0.3</v>
      </c>
      <c r="K167" s="14">
        <v>0.01</v>
      </c>
    </row>
    <row r="168" spans="1:11" x14ac:dyDescent="0.25">
      <c r="A168" s="6" t="s">
        <v>168</v>
      </c>
      <c r="B168" s="6" t="s">
        <v>277</v>
      </c>
      <c r="C168" s="10">
        <v>785</v>
      </c>
      <c r="D168" s="14">
        <v>0.02</v>
      </c>
      <c r="E168" s="10">
        <v>780</v>
      </c>
      <c r="F168" s="10">
        <v>550</v>
      </c>
      <c r="G168" s="10">
        <v>220</v>
      </c>
      <c r="H168" s="10">
        <v>10</v>
      </c>
      <c r="I168" s="14">
        <v>0.71</v>
      </c>
      <c r="J168" s="14">
        <v>0.28000000000000003</v>
      </c>
      <c r="K168" s="14">
        <v>0.01</v>
      </c>
    </row>
    <row r="169" spans="1:11" x14ac:dyDescent="0.25">
      <c r="A169" s="6" t="s">
        <v>168</v>
      </c>
      <c r="B169" s="6" t="s">
        <v>196</v>
      </c>
      <c r="C169" s="10">
        <v>7840</v>
      </c>
      <c r="D169" s="14">
        <v>0.02</v>
      </c>
      <c r="E169" s="10">
        <v>7780</v>
      </c>
      <c r="F169" s="10">
        <v>6480</v>
      </c>
      <c r="G169" s="10">
        <v>1185</v>
      </c>
      <c r="H169" s="10">
        <v>110</v>
      </c>
      <c r="I169" s="14">
        <v>0.83</v>
      </c>
      <c r="J169" s="14">
        <v>0.15</v>
      </c>
      <c r="K169" s="14">
        <v>0.01</v>
      </c>
    </row>
    <row r="170" spans="1:11" x14ac:dyDescent="0.25">
      <c r="A170" s="6" t="s">
        <v>169</v>
      </c>
      <c r="B170" s="6" t="s">
        <v>273</v>
      </c>
      <c r="C170" s="10">
        <v>6400</v>
      </c>
      <c r="D170" s="14">
        <v>0.06</v>
      </c>
      <c r="E170" s="10">
        <v>5025</v>
      </c>
      <c r="F170" s="10">
        <v>4615</v>
      </c>
      <c r="G170" s="10">
        <v>305</v>
      </c>
      <c r="H170" s="10">
        <v>110</v>
      </c>
      <c r="I170" s="14">
        <v>0.92</v>
      </c>
      <c r="J170" s="14">
        <v>0.06</v>
      </c>
      <c r="K170" s="14">
        <v>0.02</v>
      </c>
    </row>
    <row r="171" spans="1:11" x14ac:dyDescent="0.25">
      <c r="A171" s="6" t="s">
        <v>169</v>
      </c>
      <c r="B171" s="6" t="s">
        <v>274</v>
      </c>
      <c r="C171" s="10">
        <v>3205</v>
      </c>
      <c r="D171" s="14">
        <v>0.06</v>
      </c>
      <c r="E171" s="10">
        <v>3975</v>
      </c>
      <c r="F171" s="10">
        <v>3025</v>
      </c>
      <c r="G171" s="10">
        <v>850</v>
      </c>
      <c r="H171" s="10">
        <v>100</v>
      </c>
      <c r="I171" s="14">
        <v>0.76</v>
      </c>
      <c r="J171" s="14">
        <v>0.21</v>
      </c>
      <c r="K171" s="14">
        <v>0.03</v>
      </c>
    </row>
    <row r="172" spans="1:11" x14ac:dyDescent="0.25">
      <c r="A172" s="6" t="s">
        <v>169</v>
      </c>
      <c r="B172" s="6" t="s">
        <v>275</v>
      </c>
      <c r="C172" s="10">
        <v>9850</v>
      </c>
      <c r="D172" s="14">
        <v>0.06</v>
      </c>
      <c r="E172" s="10">
        <v>9640</v>
      </c>
      <c r="F172" s="10">
        <v>8390</v>
      </c>
      <c r="G172" s="10">
        <v>1135</v>
      </c>
      <c r="H172" s="10">
        <v>115</v>
      </c>
      <c r="I172" s="14">
        <v>0.87</v>
      </c>
      <c r="J172" s="14">
        <v>0.12</v>
      </c>
      <c r="K172" s="14">
        <v>0.01</v>
      </c>
    </row>
    <row r="173" spans="1:11" x14ac:dyDescent="0.25">
      <c r="A173" s="6" t="s">
        <v>169</v>
      </c>
      <c r="B173" s="6" t="s">
        <v>276</v>
      </c>
      <c r="C173" s="10">
        <v>3105</v>
      </c>
      <c r="D173" s="14">
        <v>0.06</v>
      </c>
      <c r="E173" s="10">
        <v>3725</v>
      </c>
      <c r="F173" s="10">
        <v>2620</v>
      </c>
      <c r="G173" s="10">
        <v>1050</v>
      </c>
      <c r="H173" s="10">
        <v>55</v>
      </c>
      <c r="I173" s="14">
        <v>0.7</v>
      </c>
      <c r="J173" s="14">
        <v>0.28000000000000003</v>
      </c>
      <c r="K173" s="14">
        <v>0.02</v>
      </c>
    </row>
    <row r="174" spans="1:11" x14ac:dyDescent="0.25">
      <c r="A174" s="6" t="s">
        <v>169</v>
      </c>
      <c r="B174" s="6" t="s">
        <v>277</v>
      </c>
      <c r="C174" s="10">
        <v>2615</v>
      </c>
      <c r="D174" s="14">
        <v>0.06</v>
      </c>
      <c r="E174" s="10">
        <v>2625</v>
      </c>
      <c r="F174" s="10">
        <v>1810</v>
      </c>
      <c r="G174" s="10">
        <v>790</v>
      </c>
      <c r="H174" s="10">
        <v>25</v>
      </c>
      <c r="I174" s="14">
        <v>0.69</v>
      </c>
      <c r="J174" s="14">
        <v>0.3</v>
      </c>
      <c r="K174" s="14">
        <v>0.01</v>
      </c>
    </row>
    <row r="175" spans="1:11" x14ac:dyDescent="0.25">
      <c r="A175" s="6" t="s">
        <v>169</v>
      </c>
      <c r="B175" s="6" t="s">
        <v>196</v>
      </c>
      <c r="C175" s="10">
        <v>25175</v>
      </c>
      <c r="D175" s="14">
        <v>0.06</v>
      </c>
      <c r="E175" s="10">
        <v>24990</v>
      </c>
      <c r="F175" s="10">
        <v>20455</v>
      </c>
      <c r="G175" s="10">
        <v>4130</v>
      </c>
      <c r="H175" s="10">
        <v>405</v>
      </c>
      <c r="I175" s="14">
        <v>0.82</v>
      </c>
      <c r="J175" s="14">
        <v>0.17</v>
      </c>
      <c r="K175" s="14">
        <v>0.02</v>
      </c>
    </row>
    <row r="176" spans="1:11" x14ac:dyDescent="0.25">
      <c r="A176" s="6" t="s">
        <v>170</v>
      </c>
      <c r="B176" s="6" t="s">
        <v>273</v>
      </c>
      <c r="C176" s="10">
        <v>1185</v>
      </c>
      <c r="D176" s="14">
        <v>0.01</v>
      </c>
      <c r="E176" s="10">
        <v>930</v>
      </c>
      <c r="F176" s="10">
        <v>860</v>
      </c>
      <c r="G176" s="10">
        <v>45</v>
      </c>
      <c r="H176" s="10">
        <v>25</v>
      </c>
      <c r="I176" s="14">
        <v>0.92</v>
      </c>
      <c r="J176" s="14">
        <v>0.05</v>
      </c>
      <c r="K176" s="14">
        <v>0.02</v>
      </c>
    </row>
    <row r="177" spans="1:11" x14ac:dyDescent="0.25">
      <c r="A177" s="6" t="s">
        <v>170</v>
      </c>
      <c r="B177" s="6" t="s">
        <v>274</v>
      </c>
      <c r="C177" s="10">
        <v>640</v>
      </c>
      <c r="D177" s="14">
        <v>0.01</v>
      </c>
      <c r="E177" s="10">
        <v>775</v>
      </c>
      <c r="F177" s="10">
        <v>605</v>
      </c>
      <c r="G177" s="10">
        <v>155</v>
      </c>
      <c r="H177" s="10">
        <v>15</v>
      </c>
      <c r="I177" s="14">
        <v>0.79</v>
      </c>
      <c r="J177" s="14">
        <v>0.2</v>
      </c>
      <c r="K177" s="14">
        <v>0.02</v>
      </c>
    </row>
    <row r="178" spans="1:11" x14ac:dyDescent="0.25">
      <c r="A178" s="6" t="s">
        <v>170</v>
      </c>
      <c r="B178" s="6" t="s">
        <v>275</v>
      </c>
      <c r="C178" s="10">
        <v>1865</v>
      </c>
      <c r="D178" s="14">
        <v>0.01</v>
      </c>
      <c r="E178" s="10">
        <v>1840</v>
      </c>
      <c r="F178" s="10">
        <v>1625</v>
      </c>
      <c r="G178" s="10">
        <v>200</v>
      </c>
      <c r="H178" s="10">
        <v>15</v>
      </c>
      <c r="I178" s="14">
        <v>0.88</v>
      </c>
      <c r="J178" s="14">
        <v>0.11</v>
      </c>
      <c r="K178" s="14">
        <v>0.01</v>
      </c>
    </row>
    <row r="179" spans="1:11" x14ac:dyDescent="0.25">
      <c r="A179" s="6" t="s">
        <v>170</v>
      </c>
      <c r="B179" s="6" t="s">
        <v>276</v>
      </c>
      <c r="C179" s="10">
        <v>640</v>
      </c>
      <c r="D179" s="14">
        <v>0.01</v>
      </c>
      <c r="E179" s="10">
        <v>735</v>
      </c>
      <c r="F179" s="10">
        <v>545</v>
      </c>
      <c r="G179" s="10">
        <v>180</v>
      </c>
      <c r="H179" s="10">
        <v>10</v>
      </c>
      <c r="I179" s="14">
        <v>0.74</v>
      </c>
      <c r="J179" s="14">
        <v>0.25</v>
      </c>
      <c r="K179" s="14">
        <v>0.01</v>
      </c>
    </row>
    <row r="180" spans="1:11" x14ac:dyDescent="0.25">
      <c r="A180" s="6" t="s">
        <v>170</v>
      </c>
      <c r="B180" s="6" t="s">
        <v>277</v>
      </c>
      <c r="C180" s="10">
        <v>590</v>
      </c>
      <c r="D180" s="14">
        <v>0.01</v>
      </c>
      <c r="E180" s="10">
        <v>595</v>
      </c>
      <c r="F180" s="10">
        <v>425</v>
      </c>
      <c r="G180" s="10">
        <v>160</v>
      </c>
      <c r="H180" s="10">
        <v>5</v>
      </c>
      <c r="I180" s="14">
        <v>0.72</v>
      </c>
      <c r="J180" s="14">
        <v>0.27</v>
      </c>
      <c r="K180" s="14">
        <v>0.01</v>
      </c>
    </row>
    <row r="181" spans="1:11" x14ac:dyDescent="0.25">
      <c r="A181" s="6" t="s">
        <v>170</v>
      </c>
      <c r="B181" s="6" t="s">
        <v>196</v>
      </c>
      <c r="C181" s="10">
        <v>4910</v>
      </c>
      <c r="D181" s="14">
        <v>0.01</v>
      </c>
      <c r="E181" s="10">
        <v>4875</v>
      </c>
      <c r="F181" s="10">
        <v>4065</v>
      </c>
      <c r="G181" s="10">
        <v>745</v>
      </c>
      <c r="H181" s="10">
        <v>65</v>
      </c>
      <c r="I181" s="14">
        <v>0.83</v>
      </c>
      <c r="J181" s="14">
        <v>0.15</v>
      </c>
      <c r="K181" s="14">
        <v>0.01</v>
      </c>
    </row>
    <row r="182" spans="1:11" x14ac:dyDescent="0.25">
      <c r="A182" s="6" t="s">
        <v>59</v>
      </c>
      <c r="B182" s="6" t="s">
        <v>273</v>
      </c>
      <c r="C182" s="10">
        <v>104575</v>
      </c>
      <c r="D182" s="14">
        <v>1</v>
      </c>
      <c r="E182" s="10">
        <v>81700</v>
      </c>
      <c r="F182" s="10">
        <v>75450</v>
      </c>
      <c r="G182" s="10">
        <v>4630</v>
      </c>
      <c r="H182" s="10">
        <v>1620</v>
      </c>
      <c r="I182" s="14">
        <v>0.92</v>
      </c>
      <c r="J182" s="14">
        <v>0.06</v>
      </c>
      <c r="K182" s="14">
        <v>0.02</v>
      </c>
    </row>
    <row r="183" spans="1:11" x14ac:dyDescent="0.25">
      <c r="A183" s="6" t="s">
        <v>59</v>
      </c>
      <c r="B183" s="6" t="s">
        <v>274</v>
      </c>
      <c r="C183" s="10">
        <v>53375</v>
      </c>
      <c r="D183" s="14">
        <v>1</v>
      </c>
      <c r="E183" s="10">
        <v>66445</v>
      </c>
      <c r="F183" s="10">
        <v>51645</v>
      </c>
      <c r="G183" s="10">
        <v>13345</v>
      </c>
      <c r="H183" s="10">
        <v>1455</v>
      </c>
      <c r="I183" s="14">
        <v>0.78</v>
      </c>
      <c r="J183" s="14">
        <v>0.2</v>
      </c>
      <c r="K183" s="14">
        <v>0.02</v>
      </c>
    </row>
    <row r="184" spans="1:11" x14ac:dyDescent="0.25">
      <c r="A184" s="6" t="s">
        <v>59</v>
      </c>
      <c r="B184" s="6" t="s">
        <v>275</v>
      </c>
      <c r="C184" s="10">
        <v>161060</v>
      </c>
      <c r="D184" s="14">
        <v>1</v>
      </c>
      <c r="E184" s="10">
        <v>156115</v>
      </c>
      <c r="F184" s="10">
        <v>135550</v>
      </c>
      <c r="G184" s="10">
        <v>18915</v>
      </c>
      <c r="H184" s="10">
        <v>1650</v>
      </c>
      <c r="I184" s="14">
        <v>0.87</v>
      </c>
      <c r="J184" s="14">
        <v>0.12</v>
      </c>
      <c r="K184" s="14">
        <v>0.01</v>
      </c>
    </row>
    <row r="185" spans="1:11" x14ac:dyDescent="0.25">
      <c r="A185" s="6" t="s">
        <v>59</v>
      </c>
      <c r="B185" s="6" t="s">
        <v>276</v>
      </c>
      <c r="C185" s="10">
        <v>51775</v>
      </c>
      <c r="D185" s="14">
        <v>1</v>
      </c>
      <c r="E185" s="10">
        <v>63215</v>
      </c>
      <c r="F185" s="10">
        <v>44565</v>
      </c>
      <c r="G185" s="10">
        <v>17585</v>
      </c>
      <c r="H185" s="10">
        <v>1065</v>
      </c>
      <c r="I185" s="14">
        <v>0.7</v>
      </c>
      <c r="J185" s="14">
        <v>0.28000000000000003</v>
      </c>
      <c r="K185" s="14">
        <v>0.02</v>
      </c>
    </row>
    <row r="186" spans="1:11" x14ac:dyDescent="0.25">
      <c r="A186" s="6" t="s">
        <v>59</v>
      </c>
      <c r="B186" s="6" t="s">
        <v>277</v>
      </c>
      <c r="C186" s="10">
        <v>43915</v>
      </c>
      <c r="D186" s="14">
        <v>1</v>
      </c>
      <c r="E186" s="10">
        <v>43820</v>
      </c>
      <c r="F186" s="10">
        <v>30935</v>
      </c>
      <c r="G186" s="10">
        <v>12220</v>
      </c>
      <c r="H186" s="10">
        <v>665</v>
      </c>
      <c r="I186" s="14">
        <v>0.71</v>
      </c>
      <c r="J186" s="14">
        <v>0.28000000000000003</v>
      </c>
      <c r="K186" s="14">
        <v>0.02</v>
      </c>
    </row>
    <row r="187" spans="1:11" x14ac:dyDescent="0.25">
      <c r="A187" s="6" t="s">
        <v>59</v>
      </c>
      <c r="B187" s="6" t="s">
        <v>196</v>
      </c>
      <c r="C187" s="10">
        <v>414700</v>
      </c>
      <c r="D187" s="14">
        <v>1</v>
      </c>
      <c r="E187" s="10">
        <v>411300</v>
      </c>
      <c r="F187" s="10">
        <v>338145</v>
      </c>
      <c r="G187" s="10">
        <v>66690</v>
      </c>
      <c r="H187" s="10">
        <v>6460</v>
      </c>
      <c r="I187" s="14">
        <v>0.82</v>
      </c>
      <c r="J187" s="14">
        <v>0.16</v>
      </c>
      <c r="K187" s="14">
        <v>0.02</v>
      </c>
    </row>
    <row r="188" spans="1:11" x14ac:dyDescent="0.25">
      <c r="A188" s="6" t="s">
        <v>173</v>
      </c>
      <c r="B188" s="6" t="s">
        <v>273</v>
      </c>
      <c r="C188" s="10">
        <v>110</v>
      </c>
      <c r="D188" s="14">
        <v>0</v>
      </c>
      <c r="E188" s="10">
        <v>55</v>
      </c>
      <c r="F188" s="10">
        <v>50</v>
      </c>
      <c r="G188" s="10" t="s">
        <v>395</v>
      </c>
      <c r="H188" s="10">
        <v>5</v>
      </c>
      <c r="I188" s="14">
        <v>0.89</v>
      </c>
      <c r="J188" s="14" t="s">
        <v>395</v>
      </c>
      <c r="K188" s="14" t="s">
        <v>395</v>
      </c>
    </row>
    <row r="189" spans="1:11" x14ac:dyDescent="0.25">
      <c r="A189" s="6" t="s">
        <v>173</v>
      </c>
      <c r="B189" s="6" t="s">
        <v>274</v>
      </c>
      <c r="C189" s="10">
        <v>80</v>
      </c>
      <c r="D189" s="14">
        <v>0</v>
      </c>
      <c r="E189" s="10">
        <v>90</v>
      </c>
      <c r="F189" s="10">
        <v>50</v>
      </c>
      <c r="G189" s="10">
        <v>10</v>
      </c>
      <c r="H189" s="10">
        <v>30</v>
      </c>
      <c r="I189" s="14">
        <v>0.55000000000000004</v>
      </c>
      <c r="J189" s="14">
        <v>0.09</v>
      </c>
      <c r="K189" s="14">
        <v>0.36</v>
      </c>
    </row>
    <row r="190" spans="1:11" x14ac:dyDescent="0.25">
      <c r="A190" s="6" t="s">
        <v>173</v>
      </c>
      <c r="B190" s="6" t="s">
        <v>275</v>
      </c>
      <c r="C190" s="10">
        <v>135</v>
      </c>
      <c r="D190" s="14">
        <v>0</v>
      </c>
      <c r="E190" s="10">
        <v>100</v>
      </c>
      <c r="F190" s="10">
        <v>55</v>
      </c>
      <c r="G190" s="10">
        <v>15</v>
      </c>
      <c r="H190" s="10">
        <v>30</v>
      </c>
      <c r="I190" s="14">
        <v>0.54</v>
      </c>
      <c r="J190" s="14">
        <v>0.16</v>
      </c>
      <c r="K190" s="14">
        <v>0.3</v>
      </c>
    </row>
    <row r="191" spans="1:11" x14ac:dyDescent="0.25">
      <c r="A191" s="6" t="s">
        <v>173</v>
      </c>
      <c r="B191" s="6" t="s">
        <v>276</v>
      </c>
      <c r="C191" s="10">
        <v>50</v>
      </c>
      <c r="D191" s="14">
        <v>0</v>
      </c>
      <c r="E191" s="10">
        <v>70</v>
      </c>
      <c r="F191" s="10">
        <v>15</v>
      </c>
      <c r="G191" s="10">
        <v>5</v>
      </c>
      <c r="H191" s="10">
        <v>50</v>
      </c>
      <c r="I191" s="14">
        <v>0.22</v>
      </c>
      <c r="J191" s="14">
        <v>7.0000000000000007E-2</v>
      </c>
      <c r="K191" s="14">
        <v>0.71</v>
      </c>
    </row>
    <row r="192" spans="1:11" x14ac:dyDescent="0.25">
      <c r="A192" s="6" t="s">
        <v>173</v>
      </c>
      <c r="B192" s="6" t="s">
        <v>277</v>
      </c>
      <c r="C192" s="10">
        <v>85</v>
      </c>
      <c r="D192" s="14">
        <v>0</v>
      </c>
      <c r="E192" s="10">
        <v>95</v>
      </c>
      <c r="F192" s="10">
        <v>5</v>
      </c>
      <c r="G192" s="10">
        <v>5</v>
      </c>
      <c r="H192" s="10">
        <v>80</v>
      </c>
      <c r="I192" s="14">
        <v>0.06</v>
      </c>
      <c r="J192" s="14">
        <v>0.06</v>
      </c>
      <c r="K192" s="14">
        <v>0.87</v>
      </c>
    </row>
    <row r="193" spans="1:11" x14ac:dyDescent="0.25">
      <c r="A193" s="6" t="s">
        <v>173</v>
      </c>
      <c r="B193" s="6" t="s">
        <v>196</v>
      </c>
      <c r="C193" s="10">
        <v>455</v>
      </c>
      <c r="D193" s="14">
        <v>0</v>
      </c>
      <c r="E193" s="10">
        <v>405</v>
      </c>
      <c r="F193" s="10">
        <v>175</v>
      </c>
      <c r="G193" s="10">
        <v>35</v>
      </c>
      <c r="H193" s="10">
        <v>195</v>
      </c>
      <c r="I193" s="14">
        <v>0.43</v>
      </c>
      <c r="J193" s="14">
        <v>0.09</v>
      </c>
      <c r="K193" s="14">
        <v>0.49</v>
      </c>
    </row>
    <row r="194" spans="1:11" x14ac:dyDescent="0.25">
      <c r="A194" s="6" t="s">
        <v>175</v>
      </c>
      <c r="B194" s="6" t="s">
        <v>273</v>
      </c>
      <c r="C194" s="10">
        <v>800</v>
      </c>
      <c r="D194" s="14">
        <v>0.01</v>
      </c>
      <c r="E194" s="10">
        <v>595</v>
      </c>
      <c r="F194" s="10">
        <v>535</v>
      </c>
      <c r="G194" s="10">
        <v>60</v>
      </c>
      <c r="H194" s="10">
        <v>5</v>
      </c>
      <c r="I194" s="14">
        <v>0.89</v>
      </c>
      <c r="J194" s="14">
        <v>0.1</v>
      </c>
      <c r="K194" s="14">
        <v>0.01</v>
      </c>
    </row>
    <row r="195" spans="1:11" x14ac:dyDescent="0.25">
      <c r="A195" s="6" t="s">
        <v>175</v>
      </c>
      <c r="B195" s="6" t="s">
        <v>274</v>
      </c>
      <c r="C195" s="10">
        <v>615</v>
      </c>
      <c r="D195" s="14">
        <v>0.01</v>
      </c>
      <c r="E195" s="10">
        <v>715</v>
      </c>
      <c r="F195" s="10">
        <v>545</v>
      </c>
      <c r="G195" s="10">
        <v>150</v>
      </c>
      <c r="H195" s="10">
        <v>15</v>
      </c>
      <c r="I195" s="14">
        <v>0.77</v>
      </c>
      <c r="J195" s="14">
        <v>0.21</v>
      </c>
      <c r="K195" s="14">
        <v>0.02</v>
      </c>
    </row>
    <row r="196" spans="1:11" x14ac:dyDescent="0.25">
      <c r="A196" s="6" t="s">
        <v>175</v>
      </c>
      <c r="B196" s="6" t="s">
        <v>275</v>
      </c>
      <c r="C196" s="10">
        <v>770</v>
      </c>
      <c r="D196" s="14">
        <v>0</v>
      </c>
      <c r="E196" s="10">
        <v>750</v>
      </c>
      <c r="F196" s="10">
        <v>595</v>
      </c>
      <c r="G196" s="10">
        <v>150</v>
      </c>
      <c r="H196" s="10">
        <v>5</v>
      </c>
      <c r="I196" s="14">
        <v>0.79</v>
      </c>
      <c r="J196" s="14">
        <v>0.2</v>
      </c>
      <c r="K196" s="14">
        <v>0.01</v>
      </c>
    </row>
    <row r="197" spans="1:11" x14ac:dyDescent="0.25">
      <c r="A197" s="6" t="s">
        <v>175</v>
      </c>
      <c r="B197" s="6" t="s">
        <v>276</v>
      </c>
      <c r="C197" s="10">
        <v>335</v>
      </c>
      <c r="D197" s="14">
        <v>0.01</v>
      </c>
      <c r="E197" s="10">
        <v>445</v>
      </c>
      <c r="F197" s="10">
        <v>295</v>
      </c>
      <c r="G197" s="10">
        <v>140</v>
      </c>
      <c r="H197" s="10">
        <v>10</v>
      </c>
      <c r="I197" s="14">
        <v>0.66</v>
      </c>
      <c r="J197" s="14">
        <v>0.32</v>
      </c>
      <c r="K197" s="14">
        <v>0.02</v>
      </c>
    </row>
    <row r="198" spans="1:11" x14ac:dyDescent="0.25">
      <c r="A198" s="6" t="s">
        <v>175</v>
      </c>
      <c r="B198" s="6" t="s">
        <v>277</v>
      </c>
      <c r="C198" s="10">
        <v>210</v>
      </c>
      <c r="D198" s="14">
        <v>0</v>
      </c>
      <c r="E198" s="10">
        <v>215</v>
      </c>
      <c r="F198" s="10">
        <v>135</v>
      </c>
      <c r="G198" s="10">
        <v>75</v>
      </c>
      <c r="H198" s="10">
        <v>5</v>
      </c>
      <c r="I198" s="14">
        <v>0.64</v>
      </c>
      <c r="J198" s="14">
        <v>0.34</v>
      </c>
      <c r="K198" s="14">
        <v>0.02</v>
      </c>
    </row>
    <row r="199" spans="1:11" x14ac:dyDescent="0.25">
      <c r="A199" s="6" t="s">
        <v>175</v>
      </c>
      <c r="B199" s="6" t="s">
        <v>196</v>
      </c>
      <c r="C199" s="10">
        <v>2735</v>
      </c>
      <c r="D199" s="14">
        <v>0.01</v>
      </c>
      <c r="E199" s="10">
        <v>2720</v>
      </c>
      <c r="F199" s="10">
        <v>2105</v>
      </c>
      <c r="G199" s="10">
        <v>575</v>
      </c>
      <c r="H199" s="10">
        <v>40</v>
      </c>
      <c r="I199" s="14">
        <v>0.77</v>
      </c>
      <c r="J199" s="14">
        <v>0.21</v>
      </c>
      <c r="K199" s="14">
        <v>0.01</v>
      </c>
    </row>
    <row r="200" spans="1:11" x14ac:dyDescent="0.25">
      <c r="A200" s="6" t="s">
        <v>174</v>
      </c>
      <c r="B200" s="6" t="s">
        <v>273</v>
      </c>
      <c r="C200" s="10">
        <v>85</v>
      </c>
      <c r="D200" s="14">
        <v>0</v>
      </c>
      <c r="E200" s="10">
        <v>70</v>
      </c>
      <c r="F200" s="10">
        <v>65</v>
      </c>
      <c r="G200" s="10" t="s">
        <v>395</v>
      </c>
      <c r="H200" s="10" t="s">
        <v>395</v>
      </c>
      <c r="I200" s="14">
        <v>0.94</v>
      </c>
      <c r="J200" s="14" t="s">
        <v>395</v>
      </c>
      <c r="K200" s="14" t="s">
        <v>395</v>
      </c>
    </row>
    <row r="201" spans="1:11" x14ac:dyDescent="0.25">
      <c r="A201" s="6" t="s">
        <v>174</v>
      </c>
      <c r="B201" s="6" t="s">
        <v>274</v>
      </c>
      <c r="C201" s="10">
        <v>50</v>
      </c>
      <c r="D201" s="14">
        <v>0</v>
      </c>
      <c r="E201" s="10">
        <v>55</v>
      </c>
      <c r="F201" s="10">
        <v>40</v>
      </c>
      <c r="G201" s="10">
        <v>10</v>
      </c>
      <c r="H201" s="10">
        <v>5</v>
      </c>
      <c r="I201" s="14">
        <v>0.77</v>
      </c>
      <c r="J201" s="14">
        <v>0.17</v>
      </c>
      <c r="K201" s="14">
        <v>0.06</v>
      </c>
    </row>
    <row r="202" spans="1:11" x14ac:dyDescent="0.25">
      <c r="A202" s="6" t="s">
        <v>174</v>
      </c>
      <c r="B202" s="6" t="s">
        <v>275</v>
      </c>
      <c r="C202" s="10">
        <v>85</v>
      </c>
      <c r="D202" s="14">
        <v>0</v>
      </c>
      <c r="E202" s="10">
        <v>90</v>
      </c>
      <c r="F202" s="10">
        <v>75</v>
      </c>
      <c r="G202" s="10">
        <v>10</v>
      </c>
      <c r="H202" s="10" t="s">
        <v>395</v>
      </c>
      <c r="I202" s="14">
        <v>0.87</v>
      </c>
      <c r="J202" s="14" t="s">
        <v>395</v>
      </c>
      <c r="K202" s="14" t="s">
        <v>395</v>
      </c>
    </row>
    <row r="203" spans="1:11" x14ac:dyDescent="0.25">
      <c r="A203" s="6" t="s">
        <v>174</v>
      </c>
      <c r="B203" s="6" t="s">
        <v>276</v>
      </c>
      <c r="C203" s="10">
        <v>45</v>
      </c>
      <c r="D203" s="14">
        <v>0</v>
      </c>
      <c r="E203" s="10">
        <v>50</v>
      </c>
      <c r="F203" s="10">
        <v>40</v>
      </c>
      <c r="G203" s="10">
        <v>10</v>
      </c>
      <c r="H203" s="10">
        <v>0</v>
      </c>
      <c r="I203" s="14">
        <v>0.78</v>
      </c>
      <c r="J203" s="14">
        <v>0.22</v>
      </c>
      <c r="K203" s="14">
        <v>0</v>
      </c>
    </row>
    <row r="204" spans="1:11" x14ac:dyDescent="0.25">
      <c r="A204" s="6" t="s">
        <v>174</v>
      </c>
      <c r="B204" s="6" t="s">
        <v>277</v>
      </c>
      <c r="C204" s="10">
        <v>45</v>
      </c>
      <c r="D204" s="14">
        <v>0</v>
      </c>
      <c r="E204" s="10">
        <v>45</v>
      </c>
      <c r="F204" s="10">
        <v>35</v>
      </c>
      <c r="G204" s="10">
        <v>15</v>
      </c>
      <c r="H204" s="10">
        <v>0</v>
      </c>
      <c r="I204" s="14">
        <v>0.72</v>
      </c>
      <c r="J204" s="14">
        <v>0.28000000000000003</v>
      </c>
      <c r="K204" s="14">
        <v>0</v>
      </c>
    </row>
    <row r="205" spans="1:11" x14ac:dyDescent="0.25">
      <c r="A205" s="6" t="s">
        <v>174</v>
      </c>
      <c r="B205" s="6" t="s">
        <v>196</v>
      </c>
      <c r="C205" s="10">
        <v>315</v>
      </c>
      <c r="D205" s="14">
        <v>0</v>
      </c>
      <c r="E205" s="10">
        <v>310</v>
      </c>
      <c r="F205" s="10">
        <v>255</v>
      </c>
      <c r="G205" s="10">
        <v>45</v>
      </c>
      <c r="H205" s="10">
        <v>5</v>
      </c>
      <c r="I205" s="14">
        <v>0.83</v>
      </c>
      <c r="J205" s="14">
        <v>0.15</v>
      </c>
      <c r="K205" s="14">
        <v>0.02</v>
      </c>
    </row>
    <row r="206" spans="1:11" x14ac:dyDescent="0.25">
      <c r="A206" s="6" t="s">
        <v>171</v>
      </c>
      <c r="B206" s="6" t="s">
        <v>273</v>
      </c>
      <c r="C206" s="10">
        <v>2420</v>
      </c>
      <c r="D206" s="14">
        <v>0.02</v>
      </c>
      <c r="E206" s="10">
        <v>1920</v>
      </c>
      <c r="F206" s="10">
        <v>1785</v>
      </c>
      <c r="G206" s="10">
        <v>100</v>
      </c>
      <c r="H206" s="10">
        <v>35</v>
      </c>
      <c r="I206" s="14">
        <v>0.93</v>
      </c>
      <c r="J206" s="14">
        <v>0.05</v>
      </c>
      <c r="K206" s="14">
        <v>0.02</v>
      </c>
    </row>
    <row r="207" spans="1:11" x14ac:dyDescent="0.25">
      <c r="A207" s="6" t="s">
        <v>171</v>
      </c>
      <c r="B207" s="6" t="s">
        <v>274</v>
      </c>
      <c r="C207" s="10">
        <v>1285</v>
      </c>
      <c r="D207" s="14">
        <v>0.02</v>
      </c>
      <c r="E207" s="10">
        <v>1540</v>
      </c>
      <c r="F207" s="10">
        <v>1220</v>
      </c>
      <c r="G207" s="10">
        <v>295</v>
      </c>
      <c r="H207" s="10">
        <v>30</v>
      </c>
      <c r="I207" s="14">
        <v>0.79</v>
      </c>
      <c r="J207" s="14">
        <v>0.19</v>
      </c>
      <c r="K207" s="14">
        <v>0.02</v>
      </c>
    </row>
    <row r="208" spans="1:11" x14ac:dyDescent="0.25">
      <c r="A208" s="6" t="s">
        <v>171</v>
      </c>
      <c r="B208" s="6" t="s">
        <v>275</v>
      </c>
      <c r="C208" s="10">
        <v>3505</v>
      </c>
      <c r="D208" s="14">
        <v>0.02</v>
      </c>
      <c r="E208" s="10">
        <v>3445</v>
      </c>
      <c r="F208" s="10">
        <v>2990</v>
      </c>
      <c r="G208" s="10">
        <v>420</v>
      </c>
      <c r="H208" s="10">
        <v>40</v>
      </c>
      <c r="I208" s="14">
        <v>0.87</v>
      </c>
      <c r="J208" s="14">
        <v>0.12</v>
      </c>
      <c r="K208" s="14">
        <v>0.01</v>
      </c>
    </row>
    <row r="209" spans="1:11" x14ac:dyDescent="0.25">
      <c r="A209" s="6" t="s">
        <v>171</v>
      </c>
      <c r="B209" s="6" t="s">
        <v>276</v>
      </c>
      <c r="C209" s="10">
        <v>1115</v>
      </c>
      <c r="D209" s="14">
        <v>0.02</v>
      </c>
      <c r="E209" s="10">
        <v>1340</v>
      </c>
      <c r="F209" s="10">
        <v>965</v>
      </c>
      <c r="G209" s="10">
        <v>355</v>
      </c>
      <c r="H209" s="10">
        <v>20</v>
      </c>
      <c r="I209" s="14">
        <v>0.72</v>
      </c>
      <c r="J209" s="14">
        <v>0.27</v>
      </c>
      <c r="K209" s="14">
        <v>0.01</v>
      </c>
    </row>
    <row r="210" spans="1:11" x14ac:dyDescent="0.25">
      <c r="A210" s="6" t="s">
        <v>171</v>
      </c>
      <c r="B210" s="6" t="s">
        <v>277</v>
      </c>
      <c r="C210" s="10">
        <v>925</v>
      </c>
      <c r="D210" s="14">
        <v>0.02</v>
      </c>
      <c r="E210" s="10">
        <v>925</v>
      </c>
      <c r="F210" s="10">
        <v>660</v>
      </c>
      <c r="G210" s="10">
        <v>260</v>
      </c>
      <c r="H210" s="10">
        <v>10</v>
      </c>
      <c r="I210" s="14">
        <v>0.71</v>
      </c>
      <c r="J210" s="14">
        <v>0.28000000000000003</v>
      </c>
      <c r="K210" s="14">
        <v>0.01</v>
      </c>
    </row>
    <row r="211" spans="1:11" x14ac:dyDescent="0.25">
      <c r="A211" s="6" t="s">
        <v>171</v>
      </c>
      <c r="B211" s="6" t="s">
        <v>196</v>
      </c>
      <c r="C211" s="10">
        <v>9250</v>
      </c>
      <c r="D211" s="14">
        <v>0.02</v>
      </c>
      <c r="E211" s="10">
        <v>9175</v>
      </c>
      <c r="F211" s="10">
        <v>7620</v>
      </c>
      <c r="G211" s="10">
        <v>1425</v>
      </c>
      <c r="H211" s="10">
        <v>130</v>
      </c>
      <c r="I211" s="14">
        <v>0.83</v>
      </c>
      <c r="J211" s="14">
        <v>0.16</v>
      </c>
      <c r="K211" s="14">
        <v>0.01</v>
      </c>
    </row>
    <row r="212" spans="1:11" x14ac:dyDescent="0.25">
      <c r="A212" s="6" t="s">
        <v>172</v>
      </c>
      <c r="B212" s="6" t="s">
        <v>273</v>
      </c>
      <c r="C212" s="10">
        <v>3930</v>
      </c>
      <c r="D212" s="14">
        <v>0.04</v>
      </c>
      <c r="E212" s="10">
        <v>2965</v>
      </c>
      <c r="F212" s="10">
        <v>2740</v>
      </c>
      <c r="G212" s="10">
        <v>160</v>
      </c>
      <c r="H212" s="10">
        <v>65</v>
      </c>
      <c r="I212" s="14">
        <v>0.92</v>
      </c>
      <c r="J212" s="14">
        <v>0.05</v>
      </c>
      <c r="K212" s="14">
        <v>0.02</v>
      </c>
    </row>
    <row r="213" spans="1:11" x14ac:dyDescent="0.25">
      <c r="A213" s="6" t="s">
        <v>172</v>
      </c>
      <c r="B213" s="6" t="s">
        <v>274</v>
      </c>
      <c r="C213" s="10">
        <v>2050</v>
      </c>
      <c r="D213" s="14">
        <v>0.04</v>
      </c>
      <c r="E213" s="10">
        <v>2660</v>
      </c>
      <c r="F213" s="10">
        <v>2090</v>
      </c>
      <c r="G213" s="10">
        <v>515</v>
      </c>
      <c r="H213" s="10">
        <v>50</v>
      </c>
      <c r="I213" s="14">
        <v>0.79</v>
      </c>
      <c r="J213" s="14">
        <v>0.19</v>
      </c>
      <c r="K213" s="14">
        <v>0.02</v>
      </c>
    </row>
    <row r="214" spans="1:11" x14ac:dyDescent="0.25">
      <c r="A214" s="6" t="s">
        <v>172</v>
      </c>
      <c r="B214" s="6" t="s">
        <v>275</v>
      </c>
      <c r="C214" s="10">
        <v>6335</v>
      </c>
      <c r="D214" s="14">
        <v>0.04</v>
      </c>
      <c r="E214" s="10">
        <v>6170</v>
      </c>
      <c r="F214" s="10">
        <v>5325</v>
      </c>
      <c r="G214" s="10">
        <v>770</v>
      </c>
      <c r="H214" s="10">
        <v>70</v>
      </c>
      <c r="I214" s="14">
        <v>0.86</v>
      </c>
      <c r="J214" s="14">
        <v>0.13</v>
      </c>
      <c r="K214" s="14">
        <v>0.01</v>
      </c>
    </row>
    <row r="215" spans="1:11" x14ac:dyDescent="0.25">
      <c r="A215" s="6" t="s">
        <v>172</v>
      </c>
      <c r="B215" s="6" t="s">
        <v>276</v>
      </c>
      <c r="C215" s="10">
        <v>1940</v>
      </c>
      <c r="D215" s="14">
        <v>0.04</v>
      </c>
      <c r="E215" s="10">
        <v>2360</v>
      </c>
      <c r="F215" s="10">
        <v>1650</v>
      </c>
      <c r="G215" s="10">
        <v>670</v>
      </c>
      <c r="H215" s="10">
        <v>40</v>
      </c>
      <c r="I215" s="14">
        <v>0.7</v>
      </c>
      <c r="J215" s="14">
        <v>0.28000000000000003</v>
      </c>
      <c r="K215" s="14">
        <v>0.02</v>
      </c>
    </row>
    <row r="216" spans="1:11" x14ac:dyDescent="0.25">
      <c r="A216" s="6" t="s">
        <v>172</v>
      </c>
      <c r="B216" s="6" t="s">
        <v>277</v>
      </c>
      <c r="C216" s="10">
        <v>1650</v>
      </c>
      <c r="D216" s="14">
        <v>0.04</v>
      </c>
      <c r="E216" s="10">
        <v>1595</v>
      </c>
      <c r="F216" s="10">
        <v>1130</v>
      </c>
      <c r="G216" s="10">
        <v>440</v>
      </c>
      <c r="H216" s="10">
        <v>25</v>
      </c>
      <c r="I216" s="14">
        <v>0.71</v>
      </c>
      <c r="J216" s="14">
        <v>0.28000000000000003</v>
      </c>
      <c r="K216" s="14">
        <v>0.02</v>
      </c>
    </row>
    <row r="217" spans="1:11" x14ac:dyDescent="0.25">
      <c r="A217" s="6" t="s">
        <v>172</v>
      </c>
      <c r="B217" s="6" t="s">
        <v>196</v>
      </c>
      <c r="C217" s="10">
        <v>15905</v>
      </c>
      <c r="D217" s="14">
        <v>0.04</v>
      </c>
      <c r="E217" s="10">
        <v>15750</v>
      </c>
      <c r="F217" s="10">
        <v>12940</v>
      </c>
      <c r="G217" s="10">
        <v>2560</v>
      </c>
      <c r="H217" s="10">
        <v>250</v>
      </c>
      <c r="I217" s="14">
        <v>0.82</v>
      </c>
      <c r="J217" s="14">
        <v>0.16</v>
      </c>
      <c r="K217" s="14">
        <v>0.02</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17"/>
  <sheetViews>
    <sheetView workbookViewId="0"/>
  </sheetViews>
  <sheetFormatPr defaultColWidth="11" defaultRowHeight="15.75" x14ac:dyDescent="0.25"/>
  <cols>
    <col min="1" max="1" width="35.75" customWidth="1"/>
    <col min="2" max="15" width="16.75" customWidth="1"/>
  </cols>
  <sheetData>
    <row r="1" spans="1:5" ht="47.25" x14ac:dyDescent="0.25">
      <c r="A1" s="3" t="s">
        <v>140</v>
      </c>
      <c r="B1" s="3" t="s">
        <v>272</v>
      </c>
      <c r="C1" s="3" t="s">
        <v>278</v>
      </c>
      <c r="D1" s="3" t="s">
        <v>279</v>
      </c>
      <c r="E1" s="3" t="s">
        <v>280</v>
      </c>
    </row>
    <row r="2" spans="1:5" x14ac:dyDescent="0.25">
      <c r="A2" s="6" t="s">
        <v>141</v>
      </c>
      <c r="B2" s="6" t="s">
        <v>273</v>
      </c>
      <c r="C2" s="10">
        <v>2815</v>
      </c>
      <c r="D2" s="18">
        <v>107230</v>
      </c>
      <c r="E2" s="14">
        <v>0.03</v>
      </c>
    </row>
    <row r="3" spans="1:5" x14ac:dyDescent="0.25">
      <c r="A3" s="6" t="s">
        <v>141</v>
      </c>
      <c r="B3" s="6" t="s">
        <v>274</v>
      </c>
      <c r="C3" s="10">
        <v>33030</v>
      </c>
      <c r="D3" s="18">
        <v>1714230</v>
      </c>
      <c r="E3" s="14">
        <v>0.03</v>
      </c>
    </row>
    <row r="4" spans="1:5" x14ac:dyDescent="0.25">
      <c r="A4" s="6" t="s">
        <v>141</v>
      </c>
      <c r="B4" s="6" t="s">
        <v>275</v>
      </c>
      <c r="C4" s="10">
        <v>44490</v>
      </c>
      <c r="D4" s="18">
        <v>6061305</v>
      </c>
      <c r="E4" s="14">
        <v>0.03</v>
      </c>
    </row>
    <row r="5" spans="1:5" x14ac:dyDescent="0.25">
      <c r="A5" s="6" t="s">
        <v>141</v>
      </c>
      <c r="B5" s="6" t="s">
        <v>276</v>
      </c>
      <c r="C5" s="10">
        <v>79840</v>
      </c>
      <c r="D5" s="18">
        <v>13598380</v>
      </c>
      <c r="E5" s="14">
        <v>0.03</v>
      </c>
    </row>
    <row r="6" spans="1:5" x14ac:dyDescent="0.25">
      <c r="A6" s="6" t="s">
        <v>141</v>
      </c>
      <c r="B6" s="6" t="s">
        <v>277</v>
      </c>
      <c r="C6" s="10">
        <v>81305</v>
      </c>
      <c r="D6" s="18">
        <v>14448400</v>
      </c>
      <c r="E6" s="14">
        <v>0.03</v>
      </c>
    </row>
    <row r="7" spans="1:5" x14ac:dyDescent="0.25">
      <c r="A7" s="6" t="s">
        <v>141</v>
      </c>
      <c r="B7" s="6" t="s">
        <v>196</v>
      </c>
      <c r="C7" s="10">
        <v>241480</v>
      </c>
      <c r="D7" s="18">
        <v>35929545</v>
      </c>
      <c r="E7" s="14">
        <v>0.03</v>
      </c>
    </row>
    <row r="8" spans="1:5" x14ac:dyDescent="0.25">
      <c r="A8" s="6" t="s">
        <v>142</v>
      </c>
      <c r="B8" s="6" t="s">
        <v>273</v>
      </c>
      <c r="C8" s="10">
        <v>2630</v>
      </c>
      <c r="D8" s="18">
        <v>102620</v>
      </c>
      <c r="E8" s="14">
        <v>0.03</v>
      </c>
    </row>
    <row r="9" spans="1:5" x14ac:dyDescent="0.25">
      <c r="A9" s="6" t="s">
        <v>142</v>
      </c>
      <c r="B9" s="6" t="s">
        <v>274</v>
      </c>
      <c r="C9" s="10">
        <v>30650</v>
      </c>
      <c r="D9" s="18">
        <v>1605600</v>
      </c>
      <c r="E9" s="14">
        <v>0.03</v>
      </c>
    </row>
    <row r="10" spans="1:5" x14ac:dyDescent="0.25">
      <c r="A10" s="6" t="s">
        <v>142</v>
      </c>
      <c r="B10" s="6" t="s">
        <v>275</v>
      </c>
      <c r="C10" s="10">
        <v>40220</v>
      </c>
      <c r="D10" s="18">
        <v>5533995</v>
      </c>
      <c r="E10" s="14">
        <v>0.03</v>
      </c>
    </row>
    <row r="11" spans="1:5" x14ac:dyDescent="0.25">
      <c r="A11" s="6" t="s">
        <v>142</v>
      </c>
      <c r="B11" s="6" t="s">
        <v>276</v>
      </c>
      <c r="C11" s="10">
        <v>73325</v>
      </c>
      <c r="D11" s="18">
        <v>12997895</v>
      </c>
      <c r="E11" s="14">
        <v>0.03</v>
      </c>
    </row>
    <row r="12" spans="1:5" x14ac:dyDescent="0.25">
      <c r="A12" s="6" t="s">
        <v>142</v>
      </c>
      <c r="B12" s="6" t="s">
        <v>277</v>
      </c>
      <c r="C12" s="10">
        <v>75390</v>
      </c>
      <c r="D12" s="18">
        <v>14088816</v>
      </c>
      <c r="E12" s="14">
        <v>0.03</v>
      </c>
    </row>
    <row r="13" spans="1:5" x14ac:dyDescent="0.25">
      <c r="A13" s="6" t="s">
        <v>142</v>
      </c>
      <c r="B13" s="6" t="s">
        <v>196</v>
      </c>
      <c r="C13" s="10">
        <v>222220</v>
      </c>
      <c r="D13" s="18">
        <v>34328925</v>
      </c>
      <c r="E13" s="14">
        <v>0.03</v>
      </c>
    </row>
    <row r="14" spans="1:5" x14ac:dyDescent="0.25">
      <c r="A14" s="6" t="s">
        <v>143</v>
      </c>
      <c r="B14" s="6" t="s">
        <v>273</v>
      </c>
      <c r="C14" s="10">
        <v>2055</v>
      </c>
      <c r="D14" s="18">
        <v>78280</v>
      </c>
      <c r="E14" s="14">
        <v>0.02</v>
      </c>
    </row>
    <row r="15" spans="1:5" x14ac:dyDescent="0.25">
      <c r="A15" s="6" t="s">
        <v>143</v>
      </c>
      <c r="B15" s="6" t="s">
        <v>274</v>
      </c>
      <c r="C15" s="10">
        <v>22350</v>
      </c>
      <c r="D15" s="18">
        <v>1160480</v>
      </c>
      <c r="E15" s="14">
        <v>0.02</v>
      </c>
    </row>
    <row r="16" spans="1:5" x14ac:dyDescent="0.25">
      <c r="A16" s="6" t="s">
        <v>143</v>
      </c>
      <c r="B16" s="6" t="s">
        <v>275</v>
      </c>
      <c r="C16" s="10">
        <v>28485</v>
      </c>
      <c r="D16" s="18">
        <v>3892520</v>
      </c>
      <c r="E16" s="14">
        <v>0.02</v>
      </c>
    </row>
    <row r="17" spans="1:5" x14ac:dyDescent="0.25">
      <c r="A17" s="6" t="s">
        <v>143</v>
      </c>
      <c r="B17" s="6" t="s">
        <v>276</v>
      </c>
      <c r="C17" s="10">
        <v>49425</v>
      </c>
      <c r="D17" s="18">
        <v>8650660</v>
      </c>
      <c r="E17" s="14">
        <v>0.02</v>
      </c>
    </row>
    <row r="18" spans="1:5" x14ac:dyDescent="0.25">
      <c r="A18" s="6" t="s">
        <v>143</v>
      </c>
      <c r="B18" s="6" t="s">
        <v>277</v>
      </c>
      <c r="C18" s="10">
        <v>50165</v>
      </c>
      <c r="D18" s="18">
        <v>9187045</v>
      </c>
      <c r="E18" s="14">
        <v>0.02</v>
      </c>
    </row>
    <row r="19" spans="1:5" x14ac:dyDescent="0.25">
      <c r="A19" s="6" t="s">
        <v>143</v>
      </c>
      <c r="B19" s="6" t="s">
        <v>196</v>
      </c>
      <c r="C19" s="10">
        <v>152485</v>
      </c>
      <c r="D19" s="18">
        <v>22968985</v>
      </c>
      <c r="E19" s="14">
        <v>0.02</v>
      </c>
    </row>
    <row r="20" spans="1:5" x14ac:dyDescent="0.25">
      <c r="A20" s="6" t="s">
        <v>144</v>
      </c>
      <c r="B20" s="6" t="s">
        <v>273</v>
      </c>
      <c r="C20" s="10">
        <v>1170</v>
      </c>
      <c r="D20" s="18">
        <v>47080</v>
      </c>
      <c r="E20" s="14">
        <v>0.01</v>
      </c>
    </row>
    <row r="21" spans="1:5" x14ac:dyDescent="0.25">
      <c r="A21" s="6" t="s">
        <v>144</v>
      </c>
      <c r="B21" s="6" t="s">
        <v>274</v>
      </c>
      <c r="C21" s="10">
        <v>12925</v>
      </c>
      <c r="D21" s="18">
        <v>678430</v>
      </c>
      <c r="E21" s="14">
        <v>0.01</v>
      </c>
    </row>
    <row r="22" spans="1:5" x14ac:dyDescent="0.25">
      <c r="A22" s="6" t="s">
        <v>144</v>
      </c>
      <c r="B22" s="6" t="s">
        <v>275</v>
      </c>
      <c r="C22" s="10">
        <v>16615</v>
      </c>
      <c r="D22" s="18">
        <v>2369040</v>
      </c>
      <c r="E22" s="14">
        <v>0.01</v>
      </c>
    </row>
    <row r="23" spans="1:5" x14ac:dyDescent="0.25">
      <c r="A23" s="6" t="s">
        <v>144</v>
      </c>
      <c r="B23" s="6" t="s">
        <v>276</v>
      </c>
      <c r="C23" s="10">
        <v>31175</v>
      </c>
      <c r="D23" s="18">
        <v>5587840</v>
      </c>
      <c r="E23" s="14">
        <v>0.01</v>
      </c>
    </row>
    <row r="24" spans="1:5" x14ac:dyDescent="0.25">
      <c r="A24" s="6" t="s">
        <v>144</v>
      </c>
      <c r="B24" s="6" t="s">
        <v>277</v>
      </c>
      <c r="C24" s="10">
        <v>30695</v>
      </c>
      <c r="D24" s="18">
        <v>5748582</v>
      </c>
      <c r="E24" s="14">
        <v>0.01</v>
      </c>
    </row>
    <row r="25" spans="1:5" x14ac:dyDescent="0.25">
      <c r="A25" s="6" t="s">
        <v>144</v>
      </c>
      <c r="B25" s="6" t="s">
        <v>196</v>
      </c>
      <c r="C25" s="10">
        <v>92580</v>
      </c>
      <c r="D25" s="18">
        <v>14430972</v>
      </c>
      <c r="E25" s="14">
        <v>0.01</v>
      </c>
    </row>
    <row r="26" spans="1:5" x14ac:dyDescent="0.25">
      <c r="A26" s="6" t="s">
        <v>145</v>
      </c>
      <c r="B26" s="6" t="s">
        <v>273</v>
      </c>
      <c r="C26" s="10">
        <v>5765</v>
      </c>
      <c r="D26" s="18">
        <v>213210</v>
      </c>
      <c r="E26" s="14">
        <v>0.06</v>
      </c>
    </row>
    <row r="27" spans="1:5" x14ac:dyDescent="0.25">
      <c r="A27" s="6" t="s">
        <v>145</v>
      </c>
      <c r="B27" s="6" t="s">
        <v>274</v>
      </c>
      <c r="C27" s="10">
        <v>67480</v>
      </c>
      <c r="D27" s="18">
        <v>3402710</v>
      </c>
      <c r="E27" s="14">
        <v>0.06</v>
      </c>
    </row>
    <row r="28" spans="1:5" x14ac:dyDescent="0.25">
      <c r="A28" s="6" t="s">
        <v>145</v>
      </c>
      <c r="B28" s="6" t="s">
        <v>275</v>
      </c>
      <c r="C28" s="10">
        <v>87170</v>
      </c>
      <c r="D28" s="18">
        <v>11702915</v>
      </c>
      <c r="E28" s="14">
        <v>0.06</v>
      </c>
    </row>
    <row r="29" spans="1:5" x14ac:dyDescent="0.25">
      <c r="A29" s="6" t="s">
        <v>145</v>
      </c>
      <c r="B29" s="6" t="s">
        <v>276</v>
      </c>
      <c r="C29" s="10">
        <v>158035</v>
      </c>
      <c r="D29" s="18">
        <v>27112800</v>
      </c>
      <c r="E29" s="14">
        <v>0.06</v>
      </c>
    </row>
    <row r="30" spans="1:5" x14ac:dyDescent="0.25">
      <c r="A30" s="6" t="s">
        <v>145</v>
      </c>
      <c r="B30" s="6" t="s">
        <v>277</v>
      </c>
      <c r="C30" s="10">
        <v>162180</v>
      </c>
      <c r="D30" s="18">
        <v>29189524</v>
      </c>
      <c r="E30" s="14">
        <v>0.06</v>
      </c>
    </row>
    <row r="31" spans="1:5" x14ac:dyDescent="0.25">
      <c r="A31" s="6" t="s">
        <v>145</v>
      </c>
      <c r="B31" s="6" t="s">
        <v>196</v>
      </c>
      <c r="C31" s="10">
        <v>480630</v>
      </c>
      <c r="D31" s="18">
        <v>71621159</v>
      </c>
      <c r="E31" s="14">
        <v>0.06</v>
      </c>
    </row>
    <row r="32" spans="1:5" x14ac:dyDescent="0.25">
      <c r="A32" s="6" t="s">
        <v>146</v>
      </c>
      <c r="B32" s="6" t="s">
        <v>273</v>
      </c>
      <c r="C32" s="10">
        <v>1040</v>
      </c>
      <c r="D32" s="18">
        <v>40300</v>
      </c>
      <c r="E32" s="14">
        <v>0.01</v>
      </c>
    </row>
    <row r="33" spans="1:5" x14ac:dyDescent="0.25">
      <c r="A33" s="6" t="s">
        <v>146</v>
      </c>
      <c r="B33" s="6" t="s">
        <v>274</v>
      </c>
      <c r="C33" s="10">
        <v>11650</v>
      </c>
      <c r="D33" s="18">
        <v>601730</v>
      </c>
      <c r="E33" s="14">
        <v>0.01</v>
      </c>
    </row>
    <row r="34" spans="1:5" x14ac:dyDescent="0.25">
      <c r="A34" s="6" t="s">
        <v>146</v>
      </c>
      <c r="B34" s="6" t="s">
        <v>275</v>
      </c>
      <c r="C34" s="10">
        <v>15410</v>
      </c>
      <c r="D34" s="18">
        <v>2133820</v>
      </c>
      <c r="E34" s="14">
        <v>0.01</v>
      </c>
    </row>
    <row r="35" spans="1:5" x14ac:dyDescent="0.25">
      <c r="A35" s="6" t="s">
        <v>146</v>
      </c>
      <c r="B35" s="6" t="s">
        <v>276</v>
      </c>
      <c r="C35" s="10">
        <v>27275</v>
      </c>
      <c r="D35" s="18">
        <v>4855445</v>
      </c>
      <c r="E35" s="14">
        <v>0.01</v>
      </c>
    </row>
    <row r="36" spans="1:5" x14ac:dyDescent="0.25">
      <c r="A36" s="6" t="s">
        <v>146</v>
      </c>
      <c r="B36" s="6" t="s">
        <v>277</v>
      </c>
      <c r="C36" s="10">
        <v>27675</v>
      </c>
      <c r="D36" s="18">
        <v>5142362</v>
      </c>
      <c r="E36" s="14">
        <v>0.01</v>
      </c>
    </row>
    <row r="37" spans="1:5" x14ac:dyDescent="0.25">
      <c r="A37" s="6" t="s">
        <v>146</v>
      </c>
      <c r="B37" s="6" t="s">
        <v>196</v>
      </c>
      <c r="C37" s="10">
        <v>83045</v>
      </c>
      <c r="D37" s="18">
        <v>12773657</v>
      </c>
      <c r="E37" s="14">
        <v>0.01</v>
      </c>
    </row>
    <row r="38" spans="1:5" x14ac:dyDescent="0.25">
      <c r="A38" s="6" t="s">
        <v>147</v>
      </c>
      <c r="B38" s="6" t="s">
        <v>273</v>
      </c>
      <c r="C38" s="10">
        <v>2490</v>
      </c>
      <c r="D38" s="18">
        <v>96780</v>
      </c>
      <c r="E38" s="14">
        <v>0.03</v>
      </c>
    </row>
    <row r="39" spans="1:5" x14ac:dyDescent="0.25">
      <c r="A39" s="6" t="s">
        <v>147</v>
      </c>
      <c r="B39" s="6" t="s">
        <v>274</v>
      </c>
      <c r="C39" s="10">
        <v>28430</v>
      </c>
      <c r="D39" s="18">
        <v>1485010</v>
      </c>
      <c r="E39" s="14">
        <v>0.03</v>
      </c>
    </row>
    <row r="40" spans="1:5" x14ac:dyDescent="0.25">
      <c r="A40" s="6" t="s">
        <v>147</v>
      </c>
      <c r="B40" s="6" t="s">
        <v>275</v>
      </c>
      <c r="C40" s="10">
        <v>37805</v>
      </c>
      <c r="D40" s="18">
        <v>5368550</v>
      </c>
      <c r="E40" s="14">
        <v>0.03</v>
      </c>
    </row>
    <row r="41" spans="1:5" x14ac:dyDescent="0.25">
      <c r="A41" s="6" t="s">
        <v>147</v>
      </c>
      <c r="B41" s="6" t="s">
        <v>276</v>
      </c>
      <c r="C41" s="10">
        <v>67320</v>
      </c>
      <c r="D41" s="18">
        <v>12152045</v>
      </c>
      <c r="E41" s="14">
        <v>0.03</v>
      </c>
    </row>
    <row r="42" spans="1:5" x14ac:dyDescent="0.25">
      <c r="A42" s="6" t="s">
        <v>147</v>
      </c>
      <c r="B42" s="6" t="s">
        <v>277</v>
      </c>
      <c r="C42" s="10">
        <v>66555</v>
      </c>
      <c r="D42" s="18">
        <v>12632709</v>
      </c>
      <c r="E42" s="14">
        <v>0.03</v>
      </c>
    </row>
    <row r="43" spans="1:5" x14ac:dyDescent="0.25">
      <c r="A43" s="6" t="s">
        <v>147</v>
      </c>
      <c r="B43" s="6" t="s">
        <v>196</v>
      </c>
      <c r="C43" s="10">
        <v>202605</v>
      </c>
      <c r="D43" s="18">
        <v>31735094</v>
      </c>
      <c r="E43" s="14">
        <v>0.03</v>
      </c>
    </row>
    <row r="44" spans="1:5" x14ac:dyDescent="0.25">
      <c r="A44" s="6" t="s">
        <v>148</v>
      </c>
      <c r="B44" s="6" t="s">
        <v>273</v>
      </c>
      <c r="C44" s="10">
        <v>3055</v>
      </c>
      <c r="D44" s="18">
        <v>116520</v>
      </c>
      <c r="E44" s="14">
        <v>0.03</v>
      </c>
    </row>
    <row r="45" spans="1:5" x14ac:dyDescent="0.25">
      <c r="A45" s="6" t="s">
        <v>148</v>
      </c>
      <c r="B45" s="6" t="s">
        <v>274</v>
      </c>
      <c r="C45" s="10">
        <v>35465</v>
      </c>
      <c r="D45" s="18">
        <v>1831910</v>
      </c>
      <c r="E45" s="14">
        <v>0.03</v>
      </c>
    </row>
    <row r="46" spans="1:5" x14ac:dyDescent="0.25">
      <c r="A46" s="6" t="s">
        <v>148</v>
      </c>
      <c r="B46" s="6" t="s">
        <v>275</v>
      </c>
      <c r="C46" s="10">
        <v>47065</v>
      </c>
      <c r="D46" s="18">
        <v>6386900</v>
      </c>
      <c r="E46" s="14">
        <v>0.03</v>
      </c>
    </row>
    <row r="47" spans="1:5" x14ac:dyDescent="0.25">
      <c r="A47" s="6" t="s">
        <v>148</v>
      </c>
      <c r="B47" s="6" t="s">
        <v>276</v>
      </c>
      <c r="C47" s="10">
        <v>82615</v>
      </c>
      <c r="D47" s="18">
        <v>14416375</v>
      </c>
      <c r="E47" s="14">
        <v>0.03</v>
      </c>
    </row>
    <row r="48" spans="1:5" x14ac:dyDescent="0.25">
      <c r="A48" s="6" t="s">
        <v>148</v>
      </c>
      <c r="B48" s="6" t="s">
        <v>277</v>
      </c>
      <c r="C48" s="10">
        <v>83350</v>
      </c>
      <c r="D48" s="18">
        <v>15243268</v>
      </c>
      <c r="E48" s="14">
        <v>0.03</v>
      </c>
    </row>
    <row r="49" spans="1:5" x14ac:dyDescent="0.25">
      <c r="A49" s="6" t="s">
        <v>148</v>
      </c>
      <c r="B49" s="6" t="s">
        <v>196</v>
      </c>
      <c r="C49" s="10">
        <v>251545</v>
      </c>
      <c r="D49" s="18">
        <v>37994973</v>
      </c>
      <c r="E49" s="14">
        <v>0.03</v>
      </c>
    </row>
    <row r="50" spans="1:5" x14ac:dyDescent="0.25">
      <c r="A50" s="6" t="s">
        <v>149</v>
      </c>
      <c r="B50" s="6" t="s">
        <v>273</v>
      </c>
      <c r="C50" s="10">
        <v>2935</v>
      </c>
      <c r="D50" s="18">
        <v>111890</v>
      </c>
      <c r="E50" s="14">
        <v>0.03</v>
      </c>
    </row>
    <row r="51" spans="1:5" x14ac:dyDescent="0.25">
      <c r="A51" s="6" t="s">
        <v>149</v>
      </c>
      <c r="B51" s="6" t="s">
        <v>274</v>
      </c>
      <c r="C51" s="10">
        <v>31705</v>
      </c>
      <c r="D51" s="18">
        <v>1641720</v>
      </c>
      <c r="E51" s="14">
        <v>0.03</v>
      </c>
    </row>
    <row r="52" spans="1:5" x14ac:dyDescent="0.25">
      <c r="A52" s="6" t="s">
        <v>149</v>
      </c>
      <c r="B52" s="6" t="s">
        <v>275</v>
      </c>
      <c r="C52" s="10">
        <v>40280</v>
      </c>
      <c r="D52" s="18">
        <v>5530560</v>
      </c>
      <c r="E52" s="14">
        <v>0.03</v>
      </c>
    </row>
    <row r="53" spans="1:5" x14ac:dyDescent="0.25">
      <c r="A53" s="6" t="s">
        <v>149</v>
      </c>
      <c r="B53" s="6" t="s">
        <v>276</v>
      </c>
      <c r="C53" s="10">
        <v>67590</v>
      </c>
      <c r="D53" s="18">
        <v>11889355</v>
      </c>
      <c r="E53" s="14">
        <v>0.03</v>
      </c>
    </row>
    <row r="54" spans="1:5" x14ac:dyDescent="0.25">
      <c r="A54" s="6" t="s">
        <v>149</v>
      </c>
      <c r="B54" s="6" t="s">
        <v>277</v>
      </c>
      <c r="C54" s="10">
        <v>67280</v>
      </c>
      <c r="D54" s="18">
        <v>12508394</v>
      </c>
      <c r="E54" s="14">
        <v>0.03</v>
      </c>
    </row>
    <row r="55" spans="1:5" x14ac:dyDescent="0.25">
      <c r="A55" s="6" t="s">
        <v>149</v>
      </c>
      <c r="B55" s="6" t="s">
        <v>196</v>
      </c>
      <c r="C55" s="10">
        <v>209790</v>
      </c>
      <c r="D55" s="18">
        <v>31681919</v>
      </c>
      <c r="E55" s="14">
        <v>0.03</v>
      </c>
    </row>
    <row r="56" spans="1:5" x14ac:dyDescent="0.25">
      <c r="A56" s="6" t="s">
        <v>150</v>
      </c>
      <c r="B56" s="6" t="s">
        <v>273</v>
      </c>
      <c r="C56" s="10">
        <v>1090</v>
      </c>
      <c r="D56" s="18">
        <v>40320</v>
      </c>
      <c r="E56" s="14">
        <v>0.01</v>
      </c>
    </row>
    <row r="57" spans="1:5" x14ac:dyDescent="0.25">
      <c r="A57" s="6" t="s">
        <v>150</v>
      </c>
      <c r="B57" s="6" t="s">
        <v>274</v>
      </c>
      <c r="C57" s="10">
        <v>12090</v>
      </c>
      <c r="D57" s="18">
        <v>602960</v>
      </c>
      <c r="E57" s="14">
        <v>0.01</v>
      </c>
    </row>
    <row r="58" spans="1:5" x14ac:dyDescent="0.25">
      <c r="A58" s="6" t="s">
        <v>150</v>
      </c>
      <c r="B58" s="6" t="s">
        <v>275</v>
      </c>
      <c r="C58" s="10">
        <v>15885</v>
      </c>
      <c r="D58" s="18">
        <v>2170755</v>
      </c>
      <c r="E58" s="14">
        <v>0.01</v>
      </c>
    </row>
    <row r="59" spans="1:5" x14ac:dyDescent="0.25">
      <c r="A59" s="6" t="s">
        <v>150</v>
      </c>
      <c r="B59" s="6" t="s">
        <v>276</v>
      </c>
      <c r="C59" s="10">
        <v>29720</v>
      </c>
      <c r="D59" s="18">
        <v>5067890</v>
      </c>
      <c r="E59" s="14">
        <v>0.01</v>
      </c>
    </row>
    <row r="60" spans="1:5" x14ac:dyDescent="0.25">
      <c r="A60" s="6" t="s">
        <v>150</v>
      </c>
      <c r="B60" s="6" t="s">
        <v>277</v>
      </c>
      <c r="C60" s="10">
        <v>29485</v>
      </c>
      <c r="D60" s="18">
        <v>5262823</v>
      </c>
      <c r="E60" s="14">
        <v>0.01</v>
      </c>
    </row>
    <row r="61" spans="1:5" x14ac:dyDescent="0.25">
      <c r="A61" s="6" t="s">
        <v>150</v>
      </c>
      <c r="B61" s="6" t="s">
        <v>196</v>
      </c>
      <c r="C61" s="10">
        <v>88270</v>
      </c>
      <c r="D61" s="18">
        <v>13144748</v>
      </c>
      <c r="E61" s="14">
        <v>0.01</v>
      </c>
    </row>
    <row r="62" spans="1:5" x14ac:dyDescent="0.25">
      <c r="A62" s="6" t="s">
        <v>151</v>
      </c>
      <c r="B62" s="6" t="s">
        <v>273</v>
      </c>
      <c r="C62" s="10">
        <v>1650</v>
      </c>
      <c r="D62" s="18">
        <v>62530</v>
      </c>
      <c r="E62" s="14">
        <v>0.02</v>
      </c>
    </row>
    <row r="63" spans="1:5" x14ac:dyDescent="0.25">
      <c r="A63" s="6" t="s">
        <v>151</v>
      </c>
      <c r="B63" s="6" t="s">
        <v>274</v>
      </c>
      <c r="C63" s="10">
        <v>19095</v>
      </c>
      <c r="D63" s="18">
        <v>988570</v>
      </c>
      <c r="E63" s="14">
        <v>0.02</v>
      </c>
    </row>
    <row r="64" spans="1:5" x14ac:dyDescent="0.25">
      <c r="A64" s="6" t="s">
        <v>151</v>
      </c>
      <c r="B64" s="6" t="s">
        <v>275</v>
      </c>
      <c r="C64" s="10">
        <v>24680</v>
      </c>
      <c r="D64" s="18">
        <v>3384900</v>
      </c>
      <c r="E64" s="14">
        <v>0.02</v>
      </c>
    </row>
    <row r="65" spans="1:5" x14ac:dyDescent="0.25">
      <c r="A65" s="6" t="s">
        <v>151</v>
      </c>
      <c r="B65" s="6" t="s">
        <v>276</v>
      </c>
      <c r="C65" s="10">
        <v>42775</v>
      </c>
      <c r="D65" s="18">
        <v>7673310</v>
      </c>
      <c r="E65" s="14">
        <v>0.02</v>
      </c>
    </row>
    <row r="66" spans="1:5" x14ac:dyDescent="0.25">
      <c r="A66" s="6" t="s">
        <v>151</v>
      </c>
      <c r="B66" s="6" t="s">
        <v>277</v>
      </c>
      <c r="C66" s="10">
        <v>43700</v>
      </c>
      <c r="D66" s="18">
        <v>8264118</v>
      </c>
      <c r="E66" s="14">
        <v>0.02</v>
      </c>
    </row>
    <row r="67" spans="1:5" x14ac:dyDescent="0.25">
      <c r="A67" s="6" t="s">
        <v>151</v>
      </c>
      <c r="B67" s="6" t="s">
        <v>196</v>
      </c>
      <c r="C67" s="10">
        <v>131895</v>
      </c>
      <c r="D67" s="18">
        <v>20373428</v>
      </c>
      <c r="E67" s="14">
        <v>0.02</v>
      </c>
    </row>
    <row r="68" spans="1:5" x14ac:dyDescent="0.25">
      <c r="A68" s="6" t="s">
        <v>152</v>
      </c>
      <c r="B68" s="6" t="s">
        <v>273</v>
      </c>
      <c r="C68" s="10">
        <v>965</v>
      </c>
      <c r="D68" s="18">
        <v>36960</v>
      </c>
      <c r="E68" s="14">
        <v>0.01</v>
      </c>
    </row>
    <row r="69" spans="1:5" x14ac:dyDescent="0.25">
      <c r="A69" s="6" t="s">
        <v>152</v>
      </c>
      <c r="B69" s="6" t="s">
        <v>274</v>
      </c>
      <c r="C69" s="10">
        <v>11260</v>
      </c>
      <c r="D69" s="18">
        <v>583590</v>
      </c>
      <c r="E69" s="14">
        <v>0.01</v>
      </c>
    </row>
    <row r="70" spans="1:5" x14ac:dyDescent="0.25">
      <c r="A70" s="6" t="s">
        <v>152</v>
      </c>
      <c r="B70" s="6" t="s">
        <v>275</v>
      </c>
      <c r="C70" s="10">
        <v>15045</v>
      </c>
      <c r="D70" s="18">
        <v>2103815</v>
      </c>
      <c r="E70" s="14">
        <v>0.01</v>
      </c>
    </row>
    <row r="71" spans="1:5" x14ac:dyDescent="0.25">
      <c r="A71" s="6" t="s">
        <v>152</v>
      </c>
      <c r="B71" s="6" t="s">
        <v>276</v>
      </c>
      <c r="C71" s="10">
        <v>27565</v>
      </c>
      <c r="D71" s="18">
        <v>4914095</v>
      </c>
      <c r="E71" s="14">
        <v>0.01</v>
      </c>
    </row>
    <row r="72" spans="1:5" x14ac:dyDescent="0.25">
      <c r="A72" s="6" t="s">
        <v>152</v>
      </c>
      <c r="B72" s="6" t="s">
        <v>277</v>
      </c>
      <c r="C72" s="10">
        <v>27195</v>
      </c>
      <c r="D72" s="18">
        <v>5096015</v>
      </c>
      <c r="E72" s="14">
        <v>0.01</v>
      </c>
    </row>
    <row r="73" spans="1:5" x14ac:dyDescent="0.25">
      <c r="A73" s="6" t="s">
        <v>152</v>
      </c>
      <c r="B73" s="6" t="s">
        <v>196</v>
      </c>
      <c r="C73" s="10">
        <v>82025</v>
      </c>
      <c r="D73" s="18">
        <v>12734475</v>
      </c>
      <c r="E73" s="14">
        <v>0.01</v>
      </c>
    </row>
    <row r="74" spans="1:5" x14ac:dyDescent="0.25">
      <c r="A74" s="6" t="s">
        <v>153</v>
      </c>
      <c r="B74" s="6" t="s">
        <v>273</v>
      </c>
      <c r="C74" s="10">
        <v>2955</v>
      </c>
      <c r="D74" s="18">
        <v>114050</v>
      </c>
      <c r="E74" s="14">
        <v>0.03</v>
      </c>
    </row>
    <row r="75" spans="1:5" x14ac:dyDescent="0.25">
      <c r="A75" s="6" t="s">
        <v>153</v>
      </c>
      <c r="B75" s="6" t="s">
        <v>274</v>
      </c>
      <c r="C75" s="10">
        <v>31875</v>
      </c>
      <c r="D75" s="18">
        <v>1664820</v>
      </c>
      <c r="E75" s="14">
        <v>0.03</v>
      </c>
    </row>
    <row r="76" spans="1:5" x14ac:dyDescent="0.25">
      <c r="A76" s="6" t="s">
        <v>153</v>
      </c>
      <c r="B76" s="6" t="s">
        <v>275</v>
      </c>
      <c r="C76" s="10">
        <v>43545</v>
      </c>
      <c r="D76" s="18">
        <v>6098490</v>
      </c>
      <c r="E76" s="14">
        <v>0.03</v>
      </c>
    </row>
    <row r="77" spans="1:5" x14ac:dyDescent="0.25">
      <c r="A77" s="6" t="s">
        <v>153</v>
      </c>
      <c r="B77" s="6" t="s">
        <v>276</v>
      </c>
      <c r="C77" s="10">
        <v>78420</v>
      </c>
      <c r="D77" s="18">
        <v>13581630</v>
      </c>
      <c r="E77" s="14">
        <v>0.03</v>
      </c>
    </row>
    <row r="78" spans="1:5" x14ac:dyDescent="0.25">
      <c r="A78" s="6" t="s">
        <v>153</v>
      </c>
      <c r="B78" s="6" t="s">
        <v>277</v>
      </c>
      <c r="C78" s="10">
        <v>77115</v>
      </c>
      <c r="D78" s="18">
        <v>14005537</v>
      </c>
      <c r="E78" s="14">
        <v>0.03</v>
      </c>
    </row>
    <row r="79" spans="1:5" x14ac:dyDescent="0.25">
      <c r="A79" s="6" t="s">
        <v>153</v>
      </c>
      <c r="B79" s="6" t="s">
        <v>196</v>
      </c>
      <c r="C79" s="10">
        <v>233915</v>
      </c>
      <c r="D79" s="18">
        <v>35464527</v>
      </c>
      <c r="E79" s="14">
        <v>0.03</v>
      </c>
    </row>
    <row r="80" spans="1:5" x14ac:dyDescent="0.25">
      <c r="A80" s="6" t="s">
        <v>154</v>
      </c>
      <c r="B80" s="6" t="s">
        <v>273</v>
      </c>
      <c r="C80" s="10">
        <v>7015</v>
      </c>
      <c r="D80" s="18">
        <v>269510</v>
      </c>
      <c r="E80" s="14">
        <v>0.08</v>
      </c>
    </row>
    <row r="81" spans="1:5" x14ac:dyDescent="0.25">
      <c r="A81" s="6" t="s">
        <v>154</v>
      </c>
      <c r="B81" s="6" t="s">
        <v>274</v>
      </c>
      <c r="C81" s="10">
        <v>80010</v>
      </c>
      <c r="D81" s="18">
        <v>4200750</v>
      </c>
      <c r="E81" s="14">
        <v>0.08</v>
      </c>
    </row>
    <row r="82" spans="1:5" x14ac:dyDescent="0.25">
      <c r="A82" s="6" t="s">
        <v>154</v>
      </c>
      <c r="B82" s="6" t="s">
        <v>275</v>
      </c>
      <c r="C82" s="10">
        <v>104445</v>
      </c>
      <c r="D82" s="18">
        <v>14589455</v>
      </c>
      <c r="E82" s="14">
        <v>0.08</v>
      </c>
    </row>
    <row r="83" spans="1:5" x14ac:dyDescent="0.25">
      <c r="A83" s="6" t="s">
        <v>154</v>
      </c>
      <c r="B83" s="6" t="s">
        <v>276</v>
      </c>
      <c r="C83" s="10">
        <v>184760</v>
      </c>
      <c r="D83" s="18">
        <v>32820270</v>
      </c>
      <c r="E83" s="14">
        <v>0.08</v>
      </c>
    </row>
    <row r="84" spans="1:5" x14ac:dyDescent="0.25">
      <c r="A84" s="6" t="s">
        <v>154</v>
      </c>
      <c r="B84" s="6" t="s">
        <v>277</v>
      </c>
      <c r="C84" s="10">
        <v>187270</v>
      </c>
      <c r="D84" s="18">
        <v>34877031</v>
      </c>
      <c r="E84" s="14">
        <v>0.08</v>
      </c>
    </row>
    <row r="85" spans="1:5" x14ac:dyDescent="0.25">
      <c r="A85" s="6" t="s">
        <v>154</v>
      </c>
      <c r="B85" s="6" t="s">
        <v>196</v>
      </c>
      <c r="C85" s="10">
        <v>563500</v>
      </c>
      <c r="D85" s="18">
        <v>86757016</v>
      </c>
      <c r="E85" s="14">
        <v>0.08</v>
      </c>
    </row>
    <row r="86" spans="1:5" x14ac:dyDescent="0.25">
      <c r="A86" s="6" t="s">
        <v>155</v>
      </c>
      <c r="B86" s="6" t="s">
        <v>273</v>
      </c>
      <c r="C86" s="10">
        <v>14770</v>
      </c>
      <c r="D86" s="18">
        <v>562080</v>
      </c>
      <c r="E86" s="14">
        <v>0.16</v>
      </c>
    </row>
    <row r="87" spans="1:5" x14ac:dyDescent="0.25">
      <c r="A87" s="6" t="s">
        <v>155</v>
      </c>
      <c r="B87" s="6" t="s">
        <v>274</v>
      </c>
      <c r="C87" s="10">
        <v>167540</v>
      </c>
      <c r="D87" s="18">
        <v>8693950</v>
      </c>
      <c r="E87" s="14">
        <v>0.16</v>
      </c>
    </row>
    <row r="88" spans="1:5" x14ac:dyDescent="0.25">
      <c r="A88" s="6" t="s">
        <v>155</v>
      </c>
      <c r="B88" s="6" t="s">
        <v>275</v>
      </c>
      <c r="C88" s="10">
        <v>216435</v>
      </c>
      <c r="D88" s="18">
        <v>29786780</v>
      </c>
      <c r="E88" s="14">
        <v>0.16</v>
      </c>
    </row>
    <row r="89" spans="1:5" x14ac:dyDescent="0.25">
      <c r="A89" s="6" t="s">
        <v>155</v>
      </c>
      <c r="B89" s="6" t="s">
        <v>276</v>
      </c>
      <c r="C89" s="10">
        <v>384640</v>
      </c>
      <c r="D89" s="18">
        <v>68460365</v>
      </c>
      <c r="E89" s="14">
        <v>0.16</v>
      </c>
    </row>
    <row r="90" spans="1:5" x14ac:dyDescent="0.25">
      <c r="A90" s="6" t="s">
        <v>155</v>
      </c>
      <c r="B90" s="6" t="s">
        <v>277</v>
      </c>
      <c r="C90" s="10">
        <v>395155</v>
      </c>
      <c r="D90" s="18">
        <v>73948791</v>
      </c>
      <c r="E90" s="14">
        <v>0.16</v>
      </c>
    </row>
    <row r="91" spans="1:5" x14ac:dyDescent="0.25">
      <c r="A91" s="6" t="s">
        <v>155</v>
      </c>
      <c r="B91" s="6" t="s">
        <v>196</v>
      </c>
      <c r="C91" s="10">
        <v>1178540</v>
      </c>
      <c r="D91" s="18">
        <v>181451966</v>
      </c>
      <c r="E91" s="14">
        <v>0.16</v>
      </c>
    </row>
    <row r="92" spans="1:5" x14ac:dyDescent="0.25">
      <c r="A92" s="6" t="s">
        <v>156</v>
      </c>
      <c r="B92" s="6" t="s">
        <v>273</v>
      </c>
      <c r="C92" s="10">
        <v>3185</v>
      </c>
      <c r="D92" s="18">
        <v>122870</v>
      </c>
      <c r="E92" s="14">
        <v>0.03</v>
      </c>
    </row>
    <row r="93" spans="1:5" x14ac:dyDescent="0.25">
      <c r="A93" s="6" t="s">
        <v>156</v>
      </c>
      <c r="B93" s="6" t="s">
        <v>274</v>
      </c>
      <c r="C93" s="10">
        <v>36745</v>
      </c>
      <c r="D93" s="18">
        <v>1936110</v>
      </c>
      <c r="E93" s="14">
        <v>0.04</v>
      </c>
    </row>
    <row r="94" spans="1:5" x14ac:dyDescent="0.25">
      <c r="A94" s="6" t="s">
        <v>156</v>
      </c>
      <c r="B94" s="6" t="s">
        <v>275</v>
      </c>
      <c r="C94" s="10">
        <v>48330</v>
      </c>
      <c r="D94" s="18">
        <v>6795205</v>
      </c>
      <c r="E94" s="14">
        <v>0.04</v>
      </c>
    </row>
    <row r="95" spans="1:5" x14ac:dyDescent="0.25">
      <c r="A95" s="6" t="s">
        <v>156</v>
      </c>
      <c r="B95" s="6" t="s">
        <v>276</v>
      </c>
      <c r="C95" s="10">
        <v>86105</v>
      </c>
      <c r="D95" s="18">
        <v>15479425</v>
      </c>
      <c r="E95" s="14">
        <v>0.04</v>
      </c>
    </row>
    <row r="96" spans="1:5" x14ac:dyDescent="0.25">
      <c r="A96" s="6" t="s">
        <v>156</v>
      </c>
      <c r="B96" s="6" t="s">
        <v>277</v>
      </c>
      <c r="C96" s="10">
        <v>87565</v>
      </c>
      <c r="D96" s="18">
        <v>16459761</v>
      </c>
      <c r="E96" s="14">
        <v>0.04</v>
      </c>
    </row>
    <row r="97" spans="1:5" x14ac:dyDescent="0.25">
      <c r="A97" s="6" t="s">
        <v>156</v>
      </c>
      <c r="B97" s="6" t="s">
        <v>196</v>
      </c>
      <c r="C97" s="10">
        <v>261925</v>
      </c>
      <c r="D97" s="18">
        <v>40793371</v>
      </c>
      <c r="E97" s="14">
        <v>0.04</v>
      </c>
    </row>
    <row r="98" spans="1:5" x14ac:dyDescent="0.25">
      <c r="A98" s="6" t="s">
        <v>157</v>
      </c>
      <c r="B98" s="6" t="s">
        <v>273</v>
      </c>
      <c r="C98" s="10">
        <v>1505</v>
      </c>
      <c r="D98" s="18">
        <v>56420</v>
      </c>
      <c r="E98" s="14">
        <v>0.02</v>
      </c>
    </row>
    <row r="99" spans="1:5" x14ac:dyDescent="0.25">
      <c r="A99" s="6" t="s">
        <v>157</v>
      </c>
      <c r="B99" s="6" t="s">
        <v>274</v>
      </c>
      <c r="C99" s="10">
        <v>17690</v>
      </c>
      <c r="D99" s="18">
        <v>887560</v>
      </c>
      <c r="E99" s="14">
        <v>0.02</v>
      </c>
    </row>
    <row r="100" spans="1:5" x14ac:dyDescent="0.25">
      <c r="A100" s="6" t="s">
        <v>157</v>
      </c>
      <c r="B100" s="6" t="s">
        <v>275</v>
      </c>
      <c r="C100" s="10">
        <v>23840</v>
      </c>
      <c r="D100" s="18">
        <v>3228685</v>
      </c>
      <c r="E100" s="14">
        <v>0.02</v>
      </c>
    </row>
    <row r="101" spans="1:5" x14ac:dyDescent="0.25">
      <c r="A101" s="6" t="s">
        <v>157</v>
      </c>
      <c r="B101" s="6" t="s">
        <v>276</v>
      </c>
      <c r="C101" s="10">
        <v>42415</v>
      </c>
      <c r="D101" s="18">
        <v>7203630</v>
      </c>
      <c r="E101" s="14">
        <v>0.02</v>
      </c>
    </row>
    <row r="102" spans="1:5" x14ac:dyDescent="0.25">
      <c r="A102" s="6" t="s">
        <v>157</v>
      </c>
      <c r="B102" s="6" t="s">
        <v>277</v>
      </c>
      <c r="C102" s="10">
        <v>42290</v>
      </c>
      <c r="D102" s="18">
        <v>7517130</v>
      </c>
      <c r="E102" s="14">
        <v>0.02</v>
      </c>
    </row>
    <row r="103" spans="1:5" x14ac:dyDescent="0.25">
      <c r="A103" s="6" t="s">
        <v>157</v>
      </c>
      <c r="B103" s="6" t="s">
        <v>196</v>
      </c>
      <c r="C103" s="10">
        <v>127735</v>
      </c>
      <c r="D103" s="18">
        <v>18893425</v>
      </c>
      <c r="E103" s="14">
        <v>0.02</v>
      </c>
    </row>
    <row r="104" spans="1:5" x14ac:dyDescent="0.25">
      <c r="A104" s="6" t="s">
        <v>158</v>
      </c>
      <c r="B104" s="6" t="s">
        <v>273</v>
      </c>
      <c r="C104" s="10">
        <v>1785</v>
      </c>
      <c r="D104" s="18">
        <v>69480</v>
      </c>
      <c r="E104" s="14">
        <v>0.02</v>
      </c>
    </row>
    <row r="105" spans="1:5" x14ac:dyDescent="0.25">
      <c r="A105" s="6" t="s">
        <v>158</v>
      </c>
      <c r="B105" s="6" t="s">
        <v>274</v>
      </c>
      <c r="C105" s="10">
        <v>20590</v>
      </c>
      <c r="D105" s="18">
        <v>1072330</v>
      </c>
      <c r="E105" s="14">
        <v>0.02</v>
      </c>
    </row>
    <row r="106" spans="1:5" x14ac:dyDescent="0.25">
      <c r="A106" s="6" t="s">
        <v>158</v>
      </c>
      <c r="B106" s="6" t="s">
        <v>275</v>
      </c>
      <c r="C106" s="10">
        <v>26210</v>
      </c>
      <c r="D106" s="18">
        <v>3642115</v>
      </c>
      <c r="E106" s="14">
        <v>0.02</v>
      </c>
    </row>
    <row r="107" spans="1:5" x14ac:dyDescent="0.25">
      <c r="A107" s="6" t="s">
        <v>158</v>
      </c>
      <c r="B107" s="6" t="s">
        <v>276</v>
      </c>
      <c r="C107" s="10">
        <v>44840</v>
      </c>
      <c r="D107" s="18">
        <v>8159510</v>
      </c>
      <c r="E107" s="14">
        <v>0.02</v>
      </c>
    </row>
    <row r="108" spans="1:5" x14ac:dyDescent="0.25">
      <c r="A108" s="6" t="s">
        <v>158</v>
      </c>
      <c r="B108" s="6" t="s">
        <v>277</v>
      </c>
      <c r="C108" s="10">
        <v>46300</v>
      </c>
      <c r="D108" s="18">
        <v>8776199</v>
      </c>
      <c r="E108" s="14">
        <v>0.02</v>
      </c>
    </row>
    <row r="109" spans="1:5" x14ac:dyDescent="0.25">
      <c r="A109" s="6" t="s">
        <v>158</v>
      </c>
      <c r="B109" s="6" t="s">
        <v>196</v>
      </c>
      <c r="C109" s="10">
        <v>139725</v>
      </c>
      <c r="D109" s="18">
        <v>21719634</v>
      </c>
      <c r="E109" s="14">
        <v>0.02</v>
      </c>
    </row>
    <row r="110" spans="1:5" x14ac:dyDescent="0.25">
      <c r="A110" s="6" t="s">
        <v>159</v>
      </c>
      <c r="B110" s="6" t="s">
        <v>273</v>
      </c>
      <c r="C110" s="10">
        <v>1320</v>
      </c>
      <c r="D110" s="18">
        <v>51690</v>
      </c>
      <c r="E110" s="14">
        <v>0.01</v>
      </c>
    </row>
    <row r="111" spans="1:5" x14ac:dyDescent="0.25">
      <c r="A111" s="6" t="s">
        <v>159</v>
      </c>
      <c r="B111" s="6" t="s">
        <v>274</v>
      </c>
      <c r="C111" s="10">
        <v>14905</v>
      </c>
      <c r="D111" s="18">
        <v>784300</v>
      </c>
      <c r="E111" s="14">
        <v>0.01</v>
      </c>
    </row>
    <row r="112" spans="1:5" x14ac:dyDescent="0.25">
      <c r="A112" s="6" t="s">
        <v>159</v>
      </c>
      <c r="B112" s="6" t="s">
        <v>275</v>
      </c>
      <c r="C112" s="10">
        <v>19500</v>
      </c>
      <c r="D112" s="18">
        <v>2721540</v>
      </c>
      <c r="E112" s="14">
        <v>0.01</v>
      </c>
    </row>
    <row r="113" spans="1:5" x14ac:dyDescent="0.25">
      <c r="A113" s="6" t="s">
        <v>159</v>
      </c>
      <c r="B113" s="6" t="s">
        <v>276</v>
      </c>
      <c r="C113" s="10">
        <v>34650</v>
      </c>
      <c r="D113" s="18">
        <v>6261785</v>
      </c>
      <c r="E113" s="14">
        <v>0.01</v>
      </c>
    </row>
    <row r="114" spans="1:5" x14ac:dyDescent="0.25">
      <c r="A114" s="6" t="s">
        <v>159</v>
      </c>
      <c r="B114" s="6" t="s">
        <v>277</v>
      </c>
      <c r="C114" s="10">
        <v>35990</v>
      </c>
      <c r="D114" s="18">
        <v>6846988</v>
      </c>
      <c r="E114" s="14">
        <v>0.02</v>
      </c>
    </row>
    <row r="115" spans="1:5" x14ac:dyDescent="0.25">
      <c r="A115" s="6" t="s">
        <v>159</v>
      </c>
      <c r="B115" s="6" t="s">
        <v>196</v>
      </c>
      <c r="C115" s="10">
        <v>106370</v>
      </c>
      <c r="D115" s="18">
        <v>16666303</v>
      </c>
      <c r="E115" s="14">
        <v>0.01</v>
      </c>
    </row>
    <row r="116" spans="1:5" x14ac:dyDescent="0.25">
      <c r="A116" s="6" t="s">
        <v>160</v>
      </c>
      <c r="B116" s="6" t="s">
        <v>273</v>
      </c>
      <c r="C116" s="10">
        <v>270</v>
      </c>
      <c r="D116" s="18">
        <v>10060</v>
      </c>
      <c r="E116" s="14">
        <v>0</v>
      </c>
    </row>
    <row r="117" spans="1:5" x14ac:dyDescent="0.25">
      <c r="A117" s="6" t="s">
        <v>160</v>
      </c>
      <c r="B117" s="6" t="s">
        <v>274</v>
      </c>
      <c r="C117" s="10">
        <v>2950</v>
      </c>
      <c r="D117" s="18">
        <v>158590</v>
      </c>
      <c r="E117" s="14">
        <v>0</v>
      </c>
    </row>
    <row r="118" spans="1:5" x14ac:dyDescent="0.25">
      <c r="A118" s="6" t="s">
        <v>160</v>
      </c>
      <c r="B118" s="6" t="s">
        <v>275</v>
      </c>
      <c r="C118" s="10">
        <v>3915</v>
      </c>
      <c r="D118" s="18">
        <v>561175</v>
      </c>
      <c r="E118" s="14">
        <v>0</v>
      </c>
    </row>
    <row r="119" spans="1:5" x14ac:dyDescent="0.25">
      <c r="A119" s="6" t="s">
        <v>160</v>
      </c>
      <c r="B119" s="6" t="s">
        <v>276</v>
      </c>
      <c r="C119" s="10">
        <v>7195</v>
      </c>
      <c r="D119" s="18">
        <v>1296405</v>
      </c>
      <c r="E119" s="14">
        <v>0</v>
      </c>
    </row>
    <row r="120" spans="1:5" x14ac:dyDescent="0.25">
      <c r="A120" s="6" t="s">
        <v>160</v>
      </c>
      <c r="B120" s="6" t="s">
        <v>277</v>
      </c>
      <c r="C120" s="10">
        <v>7110</v>
      </c>
      <c r="D120" s="18">
        <v>1365502</v>
      </c>
      <c r="E120" s="14">
        <v>0</v>
      </c>
    </row>
    <row r="121" spans="1:5" x14ac:dyDescent="0.25">
      <c r="A121" s="6" t="s">
        <v>160</v>
      </c>
      <c r="B121" s="6" t="s">
        <v>196</v>
      </c>
      <c r="C121" s="10">
        <v>21440</v>
      </c>
      <c r="D121" s="18">
        <v>3391732</v>
      </c>
      <c r="E121" s="14">
        <v>0</v>
      </c>
    </row>
    <row r="122" spans="1:5" x14ac:dyDescent="0.25">
      <c r="A122" s="6" t="s">
        <v>161</v>
      </c>
      <c r="B122" s="6" t="s">
        <v>273</v>
      </c>
      <c r="C122" s="10">
        <v>3235</v>
      </c>
      <c r="D122" s="18">
        <v>120560</v>
      </c>
      <c r="E122" s="14">
        <v>0.03</v>
      </c>
    </row>
    <row r="123" spans="1:5" x14ac:dyDescent="0.25">
      <c r="A123" s="6" t="s">
        <v>161</v>
      </c>
      <c r="B123" s="6" t="s">
        <v>274</v>
      </c>
      <c r="C123" s="10">
        <v>35160</v>
      </c>
      <c r="D123" s="18">
        <v>1807750</v>
      </c>
      <c r="E123" s="14">
        <v>0.03</v>
      </c>
    </row>
    <row r="124" spans="1:5" x14ac:dyDescent="0.25">
      <c r="A124" s="6" t="s">
        <v>161</v>
      </c>
      <c r="B124" s="6" t="s">
        <v>275</v>
      </c>
      <c r="C124" s="10">
        <v>46385</v>
      </c>
      <c r="D124" s="18">
        <v>6357185</v>
      </c>
      <c r="E124" s="14">
        <v>0.03</v>
      </c>
    </row>
    <row r="125" spans="1:5" x14ac:dyDescent="0.25">
      <c r="A125" s="6" t="s">
        <v>161</v>
      </c>
      <c r="B125" s="6" t="s">
        <v>276</v>
      </c>
      <c r="C125" s="10">
        <v>80740</v>
      </c>
      <c r="D125" s="18">
        <v>13952425</v>
      </c>
      <c r="E125" s="14">
        <v>0.03</v>
      </c>
    </row>
    <row r="126" spans="1:5" x14ac:dyDescent="0.25">
      <c r="A126" s="6" t="s">
        <v>161</v>
      </c>
      <c r="B126" s="6" t="s">
        <v>277</v>
      </c>
      <c r="C126" s="10">
        <v>79945</v>
      </c>
      <c r="D126" s="18">
        <v>14462515</v>
      </c>
      <c r="E126" s="14">
        <v>0.03</v>
      </c>
    </row>
    <row r="127" spans="1:5" x14ac:dyDescent="0.25">
      <c r="A127" s="6" t="s">
        <v>161</v>
      </c>
      <c r="B127" s="6" t="s">
        <v>196</v>
      </c>
      <c r="C127" s="10">
        <v>245465</v>
      </c>
      <c r="D127" s="18">
        <v>36700435</v>
      </c>
      <c r="E127" s="14">
        <v>0.03</v>
      </c>
    </row>
    <row r="128" spans="1:5" x14ac:dyDescent="0.25">
      <c r="A128" s="6" t="s">
        <v>162</v>
      </c>
      <c r="B128" s="6" t="s">
        <v>273</v>
      </c>
      <c r="C128" s="10">
        <v>7745</v>
      </c>
      <c r="D128" s="18">
        <v>292920</v>
      </c>
      <c r="E128" s="14">
        <v>0.08</v>
      </c>
    </row>
    <row r="129" spans="1:5" x14ac:dyDescent="0.25">
      <c r="A129" s="6" t="s">
        <v>162</v>
      </c>
      <c r="B129" s="6" t="s">
        <v>274</v>
      </c>
      <c r="C129" s="10">
        <v>85700</v>
      </c>
      <c r="D129" s="18">
        <v>4417280</v>
      </c>
      <c r="E129" s="14">
        <v>0.08</v>
      </c>
    </row>
    <row r="130" spans="1:5" x14ac:dyDescent="0.25">
      <c r="A130" s="6" t="s">
        <v>162</v>
      </c>
      <c r="B130" s="6" t="s">
        <v>275</v>
      </c>
      <c r="C130" s="10">
        <v>107465</v>
      </c>
      <c r="D130" s="18">
        <v>14498245</v>
      </c>
      <c r="E130" s="14">
        <v>0.08</v>
      </c>
    </row>
    <row r="131" spans="1:5" x14ac:dyDescent="0.25">
      <c r="A131" s="6" t="s">
        <v>162</v>
      </c>
      <c r="B131" s="6" t="s">
        <v>276</v>
      </c>
      <c r="C131" s="10">
        <v>187185</v>
      </c>
      <c r="D131" s="18">
        <v>32444355</v>
      </c>
      <c r="E131" s="14">
        <v>0.08</v>
      </c>
    </row>
    <row r="132" spans="1:5" x14ac:dyDescent="0.25">
      <c r="A132" s="6" t="s">
        <v>162</v>
      </c>
      <c r="B132" s="6" t="s">
        <v>277</v>
      </c>
      <c r="C132" s="10">
        <v>190575</v>
      </c>
      <c r="D132" s="18">
        <v>34810867</v>
      </c>
      <c r="E132" s="14">
        <v>0.08</v>
      </c>
    </row>
    <row r="133" spans="1:5" x14ac:dyDescent="0.25">
      <c r="A133" s="6" t="s">
        <v>162</v>
      </c>
      <c r="B133" s="6" t="s">
        <v>196</v>
      </c>
      <c r="C133" s="10">
        <v>578665</v>
      </c>
      <c r="D133" s="18">
        <v>86463667</v>
      </c>
      <c r="E133" s="14">
        <v>0.08</v>
      </c>
    </row>
    <row r="134" spans="1:5" x14ac:dyDescent="0.25">
      <c r="A134" s="6" t="s">
        <v>163</v>
      </c>
      <c r="B134" s="6" t="s">
        <v>273</v>
      </c>
      <c r="C134" s="10">
        <v>165</v>
      </c>
      <c r="D134" s="18">
        <v>6520</v>
      </c>
      <c r="E134" s="14">
        <v>0</v>
      </c>
    </row>
    <row r="135" spans="1:5" x14ac:dyDescent="0.25">
      <c r="A135" s="6" t="s">
        <v>163</v>
      </c>
      <c r="B135" s="6" t="s">
        <v>274</v>
      </c>
      <c r="C135" s="10">
        <v>2045</v>
      </c>
      <c r="D135" s="18">
        <v>112450</v>
      </c>
      <c r="E135" s="14">
        <v>0</v>
      </c>
    </row>
    <row r="136" spans="1:5" x14ac:dyDescent="0.25">
      <c r="A136" s="6" t="s">
        <v>163</v>
      </c>
      <c r="B136" s="6" t="s">
        <v>275</v>
      </c>
      <c r="C136" s="10">
        <v>2745</v>
      </c>
      <c r="D136" s="18">
        <v>410015</v>
      </c>
      <c r="E136" s="14">
        <v>0</v>
      </c>
    </row>
    <row r="137" spans="1:5" x14ac:dyDescent="0.25">
      <c r="A137" s="6" t="s">
        <v>163</v>
      </c>
      <c r="B137" s="6" t="s">
        <v>276</v>
      </c>
      <c r="C137" s="10">
        <v>5295</v>
      </c>
      <c r="D137" s="18">
        <v>993975</v>
      </c>
      <c r="E137" s="14">
        <v>0</v>
      </c>
    </row>
    <row r="138" spans="1:5" x14ac:dyDescent="0.25">
      <c r="A138" s="6" t="s">
        <v>163</v>
      </c>
      <c r="B138" s="6" t="s">
        <v>277</v>
      </c>
      <c r="C138" s="10">
        <v>5420</v>
      </c>
      <c r="D138" s="18">
        <v>1059608</v>
      </c>
      <c r="E138" s="14">
        <v>0</v>
      </c>
    </row>
    <row r="139" spans="1:5" x14ac:dyDescent="0.25">
      <c r="A139" s="6" t="s">
        <v>163</v>
      </c>
      <c r="B139" s="6" t="s">
        <v>196</v>
      </c>
      <c r="C139" s="10">
        <v>15670</v>
      </c>
      <c r="D139" s="18">
        <v>2582568</v>
      </c>
      <c r="E139" s="14">
        <v>0</v>
      </c>
    </row>
    <row r="140" spans="1:5" x14ac:dyDescent="0.25">
      <c r="A140" s="6" t="s">
        <v>164</v>
      </c>
      <c r="B140" s="6" t="s">
        <v>273</v>
      </c>
      <c r="C140" s="10">
        <v>1815</v>
      </c>
      <c r="D140" s="18">
        <v>71510</v>
      </c>
      <c r="E140" s="14">
        <v>0.02</v>
      </c>
    </row>
    <row r="141" spans="1:5" x14ac:dyDescent="0.25">
      <c r="A141" s="6" t="s">
        <v>164</v>
      </c>
      <c r="B141" s="6" t="s">
        <v>274</v>
      </c>
      <c r="C141" s="10">
        <v>22620</v>
      </c>
      <c r="D141" s="18">
        <v>1201830</v>
      </c>
      <c r="E141" s="14">
        <v>0.02</v>
      </c>
    </row>
    <row r="142" spans="1:5" x14ac:dyDescent="0.25">
      <c r="A142" s="6" t="s">
        <v>164</v>
      </c>
      <c r="B142" s="6" t="s">
        <v>275</v>
      </c>
      <c r="C142" s="10">
        <v>30080</v>
      </c>
      <c r="D142" s="18">
        <v>4213330</v>
      </c>
      <c r="E142" s="14">
        <v>0.02</v>
      </c>
    </row>
    <row r="143" spans="1:5" x14ac:dyDescent="0.25">
      <c r="A143" s="6" t="s">
        <v>164</v>
      </c>
      <c r="B143" s="6" t="s">
        <v>276</v>
      </c>
      <c r="C143" s="10">
        <v>53815</v>
      </c>
      <c r="D143" s="18">
        <v>9657570</v>
      </c>
      <c r="E143" s="14">
        <v>0.02</v>
      </c>
    </row>
    <row r="144" spans="1:5" x14ac:dyDescent="0.25">
      <c r="A144" s="6" t="s">
        <v>164</v>
      </c>
      <c r="B144" s="6" t="s">
        <v>277</v>
      </c>
      <c r="C144" s="10">
        <v>55255</v>
      </c>
      <c r="D144" s="18">
        <v>10308602</v>
      </c>
      <c r="E144" s="14">
        <v>0.02</v>
      </c>
    </row>
    <row r="145" spans="1:5" x14ac:dyDescent="0.25">
      <c r="A145" s="6" t="s">
        <v>164</v>
      </c>
      <c r="B145" s="6" t="s">
        <v>196</v>
      </c>
      <c r="C145" s="10">
        <v>163585</v>
      </c>
      <c r="D145" s="18">
        <v>25452842</v>
      </c>
      <c r="E145" s="14">
        <v>0.02</v>
      </c>
    </row>
    <row r="146" spans="1:5" x14ac:dyDescent="0.25">
      <c r="A146" s="6" t="s">
        <v>165</v>
      </c>
      <c r="B146" s="6" t="s">
        <v>273</v>
      </c>
      <c r="C146" s="10">
        <v>2985</v>
      </c>
      <c r="D146" s="18">
        <v>111740</v>
      </c>
      <c r="E146" s="14">
        <v>0.03</v>
      </c>
    </row>
    <row r="147" spans="1:5" x14ac:dyDescent="0.25">
      <c r="A147" s="6" t="s">
        <v>165</v>
      </c>
      <c r="B147" s="6" t="s">
        <v>274</v>
      </c>
      <c r="C147" s="10">
        <v>35125</v>
      </c>
      <c r="D147" s="18">
        <v>1776380</v>
      </c>
      <c r="E147" s="14">
        <v>0.03</v>
      </c>
    </row>
    <row r="148" spans="1:5" x14ac:dyDescent="0.25">
      <c r="A148" s="6" t="s">
        <v>165</v>
      </c>
      <c r="B148" s="6" t="s">
        <v>275</v>
      </c>
      <c r="C148" s="10">
        <v>45800</v>
      </c>
      <c r="D148" s="18">
        <v>6134160</v>
      </c>
      <c r="E148" s="14">
        <v>0.03</v>
      </c>
    </row>
    <row r="149" spans="1:5" x14ac:dyDescent="0.25">
      <c r="A149" s="6" t="s">
        <v>165</v>
      </c>
      <c r="B149" s="6" t="s">
        <v>276</v>
      </c>
      <c r="C149" s="10">
        <v>82220</v>
      </c>
      <c r="D149" s="18">
        <v>13940400</v>
      </c>
      <c r="E149" s="14">
        <v>0.03</v>
      </c>
    </row>
    <row r="150" spans="1:5" x14ac:dyDescent="0.25">
      <c r="A150" s="6" t="s">
        <v>165</v>
      </c>
      <c r="B150" s="6" t="s">
        <v>277</v>
      </c>
      <c r="C150" s="10">
        <v>83035</v>
      </c>
      <c r="D150" s="18">
        <v>14762977</v>
      </c>
      <c r="E150" s="14">
        <v>0.03</v>
      </c>
    </row>
    <row r="151" spans="1:5" x14ac:dyDescent="0.25">
      <c r="A151" s="6" t="s">
        <v>165</v>
      </c>
      <c r="B151" s="6" t="s">
        <v>196</v>
      </c>
      <c r="C151" s="10">
        <v>249165</v>
      </c>
      <c r="D151" s="18">
        <v>36725657</v>
      </c>
      <c r="E151" s="14">
        <v>0.03</v>
      </c>
    </row>
    <row r="152" spans="1:5" x14ac:dyDescent="0.25">
      <c r="A152" s="6" t="s">
        <v>166</v>
      </c>
      <c r="B152" s="6" t="s">
        <v>273</v>
      </c>
      <c r="C152" s="10">
        <v>1640</v>
      </c>
      <c r="D152" s="18">
        <v>64170</v>
      </c>
      <c r="E152" s="14">
        <v>0.02</v>
      </c>
    </row>
    <row r="153" spans="1:5" x14ac:dyDescent="0.25">
      <c r="A153" s="6" t="s">
        <v>166</v>
      </c>
      <c r="B153" s="6" t="s">
        <v>274</v>
      </c>
      <c r="C153" s="10">
        <v>19030</v>
      </c>
      <c r="D153" s="18">
        <v>987940</v>
      </c>
      <c r="E153" s="14">
        <v>0.02</v>
      </c>
    </row>
    <row r="154" spans="1:5" x14ac:dyDescent="0.25">
      <c r="A154" s="6" t="s">
        <v>166</v>
      </c>
      <c r="B154" s="6" t="s">
        <v>275</v>
      </c>
      <c r="C154" s="10">
        <v>24170</v>
      </c>
      <c r="D154" s="18">
        <v>3365840</v>
      </c>
      <c r="E154" s="14">
        <v>0.02</v>
      </c>
    </row>
    <row r="155" spans="1:5" x14ac:dyDescent="0.25">
      <c r="A155" s="6" t="s">
        <v>166</v>
      </c>
      <c r="B155" s="6" t="s">
        <v>276</v>
      </c>
      <c r="C155" s="10">
        <v>42915</v>
      </c>
      <c r="D155" s="18">
        <v>7732505</v>
      </c>
      <c r="E155" s="14">
        <v>0.02</v>
      </c>
    </row>
    <row r="156" spans="1:5" x14ac:dyDescent="0.25">
      <c r="A156" s="6" t="s">
        <v>166</v>
      </c>
      <c r="B156" s="6" t="s">
        <v>277</v>
      </c>
      <c r="C156" s="10">
        <v>43580</v>
      </c>
      <c r="D156" s="18">
        <v>8222424</v>
      </c>
      <c r="E156" s="14">
        <v>0.02</v>
      </c>
    </row>
    <row r="157" spans="1:5" x14ac:dyDescent="0.25">
      <c r="A157" s="6" t="s">
        <v>166</v>
      </c>
      <c r="B157" s="6" t="s">
        <v>196</v>
      </c>
      <c r="C157" s="10">
        <v>131335</v>
      </c>
      <c r="D157" s="18">
        <v>20372879</v>
      </c>
      <c r="E157" s="14">
        <v>0.02</v>
      </c>
    </row>
    <row r="158" spans="1:5" x14ac:dyDescent="0.25">
      <c r="A158" s="6" t="s">
        <v>167</v>
      </c>
      <c r="B158" s="6" t="s">
        <v>273</v>
      </c>
      <c r="C158" s="10">
        <v>180</v>
      </c>
      <c r="D158" s="18">
        <v>7060</v>
      </c>
      <c r="E158" s="14">
        <v>0</v>
      </c>
    </row>
    <row r="159" spans="1:5" x14ac:dyDescent="0.25">
      <c r="A159" s="6" t="s">
        <v>167</v>
      </c>
      <c r="B159" s="6" t="s">
        <v>274</v>
      </c>
      <c r="C159" s="10">
        <v>2235</v>
      </c>
      <c r="D159" s="18">
        <v>116830</v>
      </c>
      <c r="E159" s="14">
        <v>0</v>
      </c>
    </row>
    <row r="160" spans="1:5" x14ac:dyDescent="0.25">
      <c r="A160" s="6" t="s">
        <v>167</v>
      </c>
      <c r="B160" s="6" t="s">
        <v>275</v>
      </c>
      <c r="C160" s="10">
        <v>2980</v>
      </c>
      <c r="D160" s="18">
        <v>421915</v>
      </c>
      <c r="E160" s="14">
        <v>0</v>
      </c>
    </row>
    <row r="161" spans="1:5" x14ac:dyDescent="0.25">
      <c r="A161" s="6" t="s">
        <v>167</v>
      </c>
      <c r="B161" s="6" t="s">
        <v>276</v>
      </c>
      <c r="C161" s="10">
        <v>5715</v>
      </c>
      <c r="D161" s="18">
        <v>1076475</v>
      </c>
      <c r="E161" s="14">
        <v>0</v>
      </c>
    </row>
    <row r="162" spans="1:5" x14ac:dyDescent="0.25">
      <c r="A162" s="6" t="s">
        <v>167</v>
      </c>
      <c r="B162" s="6" t="s">
        <v>277</v>
      </c>
      <c r="C162" s="10">
        <v>6075</v>
      </c>
      <c r="D162" s="18">
        <v>1205200</v>
      </c>
      <c r="E162" s="14">
        <v>0</v>
      </c>
    </row>
    <row r="163" spans="1:5" x14ac:dyDescent="0.25">
      <c r="A163" s="6" t="s">
        <v>167</v>
      </c>
      <c r="B163" s="6" t="s">
        <v>196</v>
      </c>
      <c r="C163" s="10">
        <v>17180</v>
      </c>
      <c r="D163" s="18">
        <v>2827480</v>
      </c>
      <c r="E163" s="14">
        <v>0</v>
      </c>
    </row>
    <row r="164" spans="1:5" x14ac:dyDescent="0.25">
      <c r="A164" s="6" t="s">
        <v>168</v>
      </c>
      <c r="B164" s="6" t="s">
        <v>273</v>
      </c>
      <c r="C164" s="10">
        <v>1970</v>
      </c>
      <c r="D164" s="18">
        <v>75470</v>
      </c>
      <c r="E164" s="14">
        <v>0.02</v>
      </c>
    </row>
    <row r="165" spans="1:5" x14ac:dyDescent="0.25">
      <c r="A165" s="6" t="s">
        <v>168</v>
      </c>
      <c r="B165" s="6" t="s">
        <v>274</v>
      </c>
      <c r="C165" s="10">
        <v>21065</v>
      </c>
      <c r="D165" s="18">
        <v>1089560</v>
      </c>
      <c r="E165" s="14">
        <v>0.02</v>
      </c>
    </row>
    <row r="166" spans="1:5" x14ac:dyDescent="0.25">
      <c r="A166" s="6" t="s">
        <v>168</v>
      </c>
      <c r="B166" s="6" t="s">
        <v>275</v>
      </c>
      <c r="C166" s="10">
        <v>26870</v>
      </c>
      <c r="D166" s="18">
        <v>3687130</v>
      </c>
      <c r="E166" s="14">
        <v>0.02</v>
      </c>
    </row>
    <row r="167" spans="1:5" x14ac:dyDescent="0.25">
      <c r="A167" s="6" t="s">
        <v>168</v>
      </c>
      <c r="B167" s="6" t="s">
        <v>276</v>
      </c>
      <c r="C167" s="10">
        <v>48085</v>
      </c>
      <c r="D167" s="18">
        <v>8322890</v>
      </c>
      <c r="E167" s="14">
        <v>0.02</v>
      </c>
    </row>
    <row r="168" spans="1:5" x14ac:dyDescent="0.25">
      <c r="A168" s="6" t="s">
        <v>168</v>
      </c>
      <c r="B168" s="6" t="s">
        <v>277</v>
      </c>
      <c r="C168" s="10">
        <v>48035</v>
      </c>
      <c r="D168" s="18">
        <v>8749825</v>
      </c>
      <c r="E168" s="14">
        <v>0.02</v>
      </c>
    </row>
    <row r="169" spans="1:5" x14ac:dyDescent="0.25">
      <c r="A169" s="6" t="s">
        <v>168</v>
      </c>
      <c r="B169" s="6" t="s">
        <v>196</v>
      </c>
      <c r="C169" s="10">
        <v>146020</v>
      </c>
      <c r="D169" s="18">
        <v>21924875</v>
      </c>
      <c r="E169" s="14">
        <v>0.02</v>
      </c>
    </row>
    <row r="170" spans="1:5" x14ac:dyDescent="0.25">
      <c r="A170" s="6" t="s">
        <v>169</v>
      </c>
      <c r="B170" s="6" t="s">
        <v>273</v>
      </c>
      <c r="C170" s="10">
        <v>5520</v>
      </c>
      <c r="D170" s="18">
        <v>211120</v>
      </c>
      <c r="E170" s="14">
        <v>0.06</v>
      </c>
    </row>
    <row r="171" spans="1:5" x14ac:dyDescent="0.25">
      <c r="A171" s="6" t="s">
        <v>169</v>
      </c>
      <c r="B171" s="6" t="s">
        <v>274</v>
      </c>
      <c r="C171" s="10">
        <v>64630</v>
      </c>
      <c r="D171" s="18">
        <v>3350780</v>
      </c>
      <c r="E171" s="14">
        <v>0.06</v>
      </c>
    </row>
    <row r="172" spans="1:5" x14ac:dyDescent="0.25">
      <c r="A172" s="6" t="s">
        <v>169</v>
      </c>
      <c r="B172" s="6" t="s">
        <v>275</v>
      </c>
      <c r="C172" s="10">
        <v>84740</v>
      </c>
      <c r="D172" s="18">
        <v>11618960</v>
      </c>
      <c r="E172" s="14">
        <v>0.06</v>
      </c>
    </row>
    <row r="173" spans="1:5" x14ac:dyDescent="0.25">
      <c r="A173" s="6" t="s">
        <v>169</v>
      </c>
      <c r="B173" s="6" t="s">
        <v>276</v>
      </c>
      <c r="C173" s="10">
        <v>149935</v>
      </c>
      <c r="D173" s="18">
        <v>26051765</v>
      </c>
      <c r="E173" s="14">
        <v>0.06</v>
      </c>
    </row>
    <row r="174" spans="1:5" x14ac:dyDescent="0.25">
      <c r="A174" s="6" t="s">
        <v>169</v>
      </c>
      <c r="B174" s="6" t="s">
        <v>277</v>
      </c>
      <c r="C174" s="10">
        <v>151395</v>
      </c>
      <c r="D174" s="18">
        <v>27543793</v>
      </c>
      <c r="E174" s="14">
        <v>0.06</v>
      </c>
    </row>
    <row r="175" spans="1:5" x14ac:dyDescent="0.25">
      <c r="A175" s="6" t="s">
        <v>169</v>
      </c>
      <c r="B175" s="6" t="s">
        <v>196</v>
      </c>
      <c r="C175" s="10">
        <v>456225</v>
      </c>
      <c r="D175" s="18">
        <v>68776418</v>
      </c>
      <c r="E175" s="14">
        <v>0.06</v>
      </c>
    </row>
    <row r="176" spans="1:5" x14ac:dyDescent="0.25">
      <c r="A176" s="6" t="s">
        <v>170</v>
      </c>
      <c r="B176" s="6" t="s">
        <v>273</v>
      </c>
      <c r="C176" s="10">
        <v>1070</v>
      </c>
      <c r="D176" s="18">
        <v>41740</v>
      </c>
      <c r="E176" s="14">
        <v>0.01</v>
      </c>
    </row>
    <row r="177" spans="1:5" x14ac:dyDescent="0.25">
      <c r="A177" s="6" t="s">
        <v>170</v>
      </c>
      <c r="B177" s="6" t="s">
        <v>274</v>
      </c>
      <c r="C177" s="10">
        <v>12410</v>
      </c>
      <c r="D177" s="18">
        <v>649090</v>
      </c>
      <c r="E177" s="14">
        <v>0.01</v>
      </c>
    </row>
    <row r="178" spans="1:5" x14ac:dyDescent="0.25">
      <c r="A178" s="6" t="s">
        <v>170</v>
      </c>
      <c r="B178" s="6" t="s">
        <v>275</v>
      </c>
      <c r="C178" s="10">
        <v>16570</v>
      </c>
      <c r="D178" s="18">
        <v>2267315</v>
      </c>
      <c r="E178" s="14">
        <v>0.01</v>
      </c>
    </row>
    <row r="179" spans="1:5" x14ac:dyDescent="0.25">
      <c r="A179" s="6" t="s">
        <v>170</v>
      </c>
      <c r="B179" s="6" t="s">
        <v>276</v>
      </c>
      <c r="C179" s="10">
        <v>29555</v>
      </c>
      <c r="D179" s="18">
        <v>5106945</v>
      </c>
      <c r="E179" s="14">
        <v>0.01</v>
      </c>
    </row>
    <row r="180" spans="1:5" x14ac:dyDescent="0.25">
      <c r="A180" s="6" t="s">
        <v>170</v>
      </c>
      <c r="B180" s="6" t="s">
        <v>277</v>
      </c>
      <c r="C180" s="10">
        <v>30230</v>
      </c>
      <c r="D180" s="18">
        <v>5500008</v>
      </c>
      <c r="E180" s="14">
        <v>0.01</v>
      </c>
    </row>
    <row r="181" spans="1:5" x14ac:dyDescent="0.25">
      <c r="A181" s="6" t="s">
        <v>170</v>
      </c>
      <c r="B181" s="6" t="s">
        <v>196</v>
      </c>
      <c r="C181" s="10">
        <v>89840</v>
      </c>
      <c r="D181" s="18">
        <v>13565098</v>
      </c>
      <c r="E181" s="14">
        <v>0.01</v>
      </c>
    </row>
    <row r="182" spans="1:5" x14ac:dyDescent="0.25">
      <c r="A182" s="6" t="s">
        <v>59</v>
      </c>
      <c r="B182" s="6" t="s">
        <v>273</v>
      </c>
      <c r="C182" s="10">
        <v>93055</v>
      </c>
      <c r="D182" s="18">
        <v>3549240</v>
      </c>
      <c r="E182" s="14">
        <v>1</v>
      </c>
    </row>
    <row r="183" spans="1:5" x14ac:dyDescent="0.25">
      <c r="A183" s="6" t="s">
        <v>59</v>
      </c>
      <c r="B183" s="6" t="s">
        <v>274</v>
      </c>
      <c r="C183" s="10">
        <v>1063425</v>
      </c>
      <c r="D183" s="18">
        <v>55077200</v>
      </c>
      <c r="E183" s="14">
        <v>1</v>
      </c>
    </row>
    <row r="184" spans="1:5" x14ac:dyDescent="0.25">
      <c r="A184" s="6" t="s">
        <v>59</v>
      </c>
      <c r="B184" s="6" t="s">
        <v>275</v>
      </c>
      <c r="C184" s="10">
        <v>1382330</v>
      </c>
      <c r="D184" s="18">
        <v>189984415</v>
      </c>
      <c r="E184" s="14">
        <v>1</v>
      </c>
    </row>
    <row r="185" spans="1:5" x14ac:dyDescent="0.25">
      <c r="A185" s="6" t="s">
        <v>59</v>
      </c>
      <c r="B185" s="6" t="s">
        <v>276</v>
      </c>
      <c r="C185" s="10">
        <v>2444555</v>
      </c>
      <c r="D185" s="18">
        <v>429297725</v>
      </c>
      <c r="E185" s="14">
        <v>1</v>
      </c>
    </row>
    <row r="186" spans="1:5" x14ac:dyDescent="0.25">
      <c r="A186" s="6" t="s">
        <v>59</v>
      </c>
      <c r="B186" s="6" t="s">
        <v>277</v>
      </c>
      <c r="C186" s="10">
        <v>2473360</v>
      </c>
      <c r="D186" s="18">
        <v>455769797</v>
      </c>
      <c r="E186" s="14">
        <v>1</v>
      </c>
    </row>
    <row r="187" spans="1:5" x14ac:dyDescent="0.25">
      <c r="A187" s="6" t="s">
        <v>59</v>
      </c>
      <c r="B187" s="6" t="s">
        <v>196</v>
      </c>
      <c r="C187" s="10">
        <v>7456725</v>
      </c>
      <c r="D187" s="18">
        <v>1133678377</v>
      </c>
      <c r="E187" s="14">
        <v>1</v>
      </c>
    </row>
    <row r="188" spans="1:5" x14ac:dyDescent="0.25">
      <c r="A188" s="6" t="s">
        <v>173</v>
      </c>
      <c r="B188" s="6" t="s">
        <v>273</v>
      </c>
      <c r="C188" s="10">
        <v>50</v>
      </c>
      <c r="D188" s="18">
        <v>2170</v>
      </c>
      <c r="E188" s="14">
        <v>0</v>
      </c>
    </row>
    <row r="189" spans="1:5" x14ac:dyDescent="0.25">
      <c r="A189" s="6" t="s">
        <v>173</v>
      </c>
      <c r="B189" s="6" t="s">
        <v>274</v>
      </c>
      <c r="C189" s="10">
        <v>885</v>
      </c>
      <c r="D189" s="18">
        <v>48910</v>
      </c>
      <c r="E189" s="14">
        <v>0</v>
      </c>
    </row>
    <row r="190" spans="1:5" x14ac:dyDescent="0.25">
      <c r="A190" s="6" t="s">
        <v>173</v>
      </c>
      <c r="B190" s="6" t="s">
        <v>275</v>
      </c>
      <c r="C190" s="10">
        <v>710</v>
      </c>
      <c r="D190" s="18">
        <v>88570</v>
      </c>
      <c r="E190" s="14">
        <v>0</v>
      </c>
    </row>
    <row r="191" spans="1:5" x14ac:dyDescent="0.25">
      <c r="A191" s="6" t="s">
        <v>173</v>
      </c>
      <c r="B191" s="6" t="s">
        <v>276</v>
      </c>
      <c r="C191" s="10">
        <v>630</v>
      </c>
      <c r="D191" s="18">
        <v>98045</v>
      </c>
      <c r="E191" s="14">
        <v>0</v>
      </c>
    </row>
    <row r="192" spans="1:5" x14ac:dyDescent="0.25">
      <c r="A192" s="6" t="s">
        <v>173</v>
      </c>
      <c r="B192" s="6" t="s">
        <v>277</v>
      </c>
      <c r="C192" s="10">
        <v>370</v>
      </c>
      <c r="D192" s="18">
        <v>67924</v>
      </c>
      <c r="E192" s="14">
        <v>0</v>
      </c>
    </row>
    <row r="193" spans="1:5" x14ac:dyDescent="0.25">
      <c r="A193" s="6" t="s">
        <v>173</v>
      </c>
      <c r="B193" s="6" t="s">
        <v>196</v>
      </c>
      <c r="C193" s="10">
        <v>2645</v>
      </c>
      <c r="D193" s="18">
        <v>305619</v>
      </c>
      <c r="E193" s="14">
        <v>0</v>
      </c>
    </row>
    <row r="194" spans="1:5" x14ac:dyDescent="0.25">
      <c r="A194" s="6" t="s">
        <v>175</v>
      </c>
      <c r="B194" s="6" t="s">
        <v>273</v>
      </c>
      <c r="C194" s="10">
        <v>645</v>
      </c>
      <c r="D194" s="18">
        <v>26120</v>
      </c>
      <c r="E194" s="14">
        <v>0.01</v>
      </c>
    </row>
    <row r="195" spans="1:5" x14ac:dyDescent="0.25">
      <c r="A195" s="6" t="s">
        <v>175</v>
      </c>
      <c r="B195" s="6" t="s">
        <v>274</v>
      </c>
      <c r="C195" s="10">
        <v>8305</v>
      </c>
      <c r="D195" s="18">
        <v>463320</v>
      </c>
      <c r="E195" s="14">
        <v>0.01</v>
      </c>
    </row>
    <row r="196" spans="1:5" x14ac:dyDescent="0.25">
      <c r="A196" s="6" t="s">
        <v>175</v>
      </c>
      <c r="B196" s="6" t="s">
        <v>275</v>
      </c>
      <c r="C196" s="10">
        <v>8530</v>
      </c>
      <c r="D196" s="18">
        <v>1130745</v>
      </c>
      <c r="E196" s="14">
        <v>0.01</v>
      </c>
    </row>
    <row r="197" spans="1:5" x14ac:dyDescent="0.25">
      <c r="A197" s="6" t="s">
        <v>175</v>
      </c>
      <c r="B197" s="6" t="s">
        <v>276</v>
      </c>
      <c r="C197" s="10">
        <v>7990</v>
      </c>
      <c r="D197" s="18">
        <v>1420260</v>
      </c>
      <c r="E197" s="14">
        <v>0</v>
      </c>
    </row>
    <row r="198" spans="1:5" x14ac:dyDescent="0.25">
      <c r="A198" s="6" t="s">
        <v>175</v>
      </c>
      <c r="B198" s="6" t="s">
        <v>277</v>
      </c>
      <c r="C198" s="10">
        <v>4140</v>
      </c>
      <c r="D198" s="18">
        <v>759401</v>
      </c>
      <c r="E198" s="14">
        <v>0</v>
      </c>
    </row>
    <row r="199" spans="1:5" x14ac:dyDescent="0.25">
      <c r="A199" s="6" t="s">
        <v>175</v>
      </c>
      <c r="B199" s="6" t="s">
        <v>196</v>
      </c>
      <c r="C199" s="10">
        <v>29610</v>
      </c>
      <c r="D199" s="18">
        <v>3799846</v>
      </c>
      <c r="E199" s="14">
        <v>0</v>
      </c>
    </row>
    <row r="200" spans="1:5" x14ac:dyDescent="0.25">
      <c r="A200" s="6" t="s">
        <v>174</v>
      </c>
      <c r="B200" s="6" t="s">
        <v>273</v>
      </c>
      <c r="C200" s="10">
        <v>80</v>
      </c>
      <c r="D200" s="18">
        <v>2920</v>
      </c>
      <c r="E200" s="14">
        <v>0</v>
      </c>
    </row>
    <row r="201" spans="1:5" x14ac:dyDescent="0.25">
      <c r="A201" s="6" t="s">
        <v>174</v>
      </c>
      <c r="B201" s="6" t="s">
        <v>274</v>
      </c>
      <c r="C201" s="10">
        <v>870</v>
      </c>
      <c r="D201" s="18">
        <v>42140</v>
      </c>
      <c r="E201" s="14">
        <v>0</v>
      </c>
    </row>
    <row r="202" spans="1:5" x14ac:dyDescent="0.25">
      <c r="A202" s="6" t="s">
        <v>174</v>
      </c>
      <c r="B202" s="6" t="s">
        <v>275</v>
      </c>
      <c r="C202" s="10">
        <v>1085</v>
      </c>
      <c r="D202" s="18">
        <v>131150</v>
      </c>
      <c r="E202" s="14">
        <v>0</v>
      </c>
    </row>
    <row r="203" spans="1:5" x14ac:dyDescent="0.25">
      <c r="A203" s="6" t="s">
        <v>174</v>
      </c>
      <c r="B203" s="6" t="s">
        <v>276</v>
      </c>
      <c r="C203" s="10">
        <v>1475</v>
      </c>
      <c r="D203" s="18">
        <v>244325</v>
      </c>
      <c r="E203" s="14">
        <v>0</v>
      </c>
    </row>
    <row r="204" spans="1:5" x14ac:dyDescent="0.25">
      <c r="A204" s="6" t="s">
        <v>174</v>
      </c>
      <c r="B204" s="6" t="s">
        <v>277</v>
      </c>
      <c r="C204" s="10">
        <v>1710</v>
      </c>
      <c r="D204" s="18">
        <v>286047</v>
      </c>
      <c r="E204" s="14">
        <v>0</v>
      </c>
    </row>
    <row r="205" spans="1:5" x14ac:dyDescent="0.25">
      <c r="A205" s="6" t="s">
        <v>174</v>
      </c>
      <c r="B205" s="6" t="s">
        <v>196</v>
      </c>
      <c r="C205" s="10">
        <v>5220</v>
      </c>
      <c r="D205" s="18">
        <v>706582</v>
      </c>
      <c r="E205" s="14">
        <v>0</v>
      </c>
    </row>
    <row r="206" spans="1:5" x14ac:dyDescent="0.25">
      <c r="A206" s="6" t="s">
        <v>171</v>
      </c>
      <c r="B206" s="6" t="s">
        <v>273</v>
      </c>
      <c r="C206" s="10">
        <v>2155</v>
      </c>
      <c r="D206" s="18">
        <v>80570</v>
      </c>
      <c r="E206" s="14">
        <v>0.02</v>
      </c>
    </row>
    <row r="207" spans="1:5" x14ac:dyDescent="0.25">
      <c r="A207" s="6" t="s">
        <v>171</v>
      </c>
      <c r="B207" s="6" t="s">
        <v>274</v>
      </c>
      <c r="C207" s="10">
        <v>25090</v>
      </c>
      <c r="D207" s="18">
        <v>1277750</v>
      </c>
      <c r="E207" s="14">
        <v>0.02</v>
      </c>
    </row>
    <row r="208" spans="1:5" x14ac:dyDescent="0.25">
      <c r="A208" s="6" t="s">
        <v>171</v>
      </c>
      <c r="B208" s="6" t="s">
        <v>275</v>
      </c>
      <c r="C208" s="10">
        <v>32140</v>
      </c>
      <c r="D208" s="18">
        <v>4297085</v>
      </c>
      <c r="E208" s="14">
        <v>0.02</v>
      </c>
    </row>
    <row r="209" spans="1:5" x14ac:dyDescent="0.25">
      <c r="A209" s="6" t="s">
        <v>171</v>
      </c>
      <c r="B209" s="6" t="s">
        <v>276</v>
      </c>
      <c r="C209" s="10">
        <v>54940</v>
      </c>
      <c r="D209" s="18">
        <v>9472730</v>
      </c>
      <c r="E209" s="14">
        <v>0.02</v>
      </c>
    </row>
    <row r="210" spans="1:5" x14ac:dyDescent="0.25">
      <c r="A210" s="6" t="s">
        <v>171</v>
      </c>
      <c r="B210" s="6" t="s">
        <v>277</v>
      </c>
      <c r="C210" s="10">
        <v>55410</v>
      </c>
      <c r="D210" s="18">
        <v>10015048</v>
      </c>
      <c r="E210" s="14">
        <v>0.02</v>
      </c>
    </row>
    <row r="211" spans="1:5" x14ac:dyDescent="0.25">
      <c r="A211" s="6" t="s">
        <v>171</v>
      </c>
      <c r="B211" s="6" t="s">
        <v>196</v>
      </c>
      <c r="C211" s="10">
        <v>169730</v>
      </c>
      <c r="D211" s="18">
        <v>25143183</v>
      </c>
      <c r="E211" s="14">
        <v>0.02</v>
      </c>
    </row>
    <row r="212" spans="1:5" x14ac:dyDescent="0.25">
      <c r="A212" s="6" t="s">
        <v>172</v>
      </c>
      <c r="B212" s="6" t="s">
        <v>273</v>
      </c>
      <c r="C212" s="10">
        <v>3335</v>
      </c>
      <c r="D212" s="18">
        <v>124770</v>
      </c>
      <c r="E212" s="14">
        <v>0.04</v>
      </c>
    </row>
    <row r="213" spans="1:5" x14ac:dyDescent="0.25">
      <c r="A213" s="6" t="s">
        <v>172</v>
      </c>
      <c r="B213" s="6" t="s">
        <v>274</v>
      </c>
      <c r="C213" s="10">
        <v>39810</v>
      </c>
      <c r="D213" s="18">
        <v>2039840</v>
      </c>
      <c r="E213" s="14">
        <v>0.04</v>
      </c>
    </row>
    <row r="214" spans="1:5" x14ac:dyDescent="0.25">
      <c r="A214" s="6" t="s">
        <v>172</v>
      </c>
      <c r="B214" s="6" t="s">
        <v>275</v>
      </c>
      <c r="C214" s="10">
        <v>52695</v>
      </c>
      <c r="D214" s="18">
        <v>7300250</v>
      </c>
      <c r="E214" s="14">
        <v>0.04</v>
      </c>
    </row>
    <row r="215" spans="1:5" x14ac:dyDescent="0.25">
      <c r="A215" s="6" t="s">
        <v>172</v>
      </c>
      <c r="B215" s="6" t="s">
        <v>276</v>
      </c>
      <c r="C215" s="10">
        <v>94375</v>
      </c>
      <c r="D215" s="18">
        <v>16603950</v>
      </c>
      <c r="E215" s="14">
        <v>0.04</v>
      </c>
    </row>
    <row r="216" spans="1:5" x14ac:dyDescent="0.25">
      <c r="A216" s="6" t="s">
        <v>172</v>
      </c>
      <c r="B216" s="6" t="s">
        <v>277</v>
      </c>
      <c r="C216" s="10">
        <v>94430</v>
      </c>
      <c r="D216" s="18">
        <v>17406564</v>
      </c>
      <c r="E216" s="14">
        <v>0.04</v>
      </c>
    </row>
    <row r="217" spans="1:5" x14ac:dyDescent="0.25">
      <c r="A217" s="6" t="s">
        <v>172</v>
      </c>
      <c r="B217" s="6" t="s">
        <v>196</v>
      </c>
      <c r="C217" s="10">
        <v>284645</v>
      </c>
      <c r="D217" s="18">
        <v>43475374</v>
      </c>
      <c r="E217" s="14">
        <v>0.04</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8"/>
  <sheetViews>
    <sheetView workbookViewId="0"/>
  </sheetViews>
  <sheetFormatPr defaultColWidth="11" defaultRowHeight="15.75" x14ac:dyDescent="0.25"/>
  <sheetData>
    <row r="1" spans="1:1" ht="21" x14ac:dyDescent="0.35">
      <c r="A1" s="1" t="s">
        <v>2</v>
      </c>
    </row>
    <row r="2" spans="1:1" ht="31.5" x14ac:dyDescent="0.25">
      <c r="A2" s="3" t="s">
        <v>272</v>
      </c>
    </row>
    <row r="3" spans="1:1" x14ac:dyDescent="0.25">
      <c r="A3" s="67" t="s">
        <v>273</v>
      </c>
    </row>
    <row r="4" spans="1:1" x14ac:dyDescent="0.25">
      <c r="A4" s="66" t="s">
        <v>274</v>
      </c>
    </row>
    <row r="5" spans="1:1" x14ac:dyDescent="0.25">
      <c r="A5" s="66" t="s">
        <v>275</v>
      </c>
    </row>
    <row r="6" spans="1:1" x14ac:dyDescent="0.25">
      <c r="A6" s="66" t="s">
        <v>276</v>
      </c>
    </row>
    <row r="7" spans="1:1" x14ac:dyDescent="0.25">
      <c r="A7" s="66" t="s">
        <v>277</v>
      </c>
    </row>
    <row r="8" spans="1:1" x14ac:dyDescent="0.25">
      <c r="A8" s="66" t="s">
        <v>196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AC0C4-DEB2-4FE2-96AA-B8034CABCE7D}">
  <dimension ref="A1:C65"/>
  <sheetViews>
    <sheetView workbookViewId="0"/>
  </sheetViews>
  <sheetFormatPr defaultRowHeight="15.75" x14ac:dyDescent="0.25"/>
  <cols>
    <col min="1" max="1" width="11.125" style="53" customWidth="1"/>
    <col min="2" max="2" width="93.625" style="53" customWidth="1"/>
    <col min="3" max="3" width="25.875" style="53" customWidth="1"/>
    <col min="4" max="16384" width="9" style="53"/>
  </cols>
  <sheetData>
    <row r="1" spans="1:3" ht="21" x14ac:dyDescent="0.35">
      <c r="A1" s="52" t="s">
        <v>302</v>
      </c>
      <c r="C1" s="54"/>
    </row>
    <row r="2" spans="1:3" x14ac:dyDescent="0.25">
      <c r="A2" s="53" t="s">
        <v>303</v>
      </c>
      <c r="C2" s="54"/>
    </row>
    <row r="3" spans="1:3" x14ac:dyDescent="0.25">
      <c r="A3" s="53" t="s">
        <v>5</v>
      </c>
    </row>
    <row r="4" spans="1:3" ht="31.5" x14ac:dyDescent="0.25">
      <c r="A4" s="55" t="s">
        <v>421</v>
      </c>
      <c r="B4" s="56" t="s">
        <v>304</v>
      </c>
      <c r="C4" s="57" t="s">
        <v>305</v>
      </c>
    </row>
    <row r="5" spans="1:3" ht="32.1" customHeight="1" x14ac:dyDescent="0.25">
      <c r="A5" s="58" t="s">
        <v>306</v>
      </c>
      <c r="B5" s="59" t="s">
        <v>308</v>
      </c>
      <c r="C5" s="60">
        <v>1</v>
      </c>
    </row>
    <row r="6" spans="1:3" ht="31.5" x14ac:dyDescent="0.25">
      <c r="A6" s="58" t="s">
        <v>307</v>
      </c>
      <c r="B6" s="59" t="s">
        <v>461</v>
      </c>
      <c r="C6" s="60" t="s">
        <v>430</v>
      </c>
    </row>
    <row r="7" spans="1:3" ht="31.5" x14ac:dyDescent="0.25">
      <c r="A7" s="58" t="s">
        <v>309</v>
      </c>
      <c r="B7" s="59" t="s">
        <v>311</v>
      </c>
      <c r="C7" s="60">
        <v>1</v>
      </c>
    </row>
    <row r="8" spans="1:3" ht="47.25" x14ac:dyDescent="0.25">
      <c r="A8" s="58" t="s">
        <v>310</v>
      </c>
      <c r="B8" s="59" t="s">
        <v>313</v>
      </c>
      <c r="C8" s="60">
        <v>1</v>
      </c>
    </row>
    <row r="9" spans="1:3" ht="47.25" x14ac:dyDescent="0.25">
      <c r="A9" s="58" t="s">
        <v>312</v>
      </c>
      <c r="B9" s="59" t="s">
        <v>315</v>
      </c>
      <c r="C9" s="60" t="s">
        <v>422</v>
      </c>
    </row>
    <row r="10" spans="1:3" ht="31.5" x14ac:dyDescent="0.25">
      <c r="A10" s="58" t="s">
        <v>314</v>
      </c>
      <c r="B10" s="59" t="s">
        <v>317</v>
      </c>
      <c r="C10" s="60">
        <v>1</v>
      </c>
    </row>
    <row r="11" spans="1:3" ht="47.25" x14ac:dyDescent="0.25">
      <c r="A11" s="58" t="s">
        <v>316</v>
      </c>
      <c r="B11" s="59" t="s">
        <v>319</v>
      </c>
      <c r="C11" s="60">
        <v>1</v>
      </c>
    </row>
    <row r="12" spans="1:3" ht="31.5" x14ac:dyDescent="0.25">
      <c r="A12" s="58" t="s">
        <v>318</v>
      </c>
      <c r="B12" s="59" t="s">
        <v>321</v>
      </c>
      <c r="C12" s="60">
        <v>1</v>
      </c>
    </row>
    <row r="13" spans="1:3" ht="31.5" x14ac:dyDescent="0.25">
      <c r="A13" s="58" t="s">
        <v>320</v>
      </c>
      <c r="B13" s="59" t="s">
        <v>323</v>
      </c>
      <c r="C13" s="60">
        <v>1</v>
      </c>
    </row>
    <row r="14" spans="1:3" ht="31.5" x14ac:dyDescent="0.25">
      <c r="A14" s="58" t="s">
        <v>322</v>
      </c>
      <c r="B14" s="59" t="s">
        <v>325</v>
      </c>
      <c r="C14" s="60">
        <v>1</v>
      </c>
    </row>
    <row r="15" spans="1:3" ht="31.5" x14ac:dyDescent="0.25">
      <c r="A15" s="58" t="s">
        <v>324</v>
      </c>
      <c r="B15" s="59" t="s">
        <v>327</v>
      </c>
      <c r="C15" s="60">
        <v>1</v>
      </c>
    </row>
    <row r="16" spans="1:3" ht="31.5" x14ac:dyDescent="0.25">
      <c r="A16" s="58" t="s">
        <v>326</v>
      </c>
      <c r="B16" s="59" t="s">
        <v>329</v>
      </c>
      <c r="C16" s="60">
        <v>2</v>
      </c>
    </row>
    <row r="17" spans="1:3" x14ac:dyDescent="0.25">
      <c r="A17" s="58" t="s">
        <v>328</v>
      </c>
      <c r="B17" s="59" t="s">
        <v>331</v>
      </c>
      <c r="C17" s="60">
        <v>3</v>
      </c>
    </row>
    <row r="18" spans="1:3" ht="31.5" x14ac:dyDescent="0.25">
      <c r="A18" s="58" t="s">
        <v>330</v>
      </c>
      <c r="B18" s="59" t="s">
        <v>333</v>
      </c>
      <c r="C18" s="60">
        <v>3</v>
      </c>
    </row>
    <row r="19" spans="1:3" ht="63" x14ac:dyDescent="0.25">
      <c r="A19" s="58" t="s">
        <v>332</v>
      </c>
      <c r="B19" s="59" t="s">
        <v>435</v>
      </c>
      <c r="C19" s="60" t="s">
        <v>423</v>
      </c>
    </row>
    <row r="20" spans="1:3" ht="47.25" x14ac:dyDescent="0.25">
      <c r="A20" s="58" t="s">
        <v>334</v>
      </c>
      <c r="B20" s="59" t="s">
        <v>431</v>
      </c>
      <c r="C20" s="60" t="s">
        <v>423</v>
      </c>
    </row>
    <row r="21" spans="1:3" ht="31.5" x14ac:dyDescent="0.25">
      <c r="A21" s="58" t="s">
        <v>335</v>
      </c>
      <c r="B21" s="59" t="s">
        <v>433</v>
      </c>
      <c r="C21" s="60" t="s">
        <v>423</v>
      </c>
    </row>
    <row r="22" spans="1:3" ht="31.5" x14ac:dyDescent="0.25">
      <c r="A22" s="58" t="s">
        <v>336</v>
      </c>
      <c r="B22" s="59" t="s">
        <v>436</v>
      </c>
      <c r="C22" s="61" t="s">
        <v>438</v>
      </c>
    </row>
    <row r="23" spans="1:3" ht="78.75" x14ac:dyDescent="0.25">
      <c r="A23" s="58" t="s">
        <v>337</v>
      </c>
      <c r="B23" s="59" t="s">
        <v>417</v>
      </c>
      <c r="C23" s="61">
        <v>5</v>
      </c>
    </row>
    <row r="24" spans="1:3" ht="94.5" x14ac:dyDescent="0.25">
      <c r="A24" s="58" t="s">
        <v>338</v>
      </c>
      <c r="B24" s="59" t="s">
        <v>340</v>
      </c>
      <c r="C24" s="61">
        <v>5</v>
      </c>
    </row>
    <row r="25" spans="1:3" x14ac:dyDescent="0.25">
      <c r="A25" s="58" t="s">
        <v>339</v>
      </c>
      <c r="B25" s="59" t="s">
        <v>342</v>
      </c>
      <c r="C25" s="61">
        <v>5</v>
      </c>
    </row>
    <row r="26" spans="1:3" ht="47.25" x14ac:dyDescent="0.25">
      <c r="A26" s="58" t="s">
        <v>341</v>
      </c>
      <c r="B26" s="59" t="s">
        <v>344</v>
      </c>
      <c r="C26" s="61">
        <v>5</v>
      </c>
    </row>
    <row r="27" spans="1:3" ht="47.25" x14ac:dyDescent="0.25">
      <c r="A27" s="58" t="s">
        <v>343</v>
      </c>
      <c r="B27" s="59" t="s">
        <v>415</v>
      </c>
      <c r="C27" s="61">
        <v>5</v>
      </c>
    </row>
    <row r="28" spans="1:3" ht="31.5" x14ac:dyDescent="0.25">
      <c r="A28" s="58" t="s">
        <v>345</v>
      </c>
      <c r="B28" s="59" t="s">
        <v>347</v>
      </c>
      <c r="C28" s="61">
        <v>5</v>
      </c>
    </row>
    <row r="29" spans="1:3" ht="47.25" x14ac:dyDescent="0.25">
      <c r="A29" s="58" t="s">
        <v>346</v>
      </c>
      <c r="B29" s="59" t="s">
        <v>349</v>
      </c>
      <c r="C29" s="61" t="s">
        <v>424</v>
      </c>
    </row>
    <row r="30" spans="1:3" ht="31.5" x14ac:dyDescent="0.25">
      <c r="A30" s="58" t="s">
        <v>348</v>
      </c>
      <c r="B30" s="59" t="s">
        <v>351</v>
      </c>
      <c r="C30" s="61">
        <v>6</v>
      </c>
    </row>
    <row r="31" spans="1:3" ht="31.5" x14ac:dyDescent="0.25">
      <c r="A31" s="58" t="s">
        <v>350</v>
      </c>
      <c r="B31" s="59" t="s">
        <v>416</v>
      </c>
      <c r="C31" s="61" t="s">
        <v>425</v>
      </c>
    </row>
    <row r="32" spans="1:3" x14ac:dyDescent="0.25">
      <c r="A32" s="58" t="s">
        <v>352</v>
      </c>
      <c r="B32" s="59" t="s">
        <v>354</v>
      </c>
      <c r="C32" s="61" t="s">
        <v>426</v>
      </c>
    </row>
    <row r="33" spans="1:3" ht="94.5" x14ac:dyDescent="0.25">
      <c r="A33" s="58" t="s">
        <v>353</v>
      </c>
      <c r="B33" s="59" t="s">
        <v>356</v>
      </c>
      <c r="C33" s="61" t="s">
        <v>427</v>
      </c>
    </row>
    <row r="34" spans="1:3" ht="31.5" x14ac:dyDescent="0.25">
      <c r="A34" s="58" t="s">
        <v>355</v>
      </c>
      <c r="B34" s="59" t="s">
        <v>359</v>
      </c>
      <c r="C34" s="61">
        <v>8</v>
      </c>
    </row>
    <row r="35" spans="1:3" ht="31.5" x14ac:dyDescent="0.25">
      <c r="A35" s="58" t="s">
        <v>357</v>
      </c>
      <c r="B35" s="59" t="s">
        <v>361</v>
      </c>
      <c r="C35" s="61">
        <v>9</v>
      </c>
    </row>
    <row r="36" spans="1:3" ht="78.75" x14ac:dyDescent="0.25">
      <c r="A36" s="58" t="s">
        <v>358</v>
      </c>
      <c r="B36" s="59" t="s">
        <v>363</v>
      </c>
      <c r="C36" s="61">
        <v>9</v>
      </c>
    </row>
    <row r="37" spans="1:3" ht="78.75" x14ac:dyDescent="0.25">
      <c r="A37" s="58" t="s">
        <v>360</v>
      </c>
      <c r="B37" s="59" t="s">
        <v>365</v>
      </c>
      <c r="C37" s="61">
        <v>9</v>
      </c>
    </row>
    <row r="38" spans="1:3" ht="78.75" x14ac:dyDescent="0.25">
      <c r="A38" s="58" t="s">
        <v>362</v>
      </c>
      <c r="B38" s="59" t="s">
        <v>367</v>
      </c>
      <c r="C38" s="61">
        <v>9</v>
      </c>
    </row>
    <row r="39" spans="1:3" ht="48" customHeight="1" x14ac:dyDescent="0.25">
      <c r="A39" s="58" t="s">
        <v>364</v>
      </c>
      <c r="B39" s="59" t="s">
        <v>369</v>
      </c>
      <c r="C39" s="61">
        <v>9</v>
      </c>
    </row>
    <row r="40" spans="1:3" x14ac:dyDescent="0.25">
      <c r="A40" s="58" t="s">
        <v>366</v>
      </c>
      <c r="B40" s="59" t="s">
        <v>371</v>
      </c>
      <c r="C40" s="61">
        <v>9</v>
      </c>
    </row>
    <row r="41" spans="1:3" x14ac:dyDescent="0.25">
      <c r="A41" s="58" t="s">
        <v>368</v>
      </c>
      <c r="B41" s="59" t="s">
        <v>373</v>
      </c>
      <c r="C41" s="61" t="s">
        <v>428</v>
      </c>
    </row>
    <row r="42" spans="1:3" ht="63" x14ac:dyDescent="0.25">
      <c r="A42" s="58" t="s">
        <v>370</v>
      </c>
      <c r="B42" s="59" t="s">
        <v>437</v>
      </c>
      <c r="C42" s="61" t="s">
        <v>453</v>
      </c>
    </row>
    <row r="43" spans="1:3" ht="47.25" x14ac:dyDescent="0.25">
      <c r="A43" s="58" t="s">
        <v>372</v>
      </c>
      <c r="B43" s="59" t="s">
        <v>434</v>
      </c>
      <c r="C43" s="61" t="s">
        <v>453</v>
      </c>
    </row>
    <row r="44" spans="1:3" ht="31.5" x14ac:dyDescent="0.25">
      <c r="A44" s="58" t="s">
        <v>374</v>
      </c>
      <c r="B44" s="59" t="s">
        <v>378</v>
      </c>
      <c r="C44" s="61" t="s">
        <v>429</v>
      </c>
    </row>
    <row r="45" spans="1:3" x14ac:dyDescent="0.25">
      <c r="A45" s="58" t="s">
        <v>375</v>
      </c>
      <c r="B45" s="59" t="s">
        <v>418</v>
      </c>
      <c r="C45" s="61">
        <v>11</v>
      </c>
    </row>
    <row r="46" spans="1:3" ht="110.25" x14ac:dyDescent="0.25">
      <c r="A46" s="58" t="s">
        <v>376</v>
      </c>
      <c r="B46" s="59" t="s">
        <v>432</v>
      </c>
      <c r="C46" s="61">
        <v>13</v>
      </c>
    </row>
    <row r="47" spans="1:3" ht="31.5" x14ac:dyDescent="0.25">
      <c r="A47" s="58" t="s">
        <v>377</v>
      </c>
      <c r="B47" s="62" t="s">
        <v>382</v>
      </c>
      <c r="C47" s="61">
        <v>13</v>
      </c>
    </row>
    <row r="48" spans="1:3" x14ac:dyDescent="0.25">
      <c r="A48" s="58" t="s">
        <v>379</v>
      </c>
      <c r="B48" s="59" t="s">
        <v>419</v>
      </c>
      <c r="C48" s="61">
        <v>14</v>
      </c>
    </row>
    <row r="49" spans="1:3" ht="31.5" x14ac:dyDescent="0.25">
      <c r="A49" s="58" t="s">
        <v>380</v>
      </c>
      <c r="B49" s="59" t="s">
        <v>420</v>
      </c>
      <c r="C49" s="61">
        <v>16</v>
      </c>
    </row>
    <row r="50" spans="1:3" ht="69.75" customHeight="1" x14ac:dyDescent="0.25">
      <c r="A50" s="58" t="s">
        <v>381</v>
      </c>
      <c r="B50" s="59" t="s">
        <v>388</v>
      </c>
      <c r="C50" s="61">
        <v>16</v>
      </c>
    </row>
    <row r="51" spans="1:3" ht="31.5" x14ac:dyDescent="0.25">
      <c r="A51" s="58" t="s">
        <v>383</v>
      </c>
      <c r="B51" s="59" t="s">
        <v>470</v>
      </c>
      <c r="C51" s="61">
        <v>16</v>
      </c>
    </row>
    <row r="52" spans="1:3" ht="31.5" x14ac:dyDescent="0.25">
      <c r="A52" s="58" t="s">
        <v>384</v>
      </c>
      <c r="B52" s="59" t="s">
        <v>398</v>
      </c>
      <c r="C52" s="61">
        <v>16</v>
      </c>
    </row>
    <row r="53" spans="1:3" ht="31.5" x14ac:dyDescent="0.25">
      <c r="A53" s="58" t="s">
        <v>385</v>
      </c>
      <c r="B53" s="59" t="s">
        <v>399</v>
      </c>
      <c r="C53" s="61">
        <v>16</v>
      </c>
    </row>
    <row r="54" spans="1:3" ht="53.25" customHeight="1" x14ac:dyDescent="0.25">
      <c r="A54" s="58" t="s">
        <v>386</v>
      </c>
      <c r="B54" s="59" t="s">
        <v>400</v>
      </c>
      <c r="C54" s="61">
        <v>16</v>
      </c>
    </row>
    <row r="55" spans="1:3" ht="47.25" x14ac:dyDescent="0.25">
      <c r="A55" s="58" t="s">
        <v>387</v>
      </c>
      <c r="B55" s="59" t="s">
        <v>401</v>
      </c>
      <c r="C55" s="61">
        <v>16</v>
      </c>
    </row>
    <row r="56" spans="1:3" ht="47.25" x14ac:dyDescent="0.25">
      <c r="A56" s="58" t="s">
        <v>389</v>
      </c>
      <c r="B56" s="59" t="s">
        <v>402</v>
      </c>
      <c r="C56" s="61">
        <v>16</v>
      </c>
    </row>
    <row r="57" spans="1:3" ht="31.5" x14ac:dyDescent="0.25">
      <c r="A57" s="58" t="s">
        <v>390</v>
      </c>
      <c r="B57" s="59" t="s">
        <v>403</v>
      </c>
      <c r="C57" s="61">
        <v>16</v>
      </c>
    </row>
    <row r="58" spans="1:3" ht="78.75" x14ac:dyDescent="0.25">
      <c r="A58" s="58" t="s">
        <v>391</v>
      </c>
      <c r="B58" s="59" t="s">
        <v>404</v>
      </c>
      <c r="C58" s="61">
        <v>16</v>
      </c>
    </row>
    <row r="59" spans="1:3" ht="63" x14ac:dyDescent="0.25">
      <c r="A59" s="58" t="s">
        <v>392</v>
      </c>
      <c r="B59" s="59" t="s">
        <v>407</v>
      </c>
      <c r="C59" s="61">
        <v>16</v>
      </c>
    </row>
    <row r="60" spans="1:3" ht="47.25" x14ac:dyDescent="0.25">
      <c r="A60" s="58" t="s">
        <v>393</v>
      </c>
      <c r="B60" s="59" t="s">
        <v>409</v>
      </c>
      <c r="C60" s="61">
        <v>16</v>
      </c>
    </row>
    <row r="61" spans="1:3" ht="31.5" x14ac:dyDescent="0.25">
      <c r="A61" s="58" t="s">
        <v>394</v>
      </c>
      <c r="B61" s="59" t="s">
        <v>411</v>
      </c>
      <c r="C61" s="61">
        <v>16</v>
      </c>
    </row>
    <row r="62" spans="1:3" ht="31.5" x14ac:dyDescent="0.25">
      <c r="A62" s="58" t="s">
        <v>405</v>
      </c>
      <c r="B62" s="59" t="s">
        <v>397</v>
      </c>
      <c r="C62" s="61">
        <v>17</v>
      </c>
    </row>
    <row r="63" spans="1:3" ht="31.5" x14ac:dyDescent="0.25">
      <c r="A63" s="58" t="s">
        <v>406</v>
      </c>
      <c r="B63" s="59" t="s">
        <v>412</v>
      </c>
      <c r="C63" s="61">
        <v>17</v>
      </c>
    </row>
    <row r="64" spans="1:3" ht="47.25" x14ac:dyDescent="0.25">
      <c r="A64" s="58" t="s">
        <v>408</v>
      </c>
      <c r="B64" s="59" t="s">
        <v>413</v>
      </c>
      <c r="C64" s="61">
        <v>17</v>
      </c>
    </row>
    <row r="65" spans="1:3" ht="47.25" x14ac:dyDescent="0.25">
      <c r="A65" s="58" t="s">
        <v>410</v>
      </c>
      <c r="B65" s="59" t="s">
        <v>414</v>
      </c>
      <c r="C65" s="61">
        <v>17</v>
      </c>
    </row>
  </sheetData>
  <phoneticPr fontId="12" type="noConversion"/>
  <hyperlinks>
    <hyperlink ref="B47" r:id="rId1" xr:uid="{AE731E7F-31A6-4061-82C8-63B990477D19}"/>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6"/>
  <sheetViews>
    <sheetView zoomScaleNormal="100" workbookViewId="0"/>
  </sheetViews>
  <sheetFormatPr defaultColWidth="11" defaultRowHeight="15.75" x14ac:dyDescent="0.25"/>
  <cols>
    <col min="1" max="1" width="25.75" customWidth="1"/>
    <col min="2" max="10" width="16.75" customWidth="1"/>
  </cols>
  <sheetData>
    <row r="1" spans="1:10" ht="21" x14ac:dyDescent="0.35">
      <c r="A1" s="26" t="s">
        <v>439</v>
      </c>
    </row>
    <row r="2" spans="1:10" x14ac:dyDescent="0.25">
      <c r="A2" t="s">
        <v>4</v>
      </c>
    </row>
    <row r="3" spans="1:10" x14ac:dyDescent="0.25">
      <c r="A3" t="s">
        <v>5</v>
      </c>
    </row>
    <row r="4" spans="1:10" ht="69.95" customHeight="1" x14ac:dyDescent="0.25">
      <c r="A4" s="3" t="s">
        <v>49</v>
      </c>
      <c r="B4" s="3" t="s">
        <v>50</v>
      </c>
      <c r="C4" s="3" t="s">
        <v>51</v>
      </c>
      <c r="D4" s="3" t="s">
        <v>52</v>
      </c>
      <c r="E4" s="3" t="s">
        <v>53</v>
      </c>
      <c r="F4" s="3" t="s">
        <v>54</v>
      </c>
      <c r="G4" s="3" t="s">
        <v>55</v>
      </c>
      <c r="H4" s="3" t="s">
        <v>56</v>
      </c>
      <c r="I4" s="3" t="s">
        <v>57</v>
      </c>
      <c r="J4" s="3" t="s">
        <v>58</v>
      </c>
    </row>
    <row r="5" spans="1:10" x14ac:dyDescent="0.25">
      <c r="A5" s="7" t="s">
        <v>59</v>
      </c>
      <c r="B5" s="11">
        <v>414700</v>
      </c>
      <c r="C5" s="15">
        <v>1</v>
      </c>
      <c r="D5" s="11">
        <v>411300</v>
      </c>
      <c r="E5" s="11">
        <v>338145</v>
      </c>
      <c r="F5" s="11">
        <v>66690</v>
      </c>
      <c r="G5" s="11">
        <v>6460</v>
      </c>
      <c r="H5" s="15">
        <v>0.82</v>
      </c>
      <c r="I5" s="15">
        <v>0.16</v>
      </c>
      <c r="J5" s="15">
        <v>0.02</v>
      </c>
    </row>
    <row r="6" spans="1:10" x14ac:dyDescent="0.25">
      <c r="A6" s="6" t="s">
        <v>60</v>
      </c>
      <c r="B6" s="10">
        <v>46175</v>
      </c>
      <c r="C6" s="14">
        <v>0.11</v>
      </c>
      <c r="D6" s="10">
        <v>5290</v>
      </c>
      <c r="E6" s="10">
        <v>5250</v>
      </c>
      <c r="F6" s="10">
        <v>0</v>
      </c>
      <c r="G6" s="10">
        <v>40</v>
      </c>
      <c r="H6" s="14">
        <v>0.99</v>
      </c>
      <c r="I6" s="14">
        <v>0</v>
      </c>
      <c r="J6" s="14">
        <v>0.01</v>
      </c>
    </row>
    <row r="7" spans="1:10" x14ac:dyDescent="0.25">
      <c r="A7" s="6" t="s">
        <v>61</v>
      </c>
      <c r="B7" s="10">
        <v>10335</v>
      </c>
      <c r="C7" s="14">
        <v>0.02</v>
      </c>
      <c r="D7" s="10">
        <v>9505</v>
      </c>
      <c r="E7" s="10">
        <v>9445</v>
      </c>
      <c r="F7" s="10">
        <v>0</v>
      </c>
      <c r="G7" s="10">
        <v>60</v>
      </c>
      <c r="H7" s="14">
        <v>0.99</v>
      </c>
      <c r="I7" s="14">
        <v>0</v>
      </c>
      <c r="J7" s="14">
        <v>0.01</v>
      </c>
    </row>
    <row r="8" spans="1:10" x14ac:dyDescent="0.25">
      <c r="A8" s="6" t="s">
        <v>62</v>
      </c>
      <c r="B8" s="10">
        <v>17850</v>
      </c>
      <c r="C8" s="14">
        <v>0.04</v>
      </c>
      <c r="D8" s="10">
        <v>18530</v>
      </c>
      <c r="E8" s="10">
        <v>18350</v>
      </c>
      <c r="F8" s="10">
        <v>0</v>
      </c>
      <c r="G8" s="10">
        <v>180</v>
      </c>
      <c r="H8" s="14">
        <v>0.99</v>
      </c>
      <c r="I8" s="14">
        <v>0</v>
      </c>
      <c r="J8" s="14">
        <v>0.01</v>
      </c>
    </row>
    <row r="9" spans="1:10" x14ac:dyDescent="0.25">
      <c r="A9" s="6" t="s">
        <v>63</v>
      </c>
      <c r="B9" s="10">
        <v>24055</v>
      </c>
      <c r="C9" s="14">
        <v>0.06</v>
      </c>
      <c r="D9" s="10">
        <v>21965</v>
      </c>
      <c r="E9" s="10">
        <v>19130</v>
      </c>
      <c r="F9" s="10">
        <v>1830</v>
      </c>
      <c r="G9" s="10">
        <v>1005</v>
      </c>
      <c r="H9" s="14">
        <v>0.87</v>
      </c>
      <c r="I9" s="14">
        <v>0.08</v>
      </c>
      <c r="J9" s="14">
        <v>0.05</v>
      </c>
    </row>
    <row r="10" spans="1:10" x14ac:dyDescent="0.25">
      <c r="A10" s="6" t="s">
        <v>64</v>
      </c>
      <c r="B10" s="10">
        <v>6160</v>
      </c>
      <c r="C10" s="14">
        <v>0.01</v>
      </c>
      <c r="D10" s="10">
        <v>26405</v>
      </c>
      <c r="E10" s="10">
        <v>23270</v>
      </c>
      <c r="F10" s="10">
        <v>2800</v>
      </c>
      <c r="G10" s="10">
        <v>335</v>
      </c>
      <c r="H10" s="14">
        <v>0.88</v>
      </c>
      <c r="I10" s="14">
        <v>0.11</v>
      </c>
      <c r="J10" s="14">
        <v>0.01</v>
      </c>
    </row>
    <row r="11" spans="1:10" x14ac:dyDescent="0.25">
      <c r="A11" s="6" t="s">
        <v>65</v>
      </c>
      <c r="B11" s="10">
        <v>4210</v>
      </c>
      <c r="C11" s="14">
        <v>0.01</v>
      </c>
      <c r="D11" s="10">
        <v>17985</v>
      </c>
      <c r="E11" s="10">
        <v>15305</v>
      </c>
      <c r="F11" s="10">
        <v>2475</v>
      </c>
      <c r="G11" s="10">
        <v>205</v>
      </c>
      <c r="H11" s="14">
        <v>0.85</v>
      </c>
      <c r="I11" s="14">
        <v>0.14000000000000001</v>
      </c>
      <c r="J11" s="14">
        <v>0.01</v>
      </c>
    </row>
    <row r="12" spans="1:10" x14ac:dyDescent="0.25">
      <c r="A12" s="6" t="s">
        <v>66</v>
      </c>
      <c r="B12" s="10">
        <v>4180</v>
      </c>
      <c r="C12" s="14">
        <v>0.01</v>
      </c>
      <c r="D12" s="10">
        <v>6960</v>
      </c>
      <c r="E12" s="10">
        <v>5260</v>
      </c>
      <c r="F12" s="10">
        <v>1575</v>
      </c>
      <c r="G12" s="10">
        <v>130</v>
      </c>
      <c r="H12" s="14">
        <v>0.76</v>
      </c>
      <c r="I12" s="14">
        <v>0.23</v>
      </c>
      <c r="J12" s="14">
        <v>0.02</v>
      </c>
    </row>
    <row r="13" spans="1:10" x14ac:dyDescent="0.25">
      <c r="A13" s="6" t="s">
        <v>67</v>
      </c>
      <c r="B13" s="10">
        <v>8495</v>
      </c>
      <c r="C13" s="14">
        <v>0.02</v>
      </c>
      <c r="D13" s="10">
        <v>9030</v>
      </c>
      <c r="E13" s="10">
        <v>7210</v>
      </c>
      <c r="F13" s="10">
        <v>1620</v>
      </c>
      <c r="G13" s="10">
        <v>200</v>
      </c>
      <c r="H13" s="14">
        <v>0.8</v>
      </c>
      <c r="I13" s="14">
        <v>0.18</v>
      </c>
      <c r="J13" s="14">
        <v>0.02</v>
      </c>
    </row>
    <row r="14" spans="1:10" x14ac:dyDescent="0.25">
      <c r="A14" s="6" t="s">
        <v>68</v>
      </c>
      <c r="B14" s="10">
        <v>4225</v>
      </c>
      <c r="C14" s="14">
        <v>0.01</v>
      </c>
      <c r="D14" s="10">
        <v>5480</v>
      </c>
      <c r="E14" s="10">
        <v>4230</v>
      </c>
      <c r="F14" s="10">
        <v>1160</v>
      </c>
      <c r="G14" s="10">
        <v>95</v>
      </c>
      <c r="H14" s="14">
        <v>0.77</v>
      </c>
      <c r="I14" s="14">
        <v>0.21</v>
      </c>
      <c r="J14" s="14">
        <v>0.02</v>
      </c>
    </row>
    <row r="15" spans="1:10" x14ac:dyDescent="0.25">
      <c r="A15" s="6" t="s">
        <v>69</v>
      </c>
      <c r="B15" s="10">
        <v>4650</v>
      </c>
      <c r="C15" s="14">
        <v>0.01</v>
      </c>
      <c r="D15" s="10">
        <v>4700</v>
      </c>
      <c r="E15" s="10">
        <v>3390</v>
      </c>
      <c r="F15" s="10">
        <v>1155</v>
      </c>
      <c r="G15" s="10">
        <v>155</v>
      </c>
      <c r="H15" s="14">
        <v>0.72</v>
      </c>
      <c r="I15" s="14">
        <v>0.25</v>
      </c>
      <c r="J15" s="14">
        <v>0.03</v>
      </c>
    </row>
    <row r="16" spans="1:10" x14ac:dyDescent="0.25">
      <c r="A16" s="6" t="s">
        <v>70</v>
      </c>
      <c r="B16" s="10">
        <v>3855</v>
      </c>
      <c r="C16" s="14">
        <v>0.01</v>
      </c>
      <c r="D16" s="10">
        <v>3785</v>
      </c>
      <c r="E16" s="10">
        <v>2855</v>
      </c>
      <c r="F16" s="10">
        <v>805</v>
      </c>
      <c r="G16" s="10">
        <v>125</v>
      </c>
      <c r="H16" s="14">
        <v>0.75</v>
      </c>
      <c r="I16" s="14">
        <v>0.21</v>
      </c>
      <c r="J16" s="14">
        <v>0.03</v>
      </c>
    </row>
    <row r="17" spans="1:10" x14ac:dyDescent="0.25">
      <c r="A17" s="6" t="s">
        <v>71</v>
      </c>
      <c r="B17" s="10">
        <v>3795</v>
      </c>
      <c r="C17" s="14">
        <v>0.01</v>
      </c>
      <c r="D17" s="10">
        <v>2900</v>
      </c>
      <c r="E17" s="10">
        <v>2005</v>
      </c>
      <c r="F17" s="10">
        <v>790</v>
      </c>
      <c r="G17" s="10">
        <v>105</v>
      </c>
      <c r="H17" s="14">
        <v>0.69</v>
      </c>
      <c r="I17" s="14">
        <v>0.27</v>
      </c>
      <c r="J17" s="14">
        <v>0.04</v>
      </c>
    </row>
    <row r="18" spans="1:10" x14ac:dyDescent="0.25">
      <c r="A18" s="6" t="s">
        <v>72</v>
      </c>
      <c r="B18" s="10">
        <v>3760</v>
      </c>
      <c r="C18" s="14">
        <v>0.01</v>
      </c>
      <c r="D18" s="10">
        <v>3810</v>
      </c>
      <c r="E18" s="10">
        <v>2820</v>
      </c>
      <c r="F18" s="10">
        <v>855</v>
      </c>
      <c r="G18" s="10">
        <v>135</v>
      </c>
      <c r="H18" s="14">
        <v>0.74</v>
      </c>
      <c r="I18" s="14">
        <v>0.22</v>
      </c>
      <c r="J18" s="14">
        <v>0.03</v>
      </c>
    </row>
    <row r="19" spans="1:10" x14ac:dyDescent="0.25">
      <c r="A19" s="6" t="s">
        <v>73</v>
      </c>
      <c r="B19" s="10">
        <v>2675</v>
      </c>
      <c r="C19" s="14">
        <v>0.01</v>
      </c>
      <c r="D19" s="10">
        <v>2430</v>
      </c>
      <c r="E19" s="10">
        <v>1745</v>
      </c>
      <c r="F19" s="10">
        <v>605</v>
      </c>
      <c r="G19" s="10">
        <v>80</v>
      </c>
      <c r="H19" s="14">
        <v>0.72</v>
      </c>
      <c r="I19" s="14">
        <v>0.25</v>
      </c>
      <c r="J19" s="14">
        <v>0.03</v>
      </c>
    </row>
    <row r="20" spans="1:10" x14ac:dyDescent="0.25">
      <c r="A20" s="6" t="s">
        <v>74</v>
      </c>
      <c r="B20" s="10">
        <v>3615</v>
      </c>
      <c r="C20" s="14">
        <v>0.01</v>
      </c>
      <c r="D20" s="10">
        <v>3165</v>
      </c>
      <c r="E20" s="10">
        <v>2405</v>
      </c>
      <c r="F20" s="10">
        <v>690</v>
      </c>
      <c r="G20" s="10">
        <v>75</v>
      </c>
      <c r="H20" s="14">
        <v>0.76</v>
      </c>
      <c r="I20" s="14">
        <v>0.22</v>
      </c>
      <c r="J20" s="14">
        <v>0.02</v>
      </c>
    </row>
    <row r="21" spans="1:10" x14ac:dyDescent="0.25">
      <c r="A21" s="6" t="s">
        <v>75</v>
      </c>
      <c r="B21" s="10">
        <v>5465</v>
      </c>
      <c r="C21" s="14">
        <v>0.01</v>
      </c>
      <c r="D21" s="10">
        <v>3230</v>
      </c>
      <c r="E21" s="10">
        <v>2225</v>
      </c>
      <c r="F21" s="10">
        <v>930</v>
      </c>
      <c r="G21" s="10">
        <v>75</v>
      </c>
      <c r="H21" s="14">
        <v>0.69</v>
      </c>
      <c r="I21" s="14">
        <v>0.28999999999999998</v>
      </c>
      <c r="J21" s="14">
        <v>0.02</v>
      </c>
    </row>
    <row r="22" spans="1:10" x14ac:dyDescent="0.25">
      <c r="A22" s="6" t="s">
        <v>76</v>
      </c>
      <c r="B22" s="10">
        <v>4450</v>
      </c>
      <c r="C22" s="14">
        <v>0.01</v>
      </c>
      <c r="D22" s="10">
        <v>2970</v>
      </c>
      <c r="E22" s="10">
        <v>2205</v>
      </c>
      <c r="F22" s="10">
        <v>685</v>
      </c>
      <c r="G22" s="10">
        <v>80</v>
      </c>
      <c r="H22" s="14">
        <v>0.74</v>
      </c>
      <c r="I22" s="14">
        <v>0.23</v>
      </c>
      <c r="J22" s="14">
        <v>0.03</v>
      </c>
    </row>
    <row r="23" spans="1:10" x14ac:dyDescent="0.25">
      <c r="A23" s="6" t="s">
        <v>77</v>
      </c>
      <c r="B23" s="10">
        <v>4240</v>
      </c>
      <c r="C23" s="14">
        <v>0.01</v>
      </c>
      <c r="D23" s="10">
        <v>3100</v>
      </c>
      <c r="E23" s="10">
        <v>2405</v>
      </c>
      <c r="F23" s="10">
        <v>610</v>
      </c>
      <c r="G23" s="10">
        <v>85</v>
      </c>
      <c r="H23" s="14">
        <v>0.78</v>
      </c>
      <c r="I23" s="14">
        <v>0.2</v>
      </c>
      <c r="J23" s="14">
        <v>0.03</v>
      </c>
    </row>
    <row r="24" spans="1:10" x14ac:dyDescent="0.25">
      <c r="A24" s="6" t="s">
        <v>78</v>
      </c>
      <c r="B24" s="10">
        <v>4685</v>
      </c>
      <c r="C24" s="14">
        <v>0.01</v>
      </c>
      <c r="D24" s="10">
        <v>5030</v>
      </c>
      <c r="E24" s="10">
        <v>3825</v>
      </c>
      <c r="F24" s="10">
        <v>1000</v>
      </c>
      <c r="G24" s="10">
        <v>205</v>
      </c>
      <c r="H24" s="14">
        <v>0.76</v>
      </c>
      <c r="I24" s="14">
        <v>0.2</v>
      </c>
      <c r="J24" s="14">
        <v>0.04</v>
      </c>
    </row>
    <row r="25" spans="1:10" x14ac:dyDescent="0.25">
      <c r="A25" s="6" t="s">
        <v>79</v>
      </c>
      <c r="B25" s="10">
        <v>8655</v>
      </c>
      <c r="C25" s="14">
        <v>0.02</v>
      </c>
      <c r="D25" s="10">
        <v>5385</v>
      </c>
      <c r="E25" s="10">
        <v>4110</v>
      </c>
      <c r="F25" s="10">
        <v>1200</v>
      </c>
      <c r="G25" s="10">
        <v>75</v>
      </c>
      <c r="H25" s="14">
        <v>0.76</v>
      </c>
      <c r="I25" s="14">
        <v>0.22</v>
      </c>
      <c r="J25" s="14">
        <v>0.01</v>
      </c>
    </row>
    <row r="26" spans="1:10" x14ac:dyDescent="0.25">
      <c r="A26" s="6" t="s">
        <v>80</v>
      </c>
      <c r="B26" s="10">
        <v>4845</v>
      </c>
      <c r="C26" s="14">
        <v>0.01</v>
      </c>
      <c r="D26" s="10">
        <v>5125</v>
      </c>
      <c r="E26" s="10">
        <v>4230</v>
      </c>
      <c r="F26" s="10">
        <v>860</v>
      </c>
      <c r="G26" s="10">
        <v>35</v>
      </c>
      <c r="H26" s="14">
        <v>0.83</v>
      </c>
      <c r="I26" s="14">
        <v>0.17</v>
      </c>
      <c r="J26" s="14">
        <v>0.01</v>
      </c>
    </row>
    <row r="27" spans="1:10" x14ac:dyDescent="0.25">
      <c r="A27" s="6" t="s">
        <v>81</v>
      </c>
      <c r="B27" s="10">
        <v>4115</v>
      </c>
      <c r="C27" s="14">
        <v>0.01</v>
      </c>
      <c r="D27" s="10">
        <v>7305</v>
      </c>
      <c r="E27" s="10">
        <v>5860</v>
      </c>
      <c r="F27" s="10">
        <v>1380</v>
      </c>
      <c r="G27" s="10">
        <v>65</v>
      </c>
      <c r="H27" s="14">
        <v>0.8</v>
      </c>
      <c r="I27" s="14">
        <v>0.19</v>
      </c>
      <c r="J27" s="14">
        <v>0.01</v>
      </c>
    </row>
    <row r="28" spans="1:10" x14ac:dyDescent="0.25">
      <c r="A28" s="6" t="s">
        <v>82</v>
      </c>
      <c r="B28" s="10">
        <v>5200</v>
      </c>
      <c r="C28" s="14">
        <v>0.01</v>
      </c>
      <c r="D28" s="10">
        <v>7285</v>
      </c>
      <c r="E28" s="10">
        <v>5450</v>
      </c>
      <c r="F28" s="10">
        <v>1675</v>
      </c>
      <c r="G28" s="10">
        <v>155</v>
      </c>
      <c r="H28" s="14">
        <v>0.75</v>
      </c>
      <c r="I28" s="14">
        <v>0.23</v>
      </c>
      <c r="J28" s="14">
        <v>0.02</v>
      </c>
    </row>
    <row r="29" spans="1:10" x14ac:dyDescent="0.25">
      <c r="A29" s="6" t="s">
        <v>83</v>
      </c>
      <c r="B29" s="10">
        <v>4600</v>
      </c>
      <c r="C29" s="14">
        <v>0.01</v>
      </c>
      <c r="D29" s="10">
        <v>6105</v>
      </c>
      <c r="E29" s="10">
        <v>4335</v>
      </c>
      <c r="F29" s="10">
        <v>1640</v>
      </c>
      <c r="G29" s="10">
        <v>125</v>
      </c>
      <c r="H29" s="14">
        <v>0.71</v>
      </c>
      <c r="I29" s="14">
        <v>0.27</v>
      </c>
      <c r="J29" s="14">
        <v>0.02</v>
      </c>
    </row>
    <row r="30" spans="1:10" x14ac:dyDescent="0.25">
      <c r="A30" s="6" t="s">
        <v>84</v>
      </c>
      <c r="B30" s="10">
        <v>86805</v>
      </c>
      <c r="C30" s="14">
        <v>0.21</v>
      </c>
      <c r="D30" s="10">
        <v>15435</v>
      </c>
      <c r="E30" s="10">
        <v>13725</v>
      </c>
      <c r="F30" s="10">
        <v>1500</v>
      </c>
      <c r="G30" s="10">
        <v>210</v>
      </c>
      <c r="H30" s="14">
        <v>0.89</v>
      </c>
      <c r="I30" s="14">
        <v>0.1</v>
      </c>
      <c r="J30" s="14">
        <v>0.01</v>
      </c>
    </row>
    <row r="31" spans="1:10" x14ac:dyDescent="0.25">
      <c r="A31" s="6" t="s">
        <v>85</v>
      </c>
      <c r="B31" s="10">
        <v>10850</v>
      </c>
      <c r="C31" s="14">
        <v>0.03</v>
      </c>
      <c r="D31" s="10">
        <v>44740</v>
      </c>
      <c r="E31" s="10">
        <v>43670</v>
      </c>
      <c r="F31" s="10">
        <v>965</v>
      </c>
      <c r="G31" s="10">
        <v>110</v>
      </c>
      <c r="H31" s="14">
        <v>0.98</v>
      </c>
      <c r="I31" s="14">
        <v>0.02</v>
      </c>
      <c r="J31" s="14">
        <v>0</v>
      </c>
    </row>
    <row r="32" spans="1:10" x14ac:dyDescent="0.25">
      <c r="A32" s="6" t="s">
        <v>86</v>
      </c>
      <c r="B32" s="10">
        <v>11955</v>
      </c>
      <c r="C32" s="14">
        <v>0.03</v>
      </c>
      <c r="D32" s="10">
        <v>18445</v>
      </c>
      <c r="E32" s="10">
        <v>16445</v>
      </c>
      <c r="F32" s="10">
        <v>1835</v>
      </c>
      <c r="G32" s="10">
        <v>165</v>
      </c>
      <c r="H32" s="14">
        <v>0.89</v>
      </c>
      <c r="I32" s="14">
        <v>0.1</v>
      </c>
      <c r="J32" s="14">
        <v>0.01</v>
      </c>
    </row>
    <row r="33" spans="1:10" x14ac:dyDescent="0.25">
      <c r="A33" s="6" t="s">
        <v>87</v>
      </c>
      <c r="B33" s="10">
        <v>7680</v>
      </c>
      <c r="C33" s="14">
        <v>0.02</v>
      </c>
      <c r="D33" s="10">
        <v>20575</v>
      </c>
      <c r="E33" s="10">
        <v>17925</v>
      </c>
      <c r="F33" s="10">
        <v>2475</v>
      </c>
      <c r="G33" s="10">
        <v>180</v>
      </c>
      <c r="H33" s="14">
        <v>0.87</v>
      </c>
      <c r="I33" s="14">
        <v>0.12</v>
      </c>
      <c r="J33" s="14">
        <v>0.01</v>
      </c>
    </row>
    <row r="34" spans="1:10" x14ac:dyDescent="0.25">
      <c r="A34" s="6" t="s">
        <v>88</v>
      </c>
      <c r="B34" s="10">
        <v>7425</v>
      </c>
      <c r="C34" s="14">
        <v>0.02</v>
      </c>
      <c r="D34" s="10">
        <v>17590</v>
      </c>
      <c r="E34" s="10">
        <v>13575</v>
      </c>
      <c r="F34" s="10">
        <v>3780</v>
      </c>
      <c r="G34" s="10">
        <v>235</v>
      </c>
      <c r="H34" s="14">
        <v>0.77</v>
      </c>
      <c r="I34" s="14">
        <v>0.21</v>
      </c>
      <c r="J34" s="14">
        <v>0.01</v>
      </c>
    </row>
    <row r="35" spans="1:10" x14ac:dyDescent="0.25">
      <c r="A35" s="6" t="s">
        <v>89</v>
      </c>
      <c r="B35" s="10">
        <v>4780</v>
      </c>
      <c r="C35" s="14">
        <v>0.01</v>
      </c>
      <c r="D35" s="10">
        <v>9435</v>
      </c>
      <c r="E35" s="10">
        <v>6855</v>
      </c>
      <c r="F35" s="10">
        <v>2440</v>
      </c>
      <c r="G35" s="10">
        <v>140</v>
      </c>
      <c r="H35" s="14">
        <v>0.73</v>
      </c>
      <c r="I35" s="14">
        <v>0.26</v>
      </c>
      <c r="J35" s="14">
        <v>0.01</v>
      </c>
    </row>
    <row r="36" spans="1:10" x14ac:dyDescent="0.25">
      <c r="A36" s="6" t="s">
        <v>90</v>
      </c>
      <c r="B36" s="10">
        <v>4795</v>
      </c>
      <c r="C36" s="14">
        <v>0.01</v>
      </c>
      <c r="D36" s="10">
        <v>7085</v>
      </c>
      <c r="E36" s="10">
        <v>4775</v>
      </c>
      <c r="F36" s="10">
        <v>2165</v>
      </c>
      <c r="G36" s="10">
        <v>145</v>
      </c>
      <c r="H36" s="14">
        <v>0.67</v>
      </c>
      <c r="I36" s="14">
        <v>0.31</v>
      </c>
      <c r="J36" s="14">
        <v>0.02</v>
      </c>
    </row>
    <row r="37" spans="1:10" x14ac:dyDescent="0.25">
      <c r="A37" s="6" t="s">
        <v>91</v>
      </c>
      <c r="B37" s="10">
        <v>5025</v>
      </c>
      <c r="C37" s="14">
        <v>0.01</v>
      </c>
      <c r="D37" s="10">
        <v>6825</v>
      </c>
      <c r="E37" s="10">
        <v>4895</v>
      </c>
      <c r="F37" s="10">
        <v>1820</v>
      </c>
      <c r="G37" s="10">
        <v>110</v>
      </c>
      <c r="H37" s="14">
        <v>0.72</v>
      </c>
      <c r="I37" s="14">
        <v>0.27</v>
      </c>
      <c r="J37" s="14">
        <v>0.02</v>
      </c>
    </row>
    <row r="38" spans="1:10" x14ac:dyDescent="0.25">
      <c r="A38" s="6" t="s">
        <v>92</v>
      </c>
      <c r="B38" s="10">
        <v>4760</v>
      </c>
      <c r="C38" s="14">
        <v>0.01</v>
      </c>
      <c r="D38" s="10">
        <v>5615</v>
      </c>
      <c r="E38" s="10">
        <v>3940</v>
      </c>
      <c r="F38" s="10">
        <v>1555</v>
      </c>
      <c r="G38" s="10">
        <v>125</v>
      </c>
      <c r="H38" s="14">
        <v>0.7</v>
      </c>
      <c r="I38" s="14">
        <v>0.28000000000000003</v>
      </c>
      <c r="J38" s="14">
        <v>0.02</v>
      </c>
    </row>
    <row r="39" spans="1:10" x14ac:dyDescent="0.25">
      <c r="A39" s="6" t="s">
        <v>93</v>
      </c>
      <c r="B39" s="10">
        <v>4665</v>
      </c>
      <c r="C39" s="14">
        <v>0.01</v>
      </c>
      <c r="D39" s="10">
        <v>6015</v>
      </c>
      <c r="E39" s="10">
        <v>4155</v>
      </c>
      <c r="F39" s="10">
        <v>1740</v>
      </c>
      <c r="G39" s="10">
        <v>120</v>
      </c>
      <c r="H39" s="14">
        <v>0.69</v>
      </c>
      <c r="I39" s="14">
        <v>0.28999999999999998</v>
      </c>
      <c r="J39" s="14">
        <v>0.02</v>
      </c>
    </row>
    <row r="40" spans="1:10" x14ac:dyDescent="0.25">
      <c r="A40" s="6" t="s">
        <v>94</v>
      </c>
      <c r="B40" s="10">
        <v>3975</v>
      </c>
      <c r="C40" s="14">
        <v>0.01</v>
      </c>
      <c r="D40" s="10">
        <v>4645</v>
      </c>
      <c r="E40" s="10">
        <v>3185</v>
      </c>
      <c r="F40" s="10">
        <v>1305</v>
      </c>
      <c r="G40" s="10">
        <v>155</v>
      </c>
      <c r="H40" s="14">
        <v>0.69</v>
      </c>
      <c r="I40" s="14">
        <v>0.28000000000000003</v>
      </c>
      <c r="J40" s="14">
        <v>0.03</v>
      </c>
    </row>
    <row r="41" spans="1:10" x14ac:dyDescent="0.25">
      <c r="A41" s="6" t="s">
        <v>95</v>
      </c>
      <c r="B41" s="10">
        <v>3885</v>
      </c>
      <c r="C41" s="14">
        <v>0.01</v>
      </c>
      <c r="D41" s="10">
        <v>4355</v>
      </c>
      <c r="E41" s="10">
        <v>3070</v>
      </c>
      <c r="F41" s="10">
        <v>1230</v>
      </c>
      <c r="G41" s="10">
        <v>60</v>
      </c>
      <c r="H41" s="14">
        <v>0.7</v>
      </c>
      <c r="I41" s="14">
        <v>0.28000000000000003</v>
      </c>
      <c r="J41" s="14">
        <v>0.01</v>
      </c>
    </row>
    <row r="42" spans="1:10" x14ac:dyDescent="0.25">
      <c r="A42" s="6" t="s">
        <v>96</v>
      </c>
      <c r="B42" s="10">
        <v>3930</v>
      </c>
      <c r="C42" s="14">
        <v>0.01</v>
      </c>
      <c r="D42" s="10">
        <v>4005</v>
      </c>
      <c r="E42" s="10">
        <v>2810</v>
      </c>
      <c r="F42" s="10">
        <v>1150</v>
      </c>
      <c r="G42" s="10">
        <v>45</v>
      </c>
      <c r="H42" s="14">
        <v>0.7</v>
      </c>
      <c r="I42" s="14">
        <v>0.28999999999999998</v>
      </c>
      <c r="J42" s="14">
        <v>0.01</v>
      </c>
    </row>
    <row r="43" spans="1:10" x14ac:dyDescent="0.25">
      <c r="A43" s="6" t="s">
        <v>97</v>
      </c>
      <c r="B43" s="10">
        <v>2935</v>
      </c>
      <c r="C43" s="14">
        <v>0.01</v>
      </c>
      <c r="D43" s="10">
        <v>3065</v>
      </c>
      <c r="E43" s="10">
        <v>2190</v>
      </c>
      <c r="F43" s="10">
        <v>850</v>
      </c>
      <c r="G43" s="10">
        <v>20</v>
      </c>
      <c r="H43" s="14">
        <v>0.72</v>
      </c>
      <c r="I43" s="14">
        <v>0.28000000000000003</v>
      </c>
      <c r="J43" s="14">
        <v>0.01</v>
      </c>
    </row>
    <row r="44" spans="1:10" x14ac:dyDescent="0.25">
      <c r="A44" s="6" t="s">
        <v>98</v>
      </c>
      <c r="B44" s="10">
        <v>4120</v>
      </c>
      <c r="C44" s="14">
        <v>0.01</v>
      </c>
      <c r="D44" s="10">
        <v>3840</v>
      </c>
      <c r="E44" s="10">
        <v>2710</v>
      </c>
      <c r="F44" s="10">
        <v>1085</v>
      </c>
      <c r="G44" s="10">
        <v>45</v>
      </c>
      <c r="H44" s="14">
        <v>0.71</v>
      </c>
      <c r="I44" s="14">
        <v>0.28000000000000003</v>
      </c>
      <c r="J44" s="14">
        <v>0.01</v>
      </c>
    </row>
    <row r="45" spans="1:10" x14ac:dyDescent="0.25">
      <c r="A45" s="6" t="s">
        <v>99</v>
      </c>
      <c r="B45" s="10">
        <v>4345</v>
      </c>
      <c r="C45" s="14">
        <v>0.01</v>
      </c>
      <c r="D45" s="10">
        <v>4085</v>
      </c>
      <c r="E45" s="10">
        <v>2920</v>
      </c>
      <c r="F45" s="10">
        <v>1120</v>
      </c>
      <c r="G45" s="10">
        <v>45</v>
      </c>
      <c r="H45" s="14">
        <v>0.72</v>
      </c>
      <c r="I45" s="14">
        <v>0.27</v>
      </c>
      <c r="J45" s="14">
        <v>0.01</v>
      </c>
    </row>
    <row r="46" spans="1:10" x14ac:dyDescent="0.25">
      <c r="A46" s="6" t="s">
        <v>100</v>
      </c>
      <c r="B46" s="10">
        <v>4565</v>
      </c>
      <c r="C46" s="14">
        <v>0.01</v>
      </c>
      <c r="D46" s="10">
        <v>4245</v>
      </c>
      <c r="E46" s="10">
        <v>3060</v>
      </c>
      <c r="F46" s="10">
        <v>1130</v>
      </c>
      <c r="G46" s="10">
        <v>55</v>
      </c>
      <c r="H46" s="14">
        <v>0.72</v>
      </c>
      <c r="I46" s="14">
        <v>0.27</v>
      </c>
      <c r="J46" s="14">
        <v>0.01</v>
      </c>
    </row>
    <row r="47" spans="1:10" x14ac:dyDescent="0.25">
      <c r="A47" s="6" t="s">
        <v>101</v>
      </c>
      <c r="B47" s="10">
        <v>4070</v>
      </c>
      <c r="C47" s="14">
        <v>0.01</v>
      </c>
      <c r="D47" s="10">
        <v>4415</v>
      </c>
      <c r="E47" s="10">
        <v>3040</v>
      </c>
      <c r="F47" s="10">
        <v>1330</v>
      </c>
      <c r="G47" s="10">
        <v>45</v>
      </c>
      <c r="H47" s="14">
        <v>0.69</v>
      </c>
      <c r="I47" s="14">
        <v>0.3</v>
      </c>
      <c r="J47" s="14">
        <v>0.01</v>
      </c>
    </row>
    <row r="48" spans="1:10" x14ac:dyDescent="0.25">
      <c r="A48" s="6" t="s">
        <v>102</v>
      </c>
      <c r="B48" s="10">
        <v>4230</v>
      </c>
      <c r="C48" s="14">
        <v>0.01</v>
      </c>
      <c r="D48" s="10">
        <v>3775</v>
      </c>
      <c r="E48" s="10">
        <v>2635</v>
      </c>
      <c r="F48" s="10">
        <v>1095</v>
      </c>
      <c r="G48" s="10">
        <v>40</v>
      </c>
      <c r="H48" s="14">
        <v>0.7</v>
      </c>
      <c r="I48" s="14">
        <v>0.28999999999999998</v>
      </c>
      <c r="J48" s="14">
        <v>0.01</v>
      </c>
    </row>
    <row r="49" spans="1:10" x14ac:dyDescent="0.25">
      <c r="A49" s="6" t="s">
        <v>103</v>
      </c>
      <c r="B49" s="10">
        <v>4070</v>
      </c>
      <c r="C49" s="14">
        <v>0.01</v>
      </c>
      <c r="D49" s="10">
        <v>3735</v>
      </c>
      <c r="E49" s="10">
        <v>2760</v>
      </c>
      <c r="F49" s="10">
        <v>910</v>
      </c>
      <c r="G49" s="10">
        <v>65</v>
      </c>
      <c r="H49" s="14">
        <v>0.74</v>
      </c>
      <c r="I49" s="14">
        <v>0.24</v>
      </c>
      <c r="J49" s="14">
        <v>0.02</v>
      </c>
    </row>
    <row r="50" spans="1:10" x14ac:dyDescent="0.25">
      <c r="A50" s="6" t="s">
        <v>104</v>
      </c>
      <c r="B50" s="10">
        <v>3885</v>
      </c>
      <c r="C50" s="14">
        <v>0.01</v>
      </c>
      <c r="D50" s="10">
        <v>4340</v>
      </c>
      <c r="E50" s="10">
        <v>3080</v>
      </c>
      <c r="F50" s="10">
        <v>1205</v>
      </c>
      <c r="G50" s="10">
        <v>55</v>
      </c>
      <c r="H50" s="14">
        <v>0.71</v>
      </c>
      <c r="I50" s="14">
        <v>0.28000000000000003</v>
      </c>
      <c r="J50" s="14">
        <v>0.01</v>
      </c>
    </row>
    <row r="51" spans="1:10" x14ac:dyDescent="0.25">
      <c r="A51" s="6" t="s">
        <v>105</v>
      </c>
      <c r="B51" s="10">
        <v>3750</v>
      </c>
      <c r="C51" s="14">
        <v>0.01</v>
      </c>
      <c r="D51" s="10">
        <v>4165</v>
      </c>
      <c r="E51" s="10">
        <v>2990</v>
      </c>
      <c r="F51" s="10">
        <v>1125</v>
      </c>
      <c r="G51" s="10">
        <v>50</v>
      </c>
      <c r="H51" s="14">
        <v>0.72</v>
      </c>
      <c r="I51" s="14">
        <v>0.27</v>
      </c>
      <c r="J51" s="14">
        <v>0.01</v>
      </c>
    </row>
    <row r="52" spans="1:10" x14ac:dyDescent="0.25">
      <c r="A52" s="6" t="s">
        <v>106</v>
      </c>
      <c r="B52" s="10">
        <v>3540</v>
      </c>
      <c r="C52" s="14">
        <v>0.01</v>
      </c>
      <c r="D52" s="10">
        <v>3530</v>
      </c>
      <c r="E52" s="10">
        <v>2530</v>
      </c>
      <c r="F52" s="10">
        <v>960</v>
      </c>
      <c r="G52" s="10">
        <v>35</v>
      </c>
      <c r="H52" s="14">
        <v>0.72</v>
      </c>
      <c r="I52" s="14">
        <v>0.27</v>
      </c>
      <c r="J52" s="14">
        <v>0.01</v>
      </c>
    </row>
    <row r="53" spans="1:10" x14ac:dyDescent="0.25">
      <c r="A53" s="6" t="s">
        <v>107</v>
      </c>
      <c r="B53" s="10">
        <v>3370</v>
      </c>
      <c r="C53" s="14">
        <v>0.01</v>
      </c>
      <c r="D53" s="10">
        <v>3740</v>
      </c>
      <c r="E53" s="10">
        <v>2610</v>
      </c>
      <c r="F53" s="10">
        <v>1025</v>
      </c>
      <c r="G53" s="10">
        <v>105</v>
      </c>
      <c r="H53" s="14">
        <v>0.7</v>
      </c>
      <c r="I53" s="14">
        <v>0.27</v>
      </c>
      <c r="J53" s="14">
        <v>0.03</v>
      </c>
    </row>
    <row r="54" spans="1:10" x14ac:dyDescent="0.25">
      <c r="A54" s="6" t="s">
        <v>108</v>
      </c>
      <c r="B54" s="10">
        <v>3490</v>
      </c>
      <c r="C54" s="14">
        <v>0.01</v>
      </c>
      <c r="D54" s="10">
        <v>3235</v>
      </c>
      <c r="E54" s="10">
        <v>2260</v>
      </c>
      <c r="F54" s="10">
        <v>920</v>
      </c>
      <c r="G54" s="10">
        <v>60</v>
      </c>
      <c r="H54" s="14">
        <v>0.7</v>
      </c>
      <c r="I54" s="14">
        <v>0.28000000000000003</v>
      </c>
      <c r="J54" s="14">
        <v>0.02</v>
      </c>
    </row>
    <row r="55" spans="1:10" x14ac:dyDescent="0.25">
      <c r="A55" s="6" t="s">
        <v>109</v>
      </c>
      <c r="B55" s="10">
        <v>2495</v>
      </c>
      <c r="C55" s="14">
        <v>0.01</v>
      </c>
      <c r="D55" s="10">
        <v>2570</v>
      </c>
      <c r="E55" s="10">
        <v>1770</v>
      </c>
      <c r="F55" s="10">
        <v>765</v>
      </c>
      <c r="G55" s="10">
        <v>35</v>
      </c>
      <c r="H55" s="14">
        <v>0.69</v>
      </c>
      <c r="I55" s="14">
        <v>0.3</v>
      </c>
      <c r="J55" s="14">
        <v>0.01</v>
      </c>
    </row>
    <row r="56" spans="1:10" x14ac:dyDescent="0.25">
      <c r="A56" s="6" t="s">
        <v>110</v>
      </c>
      <c r="B56" s="10">
        <v>3615</v>
      </c>
      <c r="C56" s="14">
        <v>0.01</v>
      </c>
      <c r="D56" s="10">
        <v>3055</v>
      </c>
      <c r="E56" s="10">
        <v>2165</v>
      </c>
      <c r="F56" s="10">
        <v>850</v>
      </c>
      <c r="G56" s="10">
        <v>45</v>
      </c>
      <c r="H56" s="14">
        <v>0.71</v>
      </c>
      <c r="I56" s="14">
        <v>0.28000000000000003</v>
      </c>
      <c r="J56" s="14">
        <v>0.01</v>
      </c>
    </row>
    <row r="57" spans="1:10" x14ac:dyDescent="0.25">
      <c r="A57" s="6" t="s">
        <v>111</v>
      </c>
      <c r="B57" s="10">
        <v>4000</v>
      </c>
      <c r="C57" s="14">
        <v>0.01</v>
      </c>
      <c r="D57" s="10">
        <v>3715</v>
      </c>
      <c r="E57" s="10">
        <v>2665</v>
      </c>
      <c r="F57" s="10">
        <v>995</v>
      </c>
      <c r="G57" s="10">
        <v>55</v>
      </c>
      <c r="H57" s="14">
        <v>0.72</v>
      </c>
      <c r="I57" s="14">
        <v>0.27</v>
      </c>
      <c r="J57" s="14">
        <v>0.01</v>
      </c>
    </row>
    <row r="58" spans="1:10" x14ac:dyDescent="0.25">
      <c r="A58" s="6" t="s">
        <v>112</v>
      </c>
      <c r="B58" s="10">
        <v>3400</v>
      </c>
      <c r="C58" s="14">
        <v>0.01</v>
      </c>
      <c r="D58" s="10">
        <v>3535</v>
      </c>
      <c r="E58" s="10">
        <v>2425</v>
      </c>
      <c r="F58" s="10">
        <v>1040</v>
      </c>
      <c r="G58" s="10">
        <v>70</v>
      </c>
      <c r="H58" s="14">
        <v>0.69</v>
      </c>
      <c r="I58" s="14">
        <v>0.28999999999999998</v>
      </c>
      <c r="J58" s="14">
        <v>0.02</v>
      </c>
    </row>
    <row r="59" spans="1:10" x14ac:dyDescent="0.25">
      <c r="A59" s="9" t="s">
        <v>113</v>
      </c>
      <c r="B59" s="13">
        <v>104575</v>
      </c>
      <c r="C59" s="17">
        <v>0.25</v>
      </c>
      <c r="D59" s="13">
        <v>81700</v>
      </c>
      <c r="E59" s="13">
        <v>75450</v>
      </c>
      <c r="F59" s="13">
        <v>4630</v>
      </c>
      <c r="G59" s="13">
        <v>1620</v>
      </c>
      <c r="H59" s="17">
        <v>0.92</v>
      </c>
      <c r="I59" s="17">
        <v>0.06</v>
      </c>
      <c r="J59" s="17">
        <v>0.02</v>
      </c>
    </row>
    <row r="60" spans="1:10" x14ac:dyDescent="0.25">
      <c r="A60" s="8" t="s">
        <v>114</v>
      </c>
      <c r="B60" s="12">
        <v>53375</v>
      </c>
      <c r="C60" s="16">
        <v>0.13</v>
      </c>
      <c r="D60" s="12">
        <v>66445</v>
      </c>
      <c r="E60" s="12">
        <v>51645</v>
      </c>
      <c r="F60" s="12">
        <v>13345</v>
      </c>
      <c r="G60" s="12">
        <v>1455</v>
      </c>
      <c r="H60" s="16">
        <v>0.78</v>
      </c>
      <c r="I60" s="16">
        <v>0.2</v>
      </c>
      <c r="J60" s="16">
        <v>0.02</v>
      </c>
    </row>
    <row r="61" spans="1:10" x14ac:dyDescent="0.25">
      <c r="A61" s="8" t="s">
        <v>115</v>
      </c>
      <c r="B61" s="12">
        <v>161060</v>
      </c>
      <c r="C61" s="16">
        <v>0.39</v>
      </c>
      <c r="D61" s="12">
        <v>156115</v>
      </c>
      <c r="E61" s="12">
        <v>135550</v>
      </c>
      <c r="F61" s="12">
        <v>18915</v>
      </c>
      <c r="G61" s="12">
        <v>1650</v>
      </c>
      <c r="H61" s="16">
        <v>0.87</v>
      </c>
      <c r="I61" s="16">
        <v>0.12</v>
      </c>
      <c r="J61" s="16">
        <v>0.01</v>
      </c>
    </row>
    <row r="62" spans="1:10" x14ac:dyDescent="0.25">
      <c r="A62" s="8" t="s">
        <v>116</v>
      </c>
      <c r="B62" s="12">
        <v>51775</v>
      </c>
      <c r="C62" s="16">
        <v>0.12</v>
      </c>
      <c r="D62" s="12">
        <v>63215</v>
      </c>
      <c r="E62" s="12">
        <v>44565</v>
      </c>
      <c r="F62" s="12">
        <v>17585</v>
      </c>
      <c r="G62" s="12">
        <v>1065</v>
      </c>
      <c r="H62" s="16">
        <v>0.7</v>
      </c>
      <c r="I62" s="16">
        <v>0.28000000000000003</v>
      </c>
      <c r="J62" s="16">
        <v>0.02</v>
      </c>
    </row>
    <row r="63" spans="1:10" x14ac:dyDescent="0.25">
      <c r="A63" s="8" t="s">
        <v>117</v>
      </c>
      <c r="B63" s="12">
        <v>43915</v>
      </c>
      <c r="C63" s="16">
        <v>0.11</v>
      </c>
      <c r="D63" s="12">
        <v>43820</v>
      </c>
      <c r="E63" s="12">
        <v>30935</v>
      </c>
      <c r="F63" s="12">
        <v>12220</v>
      </c>
      <c r="G63" s="12">
        <v>665</v>
      </c>
      <c r="H63" s="16">
        <v>0.71</v>
      </c>
      <c r="I63" s="16">
        <v>0.28000000000000003</v>
      </c>
      <c r="J63" s="16">
        <v>0.02</v>
      </c>
    </row>
    <row r="66" spans="2:2" x14ac:dyDescent="0.25">
      <c r="B66" s="27"/>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workbookViewId="0"/>
  </sheetViews>
  <sheetFormatPr defaultColWidth="11" defaultRowHeight="15.75" x14ac:dyDescent="0.25"/>
  <cols>
    <col min="1" max="1" width="25.75" customWidth="1"/>
    <col min="2" max="10" width="16.75" customWidth="1"/>
  </cols>
  <sheetData>
    <row r="1" spans="1:10" ht="21" x14ac:dyDescent="0.35">
      <c r="A1" s="26" t="s">
        <v>440</v>
      </c>
    </row>
    <row r="2" spans="1:10" x14ac:dyDescent="0.25">
      <c r="A2" t="s">
        <v>6</v>
      </c>
    </row>
    <row r="3" spans="1:10" x14ac:dyDescent="0.25">
      <c r="A3" t="s">
        <v>5</v>
      </c>
    </row>
    <row r="4" spans="1:10" ht="50.1" customHeight="1" x14ac:dyDescent="0.25">
      <c r="A4" s="3" t="s">
        <v>118</v>
      </c>
      <c r="B4" s="3" t="s">
        <v>59</v>
      </c>
      <c r="C4" s="3" t="s">
        <v>119</v>
      </c>
      <c r="D4" s="3" t="s">
        <v>120</v>
      </c>
      <c r="E4" s="3" t="s">
        <v>121</v>
      </c>
      <c r="F4" s="3" t="s">
        <v>122</v>
      </c>
      <c r="G4" s="3" t="s">
        <v>123</v>
      </c>
      <c r="H4" s="3" t="s">
        <v>124</v>
      </c>
      <c r="I4" s="3" t="s">
        <v>125</v>
      </c>
      <c r="J4" s="3" t="s">
        <v>126</v>
      </c>
    </row>
    <row r="5" spans="1:10" x14ac:dyDescent="0.25">
      <c r="A5" s="7" t="s">
        <v>59</v>
      </c>
      <c r="B5" s="11">
        <v>414700</v>
      </c>
      <c r="C5" s="11">
        <v>378055</v>
      </c>
      <c r="D5" s="11">
        <v>7060</v>
      </c>
      <c r="E5" s="11">
        <v>28010</v>
      </c>
      <c r="F5" s="11">
        <v>1575</v>
      </c>
      <c r="G5" s="15">
        <v>0.91</v>
      </c>
      <c r="H5" s="15">
        <v>0.02</v>
      </c>
      <c r="I5" s="15">
        <v>7.0000000000000007E-2</v>
      </c>
      <c r="J5" s="15">
        <v>0</v>
      </c>
    </row>
    <row r="6" spans="1:10" x14ac:dyDescent="0.25">
      <c r="A6" s="6" t="s">
        <v>60</v>
      </c>
      <c r="B6" s="10">
        <v>46175</v>
      </c>
      <c r="C6" s="10">
        <v>43575</v>
      </c>
      <c r="D6" s="10">
        <v>660</v>
      </c>
      <c r="E6" s="10">
        <v>1840</v>
      </c>
      <c r="F6" s="10">
        <v>95</v>
      </c>
      <c r="G6" s="14">
        <v>0.94</v>
      </c>
      <c r="H6" s="14">
        <v>0.01</v>
      </c>
      <c r="I6" s="14">
        <v>0.04</v>
      </c>
      <c r="J6" s="14">
        <v>0</v>
      </c>
    </row>
    <row r="7" spans="1:10" x14ac:dyDescent="0.25">
      <c r="A7" s="6" t="s">
        <v>61</v>
      </c>
      <c r="B7" s="10">
        <v>10335</v>
      </c>
      <c r="C7" s="10">
        <v>9645</v>
      </c>
      <c r="D7" s="10">
        <v>120</v>
      </c>
      <c r="E7" s="10">
        <v>555</v>
      </c>
      <c r="F7" s="10">
        <v>20</v>
      </c>
      <c r="G7" s="14">
        <v>0.93</v>
      </c>
      <c r="H7" s="14">
        <v>0.01</v>
      </c>
      <c r="I7" s="14">
        <v>0.05</v>
      </c>
      <c r="J7" s="14">
        <v>0</v>
      </c>
    </row>
    <row r="8" spans="1:10" x14ac:dyDescent="0.25">
      <c r="A8" s="6" t="s">
        <v>62</v>
      </c>
      <c r="B8" s="10">
        <v>17850</v>
      </c>
      <c r="C8" s="10">
        <v>17025</v>
      </c>
      <c r="D8" s="10">
        <v>185</v>
      </c>
      <c r="E8" s="10">
        <v>610</v>
      </c>
      <c r="F8" s="10">
        <v>25</v>
      </c>
      <c r="G8" s="14">
        <v>0.95</v>
      </c>
      <c r="H8" s="14">
        <v>0.01</v>
      </c>
      <c r="I8" s="14">
        <v>0.03</v>
      </c>
      <c r="J8" s="14">
        <v>0</v>
      </c>
    </row>
    <row r="9" spans="1:10" x14ac:dyDescent="0.25">
      <c r="A9" s="6" t="s">
        <v>63</v>
      </c>
      <c r="B9" s="10">
        <v>24055</v>
      </c>
      <c r="C9" s="10">
        <v>22625</v>
      </c>
      <c r="D9" s="10">
        <v>235</v>
      </c>
      <c r="E9" s="10">
        <v>1170</v>
      </c>
      <c r="F9" s="10">
        <v>20</v>
      </c>
      <c r="G9" s="14">
        <v>0.94</v>
      </c>
      <c r="H9" s="14">
        <v>0.01</v>
      </c>
      <c r="I9" s="14">
        <v>0.05</v>
      </c>
      <c r="J9" s="14">
        <v>0</v>
      </c>
    </row>
    <row r="10" spans="1:10" x14ac:dyDescent="0.25">
      <c r="A10" s="6" t="s">
        <v>64</v>
      </c>
      <c r="B10" s="10">
        <v>6160</v>
      </c>
      <c r="C10" s="10">
        <v>5665</v>
      </c>
      <c r="D10" s="10">
        <v>85</v>
      </c>
      <c r="E10" s="10">
        <v>400</v>
      </c>
      <c r="F10" s="10">
        <v>15</v>
      </c>
      <c r="G10" s="14">
        <v>0.92</v>
      </c>
      <c r="H10" s="14">
        <v>0.01</v>
      </c>
      <c r="I10" s="14">
        <v>0.06</v>
      </c>
      <c r="J10" s="14">
        <v>0</v>
      </c>
    </row>
    <row r="11" spans="1:10" x14ac:dyDescent="0.25">
      <c r="A11" s="6" t="s">
        <v>65</v>
      </c>
      <c r="B11" s="10">
        <v>4210</v>
      </c>
      <c r="C11" s="10">
        <v>3810</v>
      </c>
      <c r="D11" s="10">
        <v>60</v>
      </c>
      <c r="E11" s="10">
        <v>315</v>
      </c>
      <c r="F11" s="10">
        <v>25</v>
      </c>
      <c r="G11" s="14">
        <v>0.9</v>
      </c>
      <c r="H11" s="14">
        <v>0.01</v>
      </c>
      <c r="I11" s="14">
        <v>0.08</v>
      </c>
      <c r="J11" s="14">
        <v>0.01</v>
      </c>
    </row>
    <row r="12" spans="1:10" x14ac:dyDescent="0.25">
      <c r="A12" s="6" t="s">
        <v>66</v>
      </c>
      <c r="B12" s="10">
        <v>4180</v>
      </c>
      <c r="C12" s="10">
        <v>3765</v>
      </c>
      <c r="D12" s="10">
        <v>65</v>
      </c>
      <c r="E12" s="10">
        <v>330</v>
      </c>
      <c r="F12" s="10">
        <v>15</v>
      </c>
      <c r="G12" s="14">
        <v>0.9</v>
      </c>
      <c r="H12" s="14">
        <v>0.02</v>
      </c>
      <c r="I12" s="14">
        <v>0.08</v>
      </c>
      <c r="J12" s="14">
        <v>0</v>
      </c>
    </row>
    <row r="13" spans="1:10" x14ac:dyDescent="0.25">
      <c r="A13" s="6" t="s">
        <v>67</v>
      </c>
      <c r="B13" s="10">
        <v>8495</v>
      </c>
      <c r="C13" s="10">
        <v>7835</v>
      </c>
      <c r="D13" s="10">
        <v>180</v>
      </c>
      <c r="E13" s="10">
        <v>465</v>
      </c>
      <c r="F13" s="10">
        <v>15</v>
      </c>
      <c r="G13" s="14">
        <v>0.92</v>
      </c>
      <c r="H13" s="14">
        <v>0.02</v>
      </c>
      <c r="I13" s="14">
        <v>0.05</v>
      </c>
      <c r="J13" s="14">
        <v>0</v>
      </c>
    </row>
    <row r="14" spans="1:10" x14ac:dyDescent="0.25">
      <c r="A14" s="6" t="s">
        <v>68</v>
      </c>
      <c r="B14" s="10">
        <v>4225</v>
      </c>
      <c r="C14" s="10">
        <v>3730</v>
      </c>
      <c r="D14" s="10">
        <v>110</v>
      </c>
      <c r="E14" s="10">
        <v>355</v>
      </c>
      <c r="F14" s="10">
        <v>25</v>
      </c>
      <c r="G14" s="14">
        <v>0.88</v>
      </c>
      <c r="H14" s="14">
        <v>0.03</v>
      </c>
      <c r="I14" s="14">
        <v>0.08</v>
      </c>
      <c r="J14" s="14">
        <v>0.01</v>
      </c>
    </row>
    <row r="15" spans="1:10" x14ac:dyDescent="0.25">
      <c r="A15" s="6" t="s">
        <v>69</v>
      </c>
      <c r="B15" s="10">
        <v>4650</v>
      </c>
      <c r="C15" s="10">
        <v>3995</v>
      </c>
      <c r="D15" s="10">
        <v>135</v>
      </c>
      <c r="E15" s="10">
        <v>510</v>
      </c>
      <c r="F15" s="10">
        <v>10</v>
      </c>
      <c r="G15" s="14">
        <v>0.86</v>
      </c>
      <c r="H15" s="14">
        <v>0.03</v>
      </c>
      <c r="I15" s="14">
        <v>0.11</v>
      </c>
      <c r="J15" s="14">
        <v>0</v>
      </c>
    </row>
    <row r="16" spans="1:10" x14ac:dyDescent="0.25">
      <c r="A16" s="6" t="s">
        <v>70</v>
      </c>
      <c r="B16" s="10">
        <v>3855</v>
      </c>
      <c r="C16" s="10">
        <v>3340</v>
      </c>
      <c r="D16" s="10">
        <v>100</v>
      </c>
      <c r="E16" s="10">
        <v>410</v>
      </c>
      <c r="F16" s="10">
        <v>0</v>
      </c>
      <c r="G16" s="14">
        <v>0.87</v>
      </c>
      <c r="H16" s="14">
        <v>0.03</v>
      </c>
      <c r="I16" s="14">
        <v>0.11</v>
      </c>
      <c r="J16" s="14">
        <v>0</v>
      </c>
    </row>
    <row r="17" spans="1:10" x14ac:dyDescent="0.25">
      <c r="A17" s="6" t="s">
        <v>71</v>
      </c>
      <c r="B17" s="10">
        <v>3795</v>
      </c>
      <c r="C17" s="10">
        <v>3290</v>
      </c>
      <c r="D17" s="10">
        <v>90</v>
      </c>
      <c r="E17" s="10">
        <v>410</v>
      </c>
      <c r="F17" s="10">
        <v>0</v>
      </c>
      <c r="G17" s="14">
        <v>0.87</v>
      </c>
      <c r="H17" s="14">
        <v>0.02</v>
      </c>
      <c r="I17" s="14">
        <v>0.11</v>
      </c>
      <c r="J17" s="14">
        <v>0</v>
      </c>
    </row>
    <row r="18" spans="1:10" x14ac:dyDescent="0.25">
      <c r="A18" s="6" t="s">
        <v>72</v>
      </c>
      <c r="B18" s="10">
        <v>3760</v>
      </c>
      <c r="C18" s="10">
        <v>3195</v>
      </c>
      <c r="D18" s="10">
        <v>145</v>
      </c>
      <c r="E18" s="10">
        <v>420</v>
      </c>
      <c r="F18" s="10">
        <v>0</v>
      </c>
      <c r="G18" s="14">
        <v>0.85</v>
      </c>
      <c r="H18" s="14">
        <v>0.04</v>
      </c>
      <c r="I18" s="14">
        <v>0.11</v>
      </c>
      <c r="J18" s="14">
        <v>0</v>
      </c>
    </row>
    <row r="19" spans="1:10" x14ac:dyDescent="0.25">
      <c r="A19" s="6" t="s">
        <v>73</v>
      </c>
      <c r="B19" s="10">
        <v>2675</v>
      </c>
      <c r="C19" s="10">
        <v>2260</v>
      </c>
      <c r="D19" s="10">
        <v>85</v>
      </c>
      <c r="E19" s="10">
        <v>325</v>
      </c>
      <c r="F19" s="10">
        <v>5</v>
      </c>
      <c r="G19" s="14">
        <v>0.84</v>
      </c>
      <c r="H19" s="14">
        <v>0.03</v>
      </c>
      <c r="I19" s="14">
        <v>0.12</v>
      </c>
      <c r="J19" s="14">
        <v>0</v>
      </c>
    </row>
    <row r="20" spans="1:10" x14ac:dyDescent="0.25">
      <c r="A20" s="6" t="s">
        <v>74</v>
      </c>
      <c r="B20" s="10">
        <v>3615</v>
      </c>
      <c r="C20" s="10">
        <v>2925</v>
      </c>
      <c r="D20" s="10">
        <v>140</v>
      </c>
      <c r="E20" s="10">
        <v>545</v>
      </c>
      <c r="F20" s="10">
        <v>5</v>
      </c>
      <c r="G20" s="14">
        <v>0.81</v>
      </c>
      <c r="H20" s="14">
        <v>0.04</v>
      </c>
      <c r="I20" s="14">
        <v>0.15</v>
      </c>
      <c r="J20" s="14">
        <v>0</v>
      </c>
    </row>
    <row r="21" spans="1:10" x14ac:dyDescent="0.25">
      <c r="A21" s="6" t="s">
        <v>75</v>
      </c>
      <c r="B21" s="10">
        <v>5465</v>
      </c>
      <c r="C21" s="10">
        <v>4885</v>
      </c>
      <c r="D21" s="10">
        <v>170</v>
      </c>
      <c r="E21" s="10">
        <v>410</v>
      </c>
      <c r="F21" s="10">
        <v>0</v>
      </c>
      <c r="G21" s="14">
        <v>0.89</v>
      </c>
      <c r="H21" s="14">
        <v>0.03</v>
      </c>
      <c r="I21" s="14">
        <v>7.0000000000000007E-2</v>
      </c>
      <c r="J21" s="14">
        <v>0</v>
      </c>
    </row>
    <row r="22" spans="1:10" x14ac:dyDescent="0.25">
      <c r="A22" s="6" t="s">
        <v>76</v>
      </c>
      <c r="B22" s="10">
        <v>4450</v>
      </c>
      <c r="C22" s="10">
        <v>3955</v>
      </c>
      <c r="D22" s="10">
        <v>110</v>
      </c>
      <c r="E22" s="10">
        <v>380</v>
      </c>
      <c r="F22" s="10">
        <v>10</v>
      </c>
      <c r="G22" s="14">
        <v>0.89</v>
      </c>
      <c r="H22" s="14">
        <v>0.02</v>
      </c>
      <c r="I22" s="14">
        <v>0.08</v>
      </c>
      <c r="J22" s="14">
        <v>0</v>
      </c>
    </row>
    <row r="23" spans="1:10" x14ac:dyDescent="0.25">
      <c r="A23" s="6" t="s">
        <v>77</v>
      </c>
      <c r="B23" s="10">
        <v>4240</v>
      </c>
      <c r="C23" s="10">
        <v>3810</v>
      </c>
      <c r="D23" s="10">
        <v>75</v>
      </c>
      <c r="E23" s="10">
        <v>355</v>
      </c>
      <c r="F23" s="10">
        <v>0</v>
      </c>
      <c r="G23" s="14">
        <v>0.9</v>
      </c>
      <c r="H23" s="14">
        <v>0.02</v>
      </c>
      <c r="I23" s="14">
        <v>0.08</v>
      </c>
      <c r="J23" s="14">
        <v>0</v>
      </c>
    </row>
    <row r="24" spans="1:10" x14ac:dyDescent="0.25">
      <c r="A24" s="6" t="s">
        <v>78</v>
      </c>
      <c r="B24" s="10">
        <v>4685</v>
      </c>
      <c r="C24" s="10">
        <v>4240</v>
      </c>
      <c r="D24" s="10">
        <v>75</v>
      </c>
      <c r="E24" s="10">
        <v>365</v>
      </c>
      <c r="F24" s="10">
        <v>5</v>
      </c>
      <c r="G24" s="14">
        <v>0.91</v>
      </c>
      <c r="H24" s="14">
        <v>0.02</v>
      </c>
      <c r="I24" s="14">
        <v>0.08</v>
      </c>
      <c r="J24" s="14">
        <v>0</v>
      </c>
    </row>
    <row r="25" spans="1:10" x14ac:dyDescent="0.25">
      <c r="A25" s="6" t="s">
        <v>79</v>
      </c>
      <c r="B25" s="10">
        <v>8655</v>
      </c>
      <c r="C25" s="10">
        <v>8205</v>
      </c>
      <c r="D25" s="10">
        <v>100</v>
      </c>
      <c r="E25" s="10">
        <v>350</v>
      </c>
      <c r="F25" s="10">
        <v>0</v>
      </c>
      <c r="G25" s="14">
        <v>0.95</v>
      </c>
      <c r="H25" s="14">
        <v>0.01</v>
      </c>
      <c r="I25" s="14">
        <v>0.04</v>
      </c>
      <c r="J25" s="14">
        <v>0</v>
      </c>
    </row>
    <row r="26" spans="1:10" x14ac:dyDescent="0.25">
      <c r="A26" s="6" t="s">
        <v>80</v>
      </c>
      <c r="B26" s="10">
        <v>4845</v>
      </c>
      <c r="C26" s="10">
        <v>4490</v>
      </c>
      <c r="D26" s="10">
        <v>75</v>
      </c>
      <c r="E26" s="10">
        <v>275</v>
      </c>
      <c r="F26" s="10">
        <v>5</v>
      </c>
      <c r="G26" s="14">
        <v>0.93</v>
      </c>
      <c r="H26" s="14">
        <v>0.02</v>
      </c>
      <c r="I26" s="14">
        <v>0.06</v>
      </c>
      <c r="J26" s="14">
        <v>0</v>
      </c>
    </row>
    <row r="27" spans="1:10" x14ac:dyDescent="0.25">
      <c r="A27" s="6" t="s">
        <v>81</v>
      </c>
      <c r="B27" s="10">
        <v>4115</v>
      </c>
      <c r="C27" s="10">
        <v>3560</v>
      </c>
      <c r="D27" s="10">
        <v>95</v>
      </c>
      <c r="E27" s="10">
        <v>455</v>
      </c>
      <c r="F27" s="10">
        <v>5</v>
      </c>
      <c r="G27" s="14">
        <v>0.87</v>
      </c>
      <c r="H27" s="14">
        <v>0.02</v>
      </c>
      <c r="I27" s="14">
        <v>0.11</v>
      </c>
      <c r="J27" s="14">
        <v>0</v>
      </c>
    </row>
    <row r="28" spans="1:10" x14ac:dyDescent="0.25">
      <c r="A28" s="6" t="s">
        <v>82</v>
      </c>
      <c r="B28" s="10">
        <v>5200</v>
      </c>
      <c r="C28" s="10">
        <v>4625</v>
      </c>
      <c r="D28" s="10">
        <v>90</v>
      </c>
      <c r="E28" s="10">
        <v>465</v>
      </c>
      <c r="F28" s="10">
        <v>15</v>
      </c>
      <c r="G28" s="14">
        <v>0.89</v>
      </c>
      <c r="H28" s="14">
        <v>0.02</v>
      </c>
      <c r="I28" s="14">
        <v>0.09</v>
      </c>
      <c r="J28" s="14">
        <v>0</v>
      </c>
    </row>
    <row r="29" spans="1:10" x14ac:dyDescent="0.25">
      <c r="A29" s="6" t="s">
        <v>83</v>
      </c>
      <c r="B29" s="10">
        <v>4600</v>
      </c>
      <c r="C29" s="10">
        <v>4105</v>
      </c>
      <c r="D29" s="10">
        <v>45</v>
      </c>
      <c r="E29" s="10">
        <v>425</v>
      </c>
      <c r="F29" s="10">
        <v>25</v>
      </c>
      <c r="G29" s="14">
        <v>0.89</v>
      </c>
      <c r="H29" s="14">
        <v>0.01</v>
      </c>
      <c r="I29" s="14">
        <v>0.09</v>
      </c>
      <c r="J29" s="14">
        <v>0.01</v>
      </c>
    </row>
    <row r="30" spans="1:10" x14ac:dyDescent="0.25">
      <c r="A30" s="6" t="s">
        <v>84</v>
      </c>
      <c r="B30" s="10">
        <v>86805</v>
      </c>
      <c r="C30" s="10">
        <v>80635</v>
      </c>
      <c r="D30" s="10">
        <v>585</v>
      </c>
      <c r="E30" s="10">
        <v>5270</v>
      </c>
      <c r="F30" s="10">
        <v>320</v>
      </c>
      <c r="G30" s="14">
        <v>0.93</v>
      </c>
      <c r="H30" s="14">
        <v>0.01</v>
      </c>
      <c r="I30" s="14">
        <v>0.06</v>
      </c>
      <c r="J30" s="14">
        <v>0</v>
      </c>
    </row>
    <row r="31" spans="1:10" x14ac:dyDescent="0.25">
      <c r="A31" s="6" t="s">
        <v>85</v>
      </c>
      <c r="B31" s="10">
        <v>10850</v>
      </c>
      <c r="C31" s="10">
        <v>9685</v>
      </c>
      <c r="D31" s="10">
        <v>145</v>
      </c>
      <c r="E31" s="10">
        <v>970</v>
      </c>
      <c r="F31" s="10">
        <v>50</v>
      </c>
      <c r="G31" s="14">
        <v>0.89</v>
      </c>
      <c r="H31" s="14">
        <v>0.01</v>
      </c>
      <c r="I31" s="14">
        <v>0.09</v>
      </c>
      <c r="J31" s="14">
        <v>0</v>
      </c>
    </row>
    <row r="32" spans="1:10" x14ac:dyDescent="0.25">
      <c r="A32" s="6" t="s">
        <v>86</v>
      </c>
      <c r="B32" s="10">
        <v>11955</v>
      </c>
      <c r="C32" s="10">
        <v>10965</v>
      </c>
      <c r="D32" s="10">
        <v>135</v>
      </c>
      <c r="E32" s="10">
        <v>790</v>
      </c>
      <c r="F32" s="10">
        <v>65</v>
      </c>
      <c r="G32" s="14">
        <v>0.92</v>
      </c>
      <c r="H32" s="14">
        <v>0.01</v>
      </c>
      <c r="I32" s="14">
        <v>7.0000000000000007E-2</v>
      </c>
      <c r="J32" s="14">
        <v>0.01</v>
      </c>
    </row>
    <row r="33" spans="1:10" x14ac:dyDescent="0.25">
      <c r="A33" s="6" t="s">
        <v>87</v>
      </c>
      <c r="B33" s="10">
        <v>7680</v>
      </c>
      <c r="C33" s="10">
        <v>7075</v>
      </c>
      <c r="D33" s="10">
        <v>140</v>
      </c>
      <c r="E33" s="10">
        <v>445</v>
      </c>
      <c r="F33" s="10">
        <v>20</v>
      </c>
      <c r="G33" s="14">
        <v>0.92</v>
      </c>
      <c r="H33" s="14">
        <v>0.02</v>
      </c>
      <c r="I33" s="14">
        <v>0.06</v>
      </c>
      <c r="J33" s="14">
        <v>0</v>
      </c>
    </row>
    <row r="34" spans="1:10" x14ac:dyDescent="0.25">
      <c r="A34" s="6" t="s">
        <v>88</v>
      </c>
      <c r="B34" s="10">
        <v>7425</v>
      </c>
      <c r="C34" s="10">
        <v>6800</v>
      </c>
      <c r="D34" s="10">
        <v>165</v>
      </c>
      <c r="E34" s="10">
        <v>440</v>
      </c>
      <c r="F34" s="10">
        <v>20</v>
      </c>
      <c r="G34" s="14">
        <v>0.92</v>
      </c>
      <c r="H34" s="14">
        <v>0.02</v>
      </c>
      <c r="I34" s="14">
        <v>0.06</v>
      </c>
      <c r="J34" s="14">
        <v>0</v>
      </c>
    </row>
    <row r="35" spans="1:10" x14ac:dyDescent="0.25">
      <c r="A35" s="6" t="s">
        <v>89</v>
      </c>
      <c r="B35" s="10">
        <v>4780</v>
      </c>
      <c r="C35" s="10">
        <v>4330</v>
      </c>
      <c r="D35" s="10">
        <v>95</v>
      </c>
      <c r="E35" s="10">
        <v>345</v>
      </c>
      <c r="F35" s="10">
        <v>10</v>
      </c>
      <c r="G35" s="14">
        <v>0.91</v>
      </c>
      <c r="H35" s="14">
        <v>0.02</v>
      </c>
      <c r="I35" s="14">
        <v>7.0000000000000007E-2</v>
      </c>
      <c r="J35" s="14">
        <v>0</v>
      </c>
    </row>
    <row r="36" spans="1:10" x14ac:dyDescent="0.25">
      <c r="A36" s="6" t="s">
        <v>90</v>
      </c>
      <c r="B36" s="10">
        <v>4795</v>
      </c>
      <c r="C36" s="10">
        <v>4260</v>
      </c>
      <c r="D36" s="10">
        <v>100</v>
      </c>
      <c r="E36" s="10">
        <v>420</v>
      </c>
      <c r="F36" s="10">
        <v>15</v>
      </c>
      <c r="G36" s="14">
        <v>0.89</v>
      </c>
      <c r="H36" s="14">
        <v>0.02</v>
      </c>
      <c r="I36" s="14">
        <v>0.09</v>
      </c>
      <c r="J36" s="14">
        <v>0</v>
      </c>
    </row>
    <row r="37" spans="1:10" x14ac:dyDescent="0.25">
      <c r="A37" s="6" t="s">
        <v>91</v>
      </c>
      <c r="B37" s="10">
        <v>5025</v>
      </c>
      <c r="C37" s="10">
        <v>4480</v>
      </c>
      <c r="D37" s="10">
        <v>130</v>
      </c>
      <c r="E37" s="10">
        <v>380</v>
      </c>
      <c r="F37" s="10">
        <v>35</v>
      </c>
      <c r="G37" s="14">
        <v>0.89</v>
      </c>
      <c r="H37" s="14">
        <v>0.03</v>
      </c>
      <c r="I37" s="14">
        <v>0.08</v>
      </c>
      <c r="J37" s="14">
        <v>0.01</v>
      </c>
    </row>
    <row r="38" spans="1:10" x14ac:dyDescent="0.25">
      <c r="A38" s="6" t="s">
        <v>92</v>
      </c>
      <c r="B38" s="10">
        <v>4760</v>
      </c>
      <c r="C38" s="10">
        <v>4165</v>
      </c>
      <c r="D38" s="10">
        <v>195</v>
      </c>
      <c r="E38" s="10">
        <v>370</v>
      </c>
      <c r="F38" s="10">
        <v>25</v>
      </c>
      <c r="G38" s="14">
        <v>0.88</v>
      </c>
      <c r="H38" s="14">
        <v>0.04</v>
      </c>
      <c r="I38" s="14">
        <v>0.08</v>
      </c>
      <c r="J38" s="14">
        <v>0.01</v>
      </c>
    </row>
    <row r="39" spans="1:10" x14ac:dyDescent="0.25">
      <c r="A39" s="6" t="s">
        <v>93</v>
      </c>
      <c r="B39" s="10">
        <v>4665</v>
      </c>
      <c r="C39" s="10">
        <v>4090</v>
      </c>
      <c r="D39" s="10">
        <v>100</v>
      </c>
      <c r="E39" s="10">
        <v>430</v>
      </c>
      <c r="F39" s="10">
        <v>40</v>
      </c>
      <c r="G39" s="14">
        <v>0.88</v>
      </c>
      <c r="H39" s="14">
        <v>0.02</v>
      </c>
      <c r="I39" s="14">
        <v>0.09</v>
      </c>
      <c r="J39" s="14">
        <v>0.01</v>
      </c>
    </row>
    <row r="40" spans="1:10" x14ac:dyDescent="0.25">
      <c r="A40" s="6" t="s">
        <v>94</v>
      </c>
      <c r="B40" s="10">
        <v>3975</v>
      </c>
      <c r="C40" s="10">
        <v>3490</v>
      </c>
      <c r="D40" s="10">
        <v>70</v>
      </c>
      <c r="E40" s="10">
        <v>380</v>
      </c>
      <c r="F40" s="10">
        <v>35</v>
      </c>
      <c r="G40" s="14">
        <v>0.88</v>
      </c>
      <c r="H40" s="14">
        <v>0.02</v>
      </c>
      <c r="I40" s="14">
        <v>0.1</v>
      </c>
      <c r="J40" s="14">
        <v>0.01</v>
      </c>
    </row>
    <row r="41" spans="1:10" x14ac:dyDescent="0.25">
      <c r="A41" s="6" t="s">
        <v>95</v>
      </c>
      <c r="B41" s="10">
        <v>3885</v>
      </c>
      <c r="C41" s="10">
        <v>3420</v>
      </c>
      <c r="D41" s="10">
        <v>65</v>
      </c>
      <c r="E41" s="10">
        <v>375</v>
      </c>
      <c r="F41" s="10">
        <v>25</v>
      </c>
      <c r="G41" s="14">
        <v>0.88</v>
      </c>
      <c r="H41" s="14">
        <v>0.02</v>
      </c>
      <c r="I41" s="14">
        <v>0.1</v>
      </c>
      <c r="J41" s="14">
        <v>0.01</v>
      </c>
    </row>
    <row r="42" spans="1:10" x14ac:dyDescent="0.25">
      <c r="A42" s="6" t="s">
        <v>96</v>
      </c>
      <c r="B42" s="10">
        <v>3930</v>
      </c>
      <c r="C42" s="10">
        <v>3420</v>
      </c>
      <c r="D42" s="10">
        <v>120</v>
      </c>
      <c r="E42" s="10">
        <v>365</v>
      </c>
      <c r="F42" s="10">
        <v>25</v>
      </c>
      <c r="G42" s="14">
        <v>0.87</v>
      </c>
      <c r="H42" s="14">
        <v>0.03</v>
      </c>
      <c r="I42" s="14">
        <v>0.09</v>
      </c>
      <c r="J42" s="14">
        <v>0.01</v>
      </c>
    </row>
    <row r="43" spans="1:10" x14ac:dyDescent="0.25">
      <c r="A43" s="6" t="s">
        <v>97</v>
      </c>
      <c r="B43" s="10">
        <v>2935</v>
      </c>
      <c r="C43" s="10">
        <v>2605</v>
      </c>
      <c r="D43" s="10">
        <v>70</v>
      </c>
      <c r="E43" s="10">
        <v>245</v>
      </c>
      <c r="F43" s="10">
        <v>15</v>
      </c>
      <c r="G43" s="14">
        <v>0.89</v>
      </c>
      <c r="H43" s="14">
        <v>0.02</v>
      </c>
      <c r="I43" s="14">
        <v>0.08</v>
      </c>
      <c r="J43" s="14">
        <v>0.01</v>
      </c>
    </row>
    <row r="44" spans="1:10" x14ac:dyDescent="0.25">
      <c r="A44" s="6" t="s">
        <v>98</v>
      </c>
      <c r="B44" s="10">
        <v>4120</v>
      </c>
      <c r="C44" s="10">
        <v>3655</v>
      </c>
      <c r="D44" s="10">
        <v>70</v>
      </c>
      <c r="E44" s="10">
        <v>350</v>
      </c>
      <c r="F44" s="10">
        <v>45</v>
      </c>
      <c r="G44" s="14">
        <v>0.89</v>
      </c>
      <c r="H44" s="14">
        <v>0.02</v>
      </c>
      <c r="I44" s="14">
        <v>0.08</v>
      </c>
      <c r="J44" s="14">
        <v>0.01</v>
      </c>
    </row>
    <row r="45" spans="1:10" x14ac:dyDescent="0.25">
      <c r="A45" s="6" t="s">
        <v>99</v>
      </c>
      <c r="B45" s="10">
        <v>4345</v>
      </c>
      <c r="C45" s="10">
        <v>3890</v>
      </c>
      <c r="D45" s="10">
        <v>80</v>
      </c>
      <c r="E45" s="10">
        <v>340</v>
      </c>
      <c r="F45" s="10">
        <v>35</v>
      </c>
      <c r="G45" s="14">
        <v>0.9</v>
      </c>
      <c r="H45" s="14">
        <v>0.02</v>
      </c>
      <c r="I45" s="14">
        <v>0.08</v>
      </c>
      <c r="J45" s="14">
        <v>0.01</v>
      </c>
    </row>
    <row r="46" spans="1:10" x14ac:dyDescent="0.25">
      <c r="A46" s="6" t="s">
        <v>100</v>
      </c>
      <c r="B46" s="10">
        <v>4565</v>
      </c>
      <c r="C46" s="10">
        <v>4105</v>
      </c>
      <c r="D46" s="10">
        <v>90</v>
      </c>
      <c r="E46" s="10">
        <v>315</v>
      </c>
      <c r="F46" s="10">
        <v>55</v>
      </c>
      <c r="G46" s="14">
        <v>0.9</v>
      </c>
      <c r="H46" s="14">
        <v>0.02</v>
      </c>
      <c r="I46" s="14">
        <v>7.0000000000000007E-2</v>
      </c>
      <c r="J46" s="14">
        <v>0.01</v>
      </c>
    </row>
    <row r="47" spans="1:10" x14ac:dyDescent="0.25">
      <c r="A47" s="6" t="s">
        <v>101</v>
      </c>
      <c r="B47" s="10">
        <v>4070</v>
      </c>
      <c r="C47" s="10">
        <v>3560</v>
      </c>
      <c r="D47" s="10">
        <v>100</v>
      </c>
      <c r="E47" s="10">
        <v>330</v>
      </c>
      <c r="F47" s="10">
        <v>75</v>
      </c>
      <c r="G47" s="14">
        <v>0.88</v>
      </c>
      <c r="H47" s="14">
        <v>0.03</v>
      </c>
      <c r="I47" s="14">
        <v>0.08</v>
      </c>
      <c r="J47" s="14">
        <v>0.02</v>
      </c>
    </row>
    <row r="48" spans="1:10" x14ac:dyDescent="0.25">
      <c r="A48" s="6" t="s">
        <v>102</v>
      </c>
      <c r="B48" s="10">
        <v>4230</v>
      </c>
      <c r="C48" s="10">
        <v>3640</v>
      </c>
      <c r="D48" s="10">
        <v>155</v>
      </c>
      <c r="E48" s="10">
        <v>340</v>
      </c>
      <c r="F48" s="10">
        <v>90</v>
      </c>
      <c r="G48" s="14">
        <v>0.86</v>
      </c>
      <c r="H48" s="14">
        <v>0.04</v>
      </c>
      <c r="I48" s="14">
        <v>0.08</v>
      </c>
      <c r="J48" s="14">
        <v>0.02</v>
      </c>
    </row>
    <row r="49" spans="1:10" x14ac:dyDescent="0.25">
      <c r="A49" s="6" t="s">
        <v>103</v>
      </c>
      <c r="B49" s="10">
        <v>4070</v>
      </c>
      <c r="C49" s="10">
        <v>3520</v>
      </c>
      <c r="D49" s="10">
        <v>180</v>
      </c>
      <c r="E49" s="10">
        <v>305</v>
      </c>
      <c r="F49" s="10">
        <v>65</v>
      </c>
      <c r="G49" s="14">
        <v>0.86</v>
      </c>
      <c r="H49" s="14">
        <v>0.04</v>
      </c>
      <c r="I49" s="14">
        <v>0.08</v>
      </c>
      <c r="J49" s="14">
        <v>0.02</v>
      </c>
    </row>
    <row r="50" spans="1:10" x14ac:dyDescent="0.25">
      <c r="A50" s="6" t="s">
        <v>104</v>
      </c>
      <c r="B50" s="10">
        <v>3885</v>
      </c>
      <c r="C50" s="10">
        <v>3385</v>
      </c>
      <c r="D50" s="10">
        <v>135</v>
      </c>
      <c r="E50" s="10">
        <v>335</v>
      </c>
      <c r="F50" s="10">
        <v>30</v>
      </c>
      <c r="G50" s="14">
        <v>0.87</v>
      </c>
      <c r="H50" s="14">
        <v>0.04</v>
      </c>
      <c r="I50" s="14">
        <v>0.09</v>
      </c>
      <c r="J50" s="14">
        <v>0.01</v>
      </c>
    </row>
    <row r="51" spans="1:10" x14ac:dyDescent="0.25">
      <c r="A51" s="6" t="s">
        <v>105</v>
      </c>
      <c r="B51" s="10">
        <v>3750</v>
      </c>
      <c r="C51" s="10">
        <v>3310</v>
      </c>
      <c r="D51" s="10">
        <v>90</v>
      </c>
      <c r="E51" s="10">
        <v>320</v>
      </c>
      <c r="F51" s="10">
        <v>30</v>
      </c>
      <c r="G51" s="14">
        <v>0.88</v>
      </c>
      <c r="H51" s="14">
        <v>0.02</v>
      </c>
      <c r="I51" s="14">
        <v>0.08</v>
      </c>
      <c r="J51" s="14">
        <v>0.01</v>
      </c>
    </row>
    <row r="52" spans="1:10" x14ac:dyDescent="0.25">
      <c r="A52" s="6" t="s">
        <v>106</v>
      </c>
      <c r="B52" s="10">
        <v>3540</v>
      </c>
      <c r="C52" s="10">
        <v>3120</v>
      </c>
      <c r="D52" s="10">
        <v>105</v>
      </c>
      <c r="E52" s="10">
        <v>315</v>
      </c>
      <c r="F52" s="10">
        <v>5</v>
      </c>
      <c r="G52" s="14">
        <v>0.88</v>
      </c>
      <c r="H52" s="14">
        <v>0.03</v>
      </c>
      <c r="I52" s="14">
        <v>0.09</v>
      </c>
      <c r="J52" s="14">
        <v>0</v>
      </c>
    </row>
    <row r="53" spans="1:10" x14ac:dyDescent="0.25">
      <c r="A53" s="6" t="s">
        <v>107</v>
      </c>
      <c r="B53" s="10">
        <v>3370</v>
      </c>
      <c r="C53" s="10">
        <v>2900</v>
      </c>
      <c r="D53" s="10">
        <v>125</v>
      </c>
      <c r="E53" s="10">
        <v>340</v>
      </c>
      <c r="F53" s="10">
        <v>5</v>
      </c>
      <c r="G53" s="14">
        <v>0.86</v>
      </c>
      <c r="H53" s="14">
        <v>0.04</v>
      </c>
      <c r="I53" s="14">
        <v>0.1</v>
      </c>
      <c r="J53" s="14">
        <v>0</v>
      </c>
    </row>
    <row r="54" spans="1:10" x14ac:dyDescent="0.25">
      <c r="A54" s="6" t="s">
        <v>108</v>
      </c>
      <c r="B54" s="10">
        <v>3490</v>
      </c>
      <c r="C54" s="10">
        <v>3075</v>
      </c>
      <c r="D54" s="10">
        <v>115</v>
      </c>
      <c r="E54" s="10">
        <v>290</v>
      </c>
      <c r="F54" s="10">
        <v>15</v>
      </c>
      <c r="G54" s="14">
        <v>0.88</v>
      </c>
      <c r="H54" s="14">
        <v>0.03</v>
      </c>
      <c r="I54" s="14">
        <v>0.08</v>
      </c>
      <c r="J54" s="14">
        <v>0</v>
      </c>
    </row>
    <row r="55" spans="1:10" x14ac:dyDescent="0.25">
      <c r="A55" s="6" t="s">
        <v>109</v>
      </c>
      <c r="B55" s="10">
        <v>2495</v>
      </c>
      <c r="C55" s="10">
        <v>2220</v>
      </c>
      <c r="D55" s="10">
        <v>80</v>
      </c>
      <c r="E55" s="10">
        <v>180</v>
      </c>
      <c r="F55" s="10">
        <v>20</v>
      </c>
      <c r="G55" s="14">
        <v>0.89</v>
      </c>
      <c r="H55" s="14">
        <v>0.03</v>
      </c>
      <c r="I55" s="14">
        <v>7.0000000000000007E-2</v>
      </c>
      <c r="J55" s="14">
        <v>0.01</v>
      </c>
    </row>
    <row r="56" spans="1:10" x14ac:dyDescent="0.25">
      <c r="A56" s="6" t="s">
        <v>110</v>
      </c>
      <c r="B56" s="10">
        <v>3615</v>
      </c>
      <c r="C56" s="10">
        <v>3200</v>
      </c>
      <c r="D56" s="10">
        <v>110</v>
      </c>
      <c r="E56" s="10">
        <v>295</v>
      </c>
      <c r="F56" s="10">
        <v>15</v>
      </c>
      <c r="G56" s="14">
        <v>0.88</v>
      </c>
      <c r="H56" s="14">
        <v>0.03</v>
      </c>
      <c r="I56" s="14">
        <v>0.08</v>
      </c>
      <c r="J56" s="14">
        <v>0</v>
      </c>
    </row>
    <row r="57" spans="1:10" x14ac:dyDescent="0.25">
      <c r="A57" s="6" t="s">
        <v>111</v>
      </c>
      <c r="B57" s="10">
        <v>4000</v>
      </c>
      <c r="C57" s="10">
        <v>3545</v>
      </c>
      <c r="D57" s="10">
        <v>150</v>
      </c>
      <c r="E57" s="10">
        <v>275</v>
      </c>
      <c r="F57" s="10">
        <v>25</v>
      </c>
      <c r="G57" s="14">
        <v>0.89</v>
      </c>
      <c r="H57" s="14">
        <v>0.04</v>
      </c>
      <c r="I57" s="14">
        <v>7.0000000000000007E-2</v>
      </c>
      <c r="J57" s="14">
        <v>0.01</v>
      </c>
    </row>
    <row r="58" spans="1:10" x14ac:dyDescent="0.25">
      <c r="A58" s="6" t="s">
        <v>112</v>
      </c>
      <c r="B58" s="10">
        <v>3400</v>
      </c>
      <c r="C58" s="10">
        <v>2940</v>
      </c>
      <c r="D58" s="10">
        <v>115</v>
      </c>
      <c r="E58" s="10">
        <v>315</v>
      </c>
      <c r="F58" s="10">
        <v>30</v>
      </c>
      <c r="G58" s="14">
        <v>0.86</v>
      </c>
      <c r="H58" s="14">
        <v>0.03</v>
      </c>
      <c r="I58" s="14">
        <v>0.09</v>
      </c>
      <c r="J58" s="14">
        <v>0.01</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workbookViewId="0"/>
  </sheetViews>
  <sheetFormatPr defaultColWidth="11" defaultRowHeight="15.75" x14ac:dyDescent="0.25"/>
  <cols>
    <col min="1" max="1" width="25.75" customWidth="1"/>
    <col min="2" max="10" width="16.75" customWidth="1"/>
  </cols>
  <sheetData>
    <row r="1" spans="1:10" ht="21" x14ac:dyDescent="0.35">
      <c r="A1" s="26" t="s">
        <v>448</v>
      </c>
    </row>
    <row r="2" spans="1:10" ht="173.25" x14ac:dyDescent="0.25">
      <c r="A2" s="2" t="s">
        <v>7</v>
      </c>
    </row>
    <row r="3" spans="1:10" x14ac:dyDescent="0.25">
      <c r="A3" t="s">
        <v>8</v>
      </c>
    </row>
    <row r="4" spans="1:10" x14ac:dyDescent="0.25">
      <c r="A4" t="s">
        <v>5</v>
      </c>
    </row>
    <row r="5" spans="1:10" x14ac:dyDescent="0.25">
      <c r="A5" s="22" t="s">
        <v>9</v>
      </c>
      <c r="B5" s="22" t="s">
        <v>196</v>
      </c>
    </row>
    <row r="6" spans="1:10" ht="69.95" customHeight="1" x14ac:dyDescent="0.25">
      <c r="A6" s="3" t="s">
        <v>127</v>
      </c>
      <c r="B6" s="3" t="s">
        <v>50</v>
      </c>
      <c r="C6" s="3" t="s">
        <v>51</v>
      </c>
      <c r="D6" s="3" t="s">
        <v>52</v>
      </c>
      <c r="E6" s="3" t="s">
        <v>53</v>
      </c>
      <c r="F6" s="3" t="s">
        <v>54</v>
      </c>
      <c r="G6" s="3" t="s">
        <v>55</v>
      </c>
      <c r="H6" s="3" t="s">
        <v>56</v>
      </c>
      <c r="I6" s="3" t="s">
        <v>57</v>
      </c>
      <c r="J6" s="3" t="s">
        <v>58</v>
      </c>
    </row>
    <row r="7" spans="1:10" x14ac:dyDescent="0.25">
      <c r="A7" s="7" t="s">
        <v>59</v>
      </c>
      <c r="B7" s="11">
        <f>_xlfn.XLOOKUP(1, ('Table 3 - Full data'!$A$2:'Table 3 - Full data'!$A$79 = $A7)*('Table 3 - Full data'!$B$2:'Table 3 - Full data'!$B$79 = $B$5),'Table 3 - Full data'!C$2:'Table 3 - Full data'!C$79)</f>
        <v>414700</v>
      </c>
      <c r="C7" s="15">
        <f>_xlfn.XLOOKUP(1, ('Table 3 - Full data'!$A$2:'Table 3 - Full data'!$A$79 = $A7)*('Table 3 - Full data'!$B$2:'Table 3 - Full data'!$B$79 = $B$5),'Table 3 - Full data'!D$2:'Table 3 - Full data'!D$79)</f>
        <v>1</v>
      </c>
      <c r="D7" s="11">
        <f>_xlfn.XLOOKUP(1, ('Table 3 - Full data'!$A$2:'Table 3 - Full data'!$A$79 = $A7)*('Table 3 - Full data'!$B$2:'Table 3 - Full data'!$B$79 = $B$5),'Table 3 - Full data'!E$2:'Table 3 - Full data'!E$79)</f>
        <v>411300</v>
      </c>
      <c r="E7" s="11">
        <f>_xlfn.XLOOKUP(1, ('Table 3 - Full data'!$A$2:'Table 3 - Full data'!$A$79 = $A7)*('Table 3 - Full data'!$B$2:'Table 3 - Full data'!$B$79 = $B$5),'Table 3 - Full data'!F$2:'Table 3 - Full data'!F$79)</f>
        <v>338145</v>
      </c>
      <c r="F7" s="11">
        <f>_xlfn.XLOOKUP(1, ('Table 3 - Full data'!$A$2:'Table 3 - Full data'!$A$79 = $A7)*('Table 3 - Full data'!$B$2:'Table 3 - Full data'!$B$79 = $B$5),'Table 3 - Full data'!G$2:'Table 3 - Full data'!G$79)</f>
        <v>66690</v>
      </c>
      <c r="G7" s="11">
        <f>_xlfn.XLOOKUP(1, ('Table 3 - Full data'!$A$2:'Table 3 - Full data'!$A$79 = $A7)*('Table 3 - Full data'!$B$2:'Table 3 - Full data'!$B$79 = $B$5),'Table 3 - Full data'!H$2:'Table 3 - Full data'!H$79)</f>
        <v>6460</v>
      </c>
      <c r="H7" s="15">
        <f>_xlfn.XLOOKUP(1, ('Table 3 - Full data'!$A$2:'Table 3 - Full data'!$A$79 = $A7)*('Table 3 - Full data'!$B$2:'Table 3 - Full data'!$B$79 = $B$5),'Table 3 - Full data'!I$2:'Table 3 - Full data'!I$79)</f>
        <v>0.82</v>
      </c>
      <c r="I7" s="15">
        <f>_xlfn.XLOOKUP(1, ('Table 3 - Full data'!$A$2:'Table 3 - Full data'!$A$79 = $A7)*('Table 3 - Full data'!$B$2:'Table 3 - Full data'!$B$79 = $B$5),'Table 3 - Full data'!J$2:'Table 3 - Full data'!J$79)</f>
        <v>0.16</v>
      </c>
      <c r="J7" s="15">
        <f>_xlfn.XLOOKUP(1, ('Table 3 - Full data'!$A$2:'Table 3 - Full data'!$A$79 = $A7)*('Table 3 - Full data'!$B$2:'Table 3 - Full data'!$B$79 = $B$5),'Table 3 - Full data'!K$2:'Table 3 - Full data'!K$79)</f>
        <v>0.02</v>
      </c>
    </row>
    <row r="8" spans="1:10" x14ac:dyDescent="0.25">
      <c r="A8" s="6" t="s">
        <v>128</v>
      </c>
      <c r="B8" s="10">
        <f>_xlfn.XLOOKUP(1, ('Table 3 - Full data'!$A$2:'Table 3 - Full data'!$A$79 = $A8)*('Table 3 - Full data'!$B$2:'Table 3 - Full data'!$B$79 = $B$5),'Table 3 - Full data'!C$2:'Table 3 - Full data'!C$79)</f>
        <v>1870</v>
      </c>
      <c r="C8" s="14">
        <f>_xlfn.XLOOKUP(1, ('Table 3 - Full data'!$A$2:'Table 3 - Full data'!$A$79 = $A8)*('Table 3 - Full data'!$B$2:'Table 3 - Full data'!$B$79 = $B$5),'Table 3 - Full data'!D$2:'Table 3 - Full data'!D$79)</f>
        <v>0</v>
      </c>
      <c r="D8" s="10">
        <f>_xlfn.XLOOKUP(1, ('Table 3 - Full data'!$A$2:'Table 3 - Full data'!$A$79 = $A8)*('Table 3 - Full data'!$B$2:'Table 3 - Full data'!$B$79 = $B$5),'Table 3 - Full data'!E$2:'Table 3 - Full data'!E$79)</f>
        <v>1820</v>
      </c>
      <c r="E8" s="10">
        <f>_xlfn.XLOOKUP(1, ('Table 3 - Full data'!$A$2:'Table 3 - Full data'!$A$79 = $A8)*('Table 3 - Full data'!$B$2:'Table 3 - Full data'!$B$79 = $B$5),'Table 3 - Full data'!F$2:'Table 3 - Full data'!F$79)</f>
        <v>980</v>
      </c>
      <c r="F8" s="10">
        <f>_xlfn.XLOOKUP(1, ('Table 3 - Full data'!$A$2:'Table 3 - Full data'!$A$79 = $A8)*('Table 3 - Full data'!$B$2:'Table 3 - Full data'!$B$79 = $B$5),'Table 3 - Full data'!G$2:'Table 3 - Full data'!G$79)</f>
        <v>775</v>
      </c>
      <c r="G8" s="10">
        <f>_xlfn.XLOOKUP(1, ('Table 3 - Full data'!$A$2:'Table 3 - Full data'!$A$79 = $A8)*('Table 3 - Full data'!$B$2:'Table 3 - Full data'!$B$79 = $B$5),'Table 3 - Full data'!H$2:'Table 3 - Full data'!H$79)</f>
        <v>70</v>
      </c>
      <c r="H8" s="14">
        <f>_xlfn.XLOOKUP(1, ('Table 3 - Full data'!$A$2:'Table 3 - Full data'!$A$79 = $A8)*('Table 3 - Full data'!$B$2:'Table 3 - Full data'!$B$79 = $B$5),'Table 3 - Full data'!I$2:'Table 3 - Full data'!I$79)</f>
        <v>0.54</v>
      </c>
      <c r="I8" s="14">
        <f>_xlfn.XLOOKUP(1, ('Table 3 - Full data'!$A$2:'Table 3 - Full data'!$A$79 = $A8)*('Table 3 - Full data'!$B$2:'Table 3 - Full data'!$B$79 = $B$5),'Table 3 - Full data'!J$2:'Table 3 - Full data'!J$79)</f>
        <v>0.42</v>
      </c>
      <c r="J8" s="14">
        <f>_xlfn.XLOOKUP(1, ('Table 3 - Full data'!$A$2:'Table 3 - Full data'!$A$79 = $A8)*('Table 3 - Full data'!$B$2:'Table 3 - Full data'!$B$79 = $B$5),'Table 3 - Full data'!K$2:'Table 3 - Full data'!K$79)</f>
        <v>0.04</v>
      </c>
    </row>
    <row r="9" spans="1:10" x14ac:dyDescent="0.25">
      <c r="A9" s="6" t="s">
        <v>129</v>
      </c>
      <c r="B9" s="10">
        <f>_xlfn.XLOOKUP(1, ('Table 3 - Full data'!$A$2:'Table 3 - Full data'!$A$79 = $A9)*('Table 3 - Full data'!$B$2:'Table 3 - Full data'!$B$79 = $B$5),'Table 3 - Full data'!C$2:'Table 3 - Full data'!C$79)</f>
        <v>52535</v>
      </c>
      <c r="C9" s="14">
        <f>_xlfn.XLOOKUP(1, ('Table 3 - Full data'!$A$2:'Table 3 - Full data'!$A$79 = $A9)*('Table 3 - Full data'!$B$2:'Table 3 - Full data'!$B$79 = $B$5),'Table 3 - Full data'!D$2:'Table 3 - Full data'!D$79)</f>
        <v>0.13</v>
      </c>
      <c r="D9" s="10">
        <f>_xlfn.XLOOKUP(1, ('Table 3 - Full data'!$A$2:'Table 3 - Full data'!$A$79 = $A9)*('Table 3 - Full data'!$B$2:'Table 3 - Full data'!$B$79 = $B$5),'Table 3 - Full data'!E$2:'Table 3 - Full data'!E$79)</f>
        <v>51955</v>
      </c>
      <c r="E9" s="10">
        <f>_xlfn.XLOOKUP(1, ('Table 3 - Full data'!$A$2:'Table 3 - Full data'!$A$79 = $A9)*('Table 3 - Full data'!$B$2:'Table 3 - Full data'!$B$79 = $B$5),'Table 3 - Full data'!F$2:'Table 3 - Full data'!F$79)</f>
        <v>39025</v>
      </c>
      <c r="F9" s="10">
        <f>_xlfn.XLOOKUP(1, ('Table 3 - Full data'!$A$2:'Table 3 - Full data'!$A$79 = $A9)*('Table 3 - Full data'!$B$2:'Table 3 - Full data'!$B$79 = $B$5),'Table 3 - Full data'!G$2:'Table 3 - Full data'!G$79)</f>
        <v>11925</v>
      </c>
      <c r="G9" s="10">
        <f>_xlfn.XLOOKUP(1, ('Table 3 - Full data'!$A$2:'Table 3 - Full data'!$A$79 = $A9)*('Table 3 - Full data'!$B$2:'Table 3 - Full data'!$B$79 = $B$5),'Table 3 - Full data'!H$2:'Table 3 - Full data'!H$79)</f>
        <v>1005</v>
      </c>
      <c r="H9" s="14">
        <f>_xlfn.XLOOKUP(1, ('Table 3 - Full data'!$A$2:'Table 3 - Full data'!$A$79 = $A9)*('Table 3 - Full data'!$B$2:'Table 3 - Full data'!$B$79 = $B$5),'Table 3 - Full data'!I$2:'Table 3 - Full data'!I$79)</f>
        <v>0.75</v>
      </c>
      <c r="I9" s="14">
        <f>_xlfn.XLOOKUP(1, ('Table 3 - Full data'!$A$2:'Table 3 - Full data'!$A$79 = $A9)*('Table 3 - Full data'!$B$2:'Table 3 - Full data'!$B$79 = $B$5),'Table 3 - Full data'!J$2:'Table 3 - Full data'!J$79)</f>
        <v>0.23</v>
      </c>
      <c r="J9" s="14">
        <f>_xlfn.XLOOKUP(1, ('Table 3 - Full data'!$A$2:'Table 3 - Full data'!$A$79 = $A9)*('Table 3 - Full data'!$B$2:'Table 3 - Full data'!$B$79 = $B$5),'Table 3 - Full data'!K$2:'Table 3 - Full data'!K$79)</f>
        <v>0.02</v>
      </c>
    </row>
    <row r="10" spans="1:10" x14ac:dyDescent="0.25">
      <c r="A10" s="6" t="s">
        <v>130</v>
      </c>
      <c r="B10" s="10">
        <f>_xlfn.XLOOKUP(1, ('Table 3 - Full data'!$A$2:'Table 3 - Full data'!$A$79 = $A10)*('Table 3 - Full data'!$B$2:'Table 3 - Full data'!$B$79 = $B$5),'Table 3 - Full data'!C$2:'Table 3 - Full data'!C$79)</f>
        <v>80610</v>
      </c>
      <c r="C10" s="14">
        <f>_xlfn.XLOOKUP(1, ('Table 3 - Full data'!$A$2:'Table 3 - Full data'!$A$79 = $A10)*('Table 3 - Full data'!$B$2:'Table 3 - Full data'!$B$79 = $B$5),'Table 3 - Full data'!D$2:'Table 3 - Full data'!D$79)</f>
        <v>0.19</v>
      </c>
      <c r="D10" s="10">
        <f>_xlfn.XLOOKUP(1, ('Table 3 - Full data'!$A$2:'Table 3 - Full data'!$A$79 = $A10)*('Table 3 - Full data'!$B$2:'Table 3 - Full data'!$B$79 = $B$5),'Table 3 - Full data'!E$2:'Table 3 - Full data'!E$79)</f>
        <v>79975</v>
      </c>
      <c r="E10" s="10">
        <f>_xlfn.XLOOKUP(1, ('Table 3 - Full data'!$A$2:'Table 3 - Full data'!$A$79 = $A10)*('Table 3 - Full data'!$B$2:'Table 3 - Full data'!$B$79 = $B$5),'Table 3 - Full data'!F$2:'Table 3 - Full data'!F$79)</f>
        <v>64275</v>
      </c>
      <c r="F10" s="10">
        <f>_xlfn.XLOOKUP(1, ('Table 3 - Full data'!$A$2:'Table 3 - Full data'!$A$79 = $A10)*('Table 3 - Full data'!$B$2:'Table 3 - Full data'!$B$79 = $B$5),'Table 3 - Full data'!G$2:'Table 3 - Full data'!G$79)</f>
        <v>14135</v>
      </c>
      <c r="G10" s="10">
        <f>_xlfn.XLOOKUP(1, ('Table 3 - Full data'!$A$2:'Table 3 - Full data'!$A$79 = $A10)*('Table 3 - Full data'!$B$2:'Table 3 - Full data'!$B$79 = $B$5),'Table 3 - Full data'!H$2:'Table 3 - Full data'!H$79)</f>
        <v>1565</v>
      </c>
      <c r="H10" s="14">
        <f>_xlfn.XLOOKUP(1, ('Table 3 - Full data'!$A$2:'Table 3 - Full data'!$A$79 = $A10)*('Table 3 - Full data'!$B$2:'Table 3 - Full data'!$B$79 = $B$5),'Table 3 - Full data'!I$2:'Table 3 - Full data'!I$79)</f>
        <v>0.8</v>
      </c>
      <c r="I10" s="14">
        <f>_xlfn.XLOOKUP(1, ('Table 3 - Full data'!$A$2:'Table 3 - Full data'!$A$79 = $A10)*('Table 3 - Full data'!$B$2:'Table 3 - Full data'!$B$79 = $B$5),'Table 3 - Full data'!J$2:'Table 3 - Full data'!J$79)</f>
        <v>0.18</v>
      </c>
      <c r="J10" s="14">
        <f>_xlfn.XLOOKUP(1, ('Table 3 - Full data'!$A$2:'Table 3 - Full data'!$A$79 = $A10)*('Table 3 - Full data'!$B$2:'Table 3 - Full data'!$B$79 = $B$5),'Table 3 - Full data'!K$2:'Table 3 - Full data'!K$79)</f>
        <v>0.02</v>
      </c>
    </row>
    <row r="11" spans="1:10" x14ac:dyDescent="0.25">
      <c r="A11" s="6" t="s">
        <v>131</v>
      </c>
      <c r="B11" s="10">
        <f>_xlfn.XLOOKUP(1, ('Table 3 - Full data'!$A$2:'Table 3 - Full data'!$A$79 = $A11)*('Table 3 - Full data'!$B$2:'Table 3 - Full data'!$B$79 = $B$5),'Table 3 - Full data'!C$2:'Table 3 - Full data'!C$79)</f>
        <v>98290</v>
      </c>
      <c r="C11" s="14">
        <f>_xlfn.XLOOKUP(1, ('Table 3 - Full data'!$A$2:'Table 3 - Full data'!$A$79 = $A11)*('Table 3 - Full data'!$B$2:'Table 3 - Full data'!$B$79 = $B$5),'Table 3 - Full data'!D$2:'Table 3 - Full data'!D$79)</f>
        <v>0.24</v>
      </c>
      <c r="D11" s="10">
        <f>_xlfn.XLOOKUP(1, ('Table 3 - Full data'!$A$2:'Table 3 - Full data'!$A$79 = $A11)*('Table 3 - Full data'!$B$2:'Table 3 - Full data'!$B$79 = $B$5),'Table 3 - Full data'!E$2:'Table 3 - Full data'!E$79)</f>
        <v>97575</v>
      </c>
      <c r="E11" s="10">
        <f>_xlfn.XLOOKUP(1, ('Table 3 - Full data'!$A$2:'Table 3 - Full data'!$A$79 = $A11)*('Table 3 - Full data'!$B$2:'Table 3 - Full data'!$B$79 = $B$5),'Table 3 - Full data'!F$2:'Table 3 - Full data'!F$79)</f>
        <v>79895</v>
      </c>
      <c r="F11" s="10">
        <f>_xlfn.XLOOKUP(1, ('Table 3 - Full data'!$A$2:'Table 3 - Full data'!$A$79 = $A11)*('Table 3 - Full data'!$B$2:'Table 3 - Full data'!$B$79 = $B$5),'Table 3 - Full data'!G$2:'Table 3 - Full data'!G$79)</f>
        <v>16205</v>
      </c>
      <c r="G11" s="10">
        <f>_xlfn.XLOOKUP(1, ('Table 3 - Full data'!$A$2:'Table 3 - Full data'!$A$79 = $A11)*('Table 3 - Full data'!$B$2:'Table 3 - Full data'!$B$79 = $B$5),'Table 3 - Full data'!H$2:'Table 3 - Full data'!H$79)</f>
        <v>1475</v>
      </c>
      <c r="H11" s="14">
        <f>_xlfn.XLOOKUP(1, ('Table 3 - Full data'!$A$2:'Table 3 - Full data'!$A$79 = $A11)*('Table 3 - Full data'!$B$2:'Table 3 - Full data'!$B$79 = $B$5),'Table 3 - Full data'!I$2:'Table 3 - Full data'!I$79)</f>
        <v>0.82</v>
      </c>
      <c r="I11" s="14">
        <f>_xlfn.XLOOKUP(1, ('Table 3 - Full data'!$A$2:'Table 3 - Full data'!$A$79 = $A11)*('Table 3 - Full data'!$B$2:'Table 3 - Full data'!$B$79 = $B$5),'Table 3 - Full data'!J$2:'Table 3 - Full data'!J$79)</f>
        <v>0.17</v>
      </c>
      <c r="J11" s="14">
        <f>_xlfn.XLOOKUP(1, ('Table 3 - Full data'!$A$2:'Table 3 - Full data'!$A$79 = $A11)*('Table 3 - Full data'!$B$2:'Table 3 - Full data'!$B$79 = $B$5),'Table 3 - Full data'!K$2:'Table 3 - Full data'!K$79)</f>
        <v>0.02</v>
      </c>
    </row>
    <row r="12" spans="1:10" x14ac:dyDescent="0.25">
      <c r="A12" s="6" t="s">
        <v>132</v>
      </c>
      <c r="B12" s="10">
        <f>_xlfn.XLOOKUP(1, ('Table 3 - Full data'!$A$2:'Table 3 - Full data'!$A$79 = $A12)*('Table 3 - Full data'!$B$2:'Table 3 - Full data'!$B$79 = $B$5),'Table 3 - Full data'!C$2:'Table 3 - Full data'!C$79)</f>
        <v>83485</v>
      </c>
      <c r="C12" s="14">
        <f>_xlfn.XLOOKUP(1, ('Table 3 - Full data'!$A$2:'Table 3 - Full data'!$A$79 = $A12)*('Table 3 - Full data'!$B$2:'Table 3 - Full data'!$B$79 = $B$5),'Table 3 - Full data'!D$2:'Table 3 - Full data'!D$79)</f>
        <v>0.2</v>
      </c>
      <c r="D12" s="10">
        <f>_xlfn.XLOOKUP(1, ('Table 3 - Full data'!$A$2:'Table 3 - Full data'!$A$79 = $A12)*('Table 3 - Full data'!$B$2:'Table 3 - Full data'!$B$79 = $B$5),'Table 3 - Full data'!E$2:'Table 3 - Full data'!E$79)</f>
        <v>82905</v>
      </c>
      <c r="E12" s="10">
        <f>_xlfn.XLOOKUP(1, ('Table 3 - Full data'!$A$2:'Table 3 - Full data'!$A$79 = $A12)*('Table 3 - Full data'!$B$2:'Table 3 - Full data'!$B$79 = $B$5),'Table 3 - Full data'!F$2:'Table 3 - Full data'!F$79)</f>
        <v>69495</v>
      </c>
      <c r="F12" s="10">
        <f>_xlfn.XLOOKUP(1, ('Table 3 - Full data'!$A$2:'Table 3 - Full data'!$A$79 = $A12)*('Table 3 - Full data'!$B$2:'Table 3 - Full data'!$B$79 = $B$5),'Table 3 - Full data'!G$2:'Table 3 - Full data'!G$79)</f>
        <v>12235</v>
      </c>
      <c r="G12" s="10">
        <f>_xlfn.XLOOKUP(1, ('Table 3 - Full data'!$A$2:'Table 3 - Full data'!$A$79 = $A12)*('Table 3 - Full data'!$B$2:'Table 3 - Full data'!$B$79 = $B$5),'Table 3 - Full data'!H$2:'Table 3 - Full data'!H$79)</f>
        <v>1170</v>
      </c>
      <c r="H12" s="14">
        <f>_xlfn.XLOOKUP(1, ('Table 3 - Full data'!$A$2:'Table 3 - Full data'!$A$79 = $A12)*('Table 3 - Full data'!$B$2:'Table 3 - Full data'!$B$79 = $B$5),'Table 3 - Full data'!I$2:'Table 3 - Full data'!I$79)</f>
        <v>0.84</v>
      </c>
      <c r="I12" s="14">
        <f>_xlfn.XLOOKUP(1, ('Table 3 - Full data'!$A$2:'Table 3 - Full data'!$A$79 = $A12)*('Table 3 - Full data'!$B$2:'Table 3 - Full data'!$B$79 = $B$5),'Table 3 - Full data'!J$2:'Table 3 - Full data'!J$79)</f>
        <v>0.15</v>
      </c>
      <c r="J12" s="14">
        <f>_xlfn.XLOOKUP(1, ('Table 3 - Full data'!$A$2:'Table 3 - Full data'!$A$79 = $A12)*('Table 3 - Full data'!$B$2:'Table 3 - Full data'!$B$79 = $B$5),'Table 3 - Full data'!K$2:'Table 3 - Full data'!K$79)</f>
        <v>0.01</v>
      </c>
    </row>
    <row r="13" spans="1:10" x14ac:dyDescent="0.25">
      <c r="A13" s="6" t="s">
        <v>133</v>
      </c>
      <c r="B13" s="10">
        <f>_xlfn.XLOOKUP(1, ('Table 3 - Full data'!$A$2:'Table 3 - Full data'!$A$79 = $A13)*('Table 3 - Full data'!$B$2:'Table 3 - Full data'!$B$79 = $B$5),'Table 3 - Full data'!C$2:'Table 3 - Full data'!C$79)</f>
        <v>53330</v>
      </c>
      <c r="C13" s="14">
        <f>_xlfn.XLOOKUP(1, ('Table 3 - Full data'!$A$2:'Table 3 - Full data'!$A$79 = $A13)*('Table 3 - Full data'!$B$2:'Table 3 - Full data'!$B$79 = $B$5),'Table 3 - Full data'!D$2:'Table 3 - Full data'!D$79)</f>
        <v>0.13</v>
      </c>
      <c r="D13" s="10">
        <f>_xlfn.XLOOKUP(1, ('Table 3 - Full data'!$A$2:'Table 3 - Full data'!$A$79 = $A13)*('Table 3 - Full data'!$B$2:'Table 3 - Full data'!$B$79 = $B$5),'Table 3 - Full data'!E$2:'Table 3 - Full data'!E$79)</f>
        <v>52935</v>
      </c>
      <c r="E13" s="10">
        <f>_xlfn.XLOOKUP(1, ('Table 3 - Full data'!$A$2:'Table 3 - Full data'!$A$79 = $A13)*('Table 3 - Full data'!$B$2:'Table 3 - Full data'!$B$79 = $B$5),'Table 3 - Full data'!F$2:'Table 3 - Full data'!F$79)</f>
        <v>45770</v>
      </c>
      <c r="F13" s="10">
        <f>_xlfn.XLOOKUP(1, ('Table 3 - Full data'!$A$2:'Table 3 - Full data'!$A$79 = $A13)*('Table 3 - Full data'!$B$2:'Table 3 - Full data'!$B$79 = $B$5),'Table 3 - Full data'!G$2:'Table 3 - Full data'!G$79)</f>
        <v>6610</v>
      </c>
      <c r="G13" s="10">
        <f>_xlfn.XLOOKUP(1, ('Table 3 - Full data'!$A$2:'Table 3 - Full data'!$A$79 = $A13)*('Table 3 - Full data'!$B$2:'Table 3 - Full data'!$B$79 = $B$5),'Table 3 - Full data'!H$2:'Table 3 - Full data'!H$79)</f>
        <v>555</v>
      </c>
      <c r="H13" s="14">
        <f>_xlfn.XLOOKUP(1, ('Table 3 - Full data'!$A$2:'Table 3 - Full data'!$A$79 = $A13)*('Table 3 - Full data'!$B$2:'Table 3 - Full data'!$B$79 = $B$5),'Table 3 - Full data'!I$2:'Table 3 - Full data'!I$79)</f>
        <v>0.86</v>
      </c>
      <c r="I13" s="14">
        <f>_xlfn.XLOOKUP(1, ('Table 3 - Full data'!$A$2:'Table 3 - Full data'!$A$79 = $A13)*('Table 3 - Full data'!$B$2:'Table 3 - Full data'!$B$79 = $B$5),'Table 3 - Full data'!J$2:'Table 3 - Full data'!J$79)</f>
        <v>0.12</v>
      </c>
      <c r="J13" s="14">
        <f>_xlfn.XLOOKUP(1, ('Table 3 - Full data'!$A$2:'Table 3 - Full data'!$A$79 = $A13)*('Table 3 - Full data'!$B$2:'Table 3 - Full data'!$B$79 = $B$5),'Table 3 - Full data'!K$2:'Table 3 - Full data'!K$79)</f>
        <v>0.01</v>
      </c>
    </row>
    <row r="14" spans="1:10" x14ac:dyDescent="0.25">
      <c r="A14" s="6" t="s">
        <v>134</v>
      </c>
      <c r="B14" s="10">
        <f>_xlfn.XLOOKUP(1, ('Table 3 - Full data'!$A$2:'Table 3 - Full data'!$A$79 = $A14)*('Table 3 - Full data'!$B$2:'Table 3 - Full data'!$B$79 = $B$5),'Table 3 - Full data'!C$2:'Table 3 - Full data'!C$79)</f>
        <v>25540</v>
      </c>
      <c r="C14" s="14">
        <f>_xlfn.XLOOKUP(1, ('Table 3 - Full data'!$A$2:'Table 3 - Full data'!$A$79 = $A14)*('Table 3 - Full data'!$B$2:'Table 3 - Full data'!$B$79 = $B$5),'Table 3 - Full data'!D$2:'Table 3 - Full data'!D$79)</f>
        <v>0.06</v>
      </c>
      <c r="D14" s="10">
        <f>_xlfn.XLOOKUP(1, ('Table 3 - Full data'!$A$2:'Table 3 - Full data'!$A$79 = $A14)*('Table 3 - Full data'!$B$2:'Table 3 - Full data'!$B$79 = $B$5),'Table 3 - Full data'!E$2:'Table 3 - Full data'!E$79)</f>
        <v>25340</v>
      </c>
      <c r="E14" s="10">
        <f>_xlfn.XLOOKUP(1, ('Table 3 - Full data'!$A$2:'Table 3 - Full data'!$A$79 = $A14)*('Table 3 - Full data'!$B$2:'Table 3 - Full data'!$B$79 = $B$5),'Table 3 - Full data'!F$2:'Table 3 - Full data'!F$79)</f>
        <v>22555</v>
      </c>
      <c r="F14" s="10">
        <f>_xlfn.XLOOKUP(1, ('Table 3 - Full data'!$A$2:'Table 3 - Full data'!$A$79 = $A14)*('Table 3 - Full data'!$B$2:'Table 3 - Full data'!$B$79 = $B$5),'Table 3 - Full data'!G$2:'Table 3 - Full data'!G$79)</f>
        <v>2570</v>
      </c>
      <c r="G14" s="10">
        <f>_xlfn.XLOOKUP(1, ('Table 3 - Full data'!$A$2:'Table 3 - Full data'!$A$79 = $A14)*('Table 3 - Full data'!$B$2:'Table 3 - Full data'!$B$79 = $B$5),'Table 3 - Full data'!H$2:'Table 3 - Full data'!H$79)</f>
        <v>210</v>
      </c>
      <c r="H14" s="14">
        <f>_xlfn.XLOOKUP(1, ('Table 3 - Full data'!$A$2:'Table 3 - Full data'!$A$79 = $A14)*('Table 3 - Full data'!$B$2:'Table 3 - Full data'!$B$79 = $B$5),'Table 3 - Full data'!I$2:'Table 3 - Full data'!I$79)</f>
        <v>0.89</v>
      </c>
      <c r="I14" s="14">
        <f>_xlfn.XLOOKUP(1, ('Table 3 - Full data'!$A$2:'Table 3 - Full data'!$A$79 = $A14)*('Table 3 - Full data'!$B$2:'Table 3 - Full data'!$B$79 = $B$5),'Table 3 - Full data'!J$2:'Table 3 - Full data'!J$79)</f>
        <v>0.1</v>
      </c>
      <c r="J14" s="14">
        <f>_xlfn.XLOOKUP(1, ('Table 3 - Full data'!$A$2:'Table 3 - Full data'!$A$79 = $A14)*('Table 3 - Full data'!$B$2:'Table 3 - Full data'!$B$79 = $B$5),'Table 3 - Full data'!K$2:'Table 3 - Full data'!K$79)</f>
        <v>0.01</v>
      </c>
    </row>
    <row r="15" spans="1:10" x14ac:dyDescent="0.25">
      <c r="A15" s="6" t="s">
        <v>135</v>
      </c>
      <c r="B15" s="10">
        <f>_xlfn.XLOOKUP(1, ('Table 3 - Full data'!$A$2:'Table 3 - Full data'!$A$79 = $A15)*('Table 3 - Full data'!$B$2:'Table 3 - Full data'!$B$79 = $B$5),'Table 3 - Full data'!C$2:'Table 3 - Full data'!C$79)</f>
        <v>11900</v>
      </c>
      <c r="C15" s="14">
        <f>_xlfn.XLOOKUP(1, ('Table 3 - Full data'!$A$2:'Table 3 - Full data'!$A$79 = $A15)*('Table 3 - Full data'!$B$2:'Table 3 - Full data'!$B$79 = $B$5),'Table 3 - Full data'!D$2:'Table 3 - Full data'!D$79)</f>
        <v>0.03</v>
      </c>
      <c r="D15" s="10">
        <f>_xlfn.XLOOKUP(1, ('Table 3 - Full data'!$A$2:'Table 3 - Full data'!$A$79 = $A15)*('Table 3 - Full data'!$B$2:'Table 3 - Full data'!$B$79 = $B$5),'Table 3 - Full data'!E$2:'Table 3 - Full data'!E$79)</f>
        <v>11810</v>
      </c>
      <c r="E15" s="10">
        <f>_xlfn.XLOOKUP(1, ('Table 3 - Full data'!$A$2:'Table 3 - Full data'!$A$79 = $A15)*('Table 3 - Full data'!$B$2:'Table 3 - Full data'!$B$79 = $B$5),'Table 3 - Full data'!F$2:'Table 3 - Full data'!F$79)</f>
        <v>10510</v>
      </c>
      <c r="F15" s="10">
        <f>_xlfn.XLOOKUP(1, ('Table 3 - Full data'!$A$2:'Table 3 - Full data'!$A$79 = $A15)*('Table 3 - Full data'!$B$2:'Table 3 - Full data'!$B$79 = $B$5),'Table 3 - Full data'!G$2:'Table 3 - Full data'!G$79)</f>
        <v>1200</v>
      </c>
      <c r="G15" s="10">
        <f>_xlfn.XLOOKUP(1, ('Table 3 - Full data'!$A$2:'Table 3 - Full data'!$A$79 = $A15)*('Table 3 - Full data'!$B$2:'Table 3 - Full data'!$B$79 = $B$5),'Table 3 - Full data'!H$2:'Table 3 - Full data'!H$79)</f>
        <v>100</v>
      </c>
      <c r="H15" s="14">
        <f>_xlfn.XLOOKUP(1, ('Table 3 - Full data'!$A$2:'Table 3 - Full data'!$A$79 = $A15)*('Table 3 - Full data'!$B$2:'Table 3 - Full data'!$B$79 = $B$5),'Table 3 - Full data'!I$2:'Table 3 - Full data'!I$79)</f>
        <v>0.89</v>
      </c>
      <c r="I15" s="14">
        <f>_xlfn.XLOOKUP(1, ('Table 3 - Full data'!$A$2:'Table 3 - Full data'!$A$79 = $A15)*('Table 3 - Full data'!$B$2:'Table 3 - Full data'!$B$79 = $B$5),'Table 3 - Full data'!J$2:'Table 3 - Full data'!J$79)</f>
        <v>0.1</v>
      </c>
      <c r="J15" s="14">
        <f>_xlfn.XLOOKUP(1, ('Table 3 - Full data'!$A$2:'Table 3 - Full data'!$A$79 = $A15)*('Table 3 - Full data'!$B$2:'Table 3 - Full data'!$B$79 = $B$5),'Table 3 - Full data'!K$2:'Table 3 - Full data'!K$79)</f>
        <v>0.01</v>
      </c>
    </row>
    <row r="16" spans="1:10" x14ac:dyDescent="0.25">
      <c r="A16" s="6" t="s">
        <v>136</v>
      </c>
      <c r="B16" s="10">
        <f>_xlfn.XLOOKUP(1, ('Table 3 - Full data'!$A$2:'Table 3 - Full data'!$A$79 = $A16)*('Table 3 - Full data'!$B$2:'Table 3 - Full data'!$B$79 = $B$5),'Table 3 - Full data'!C$2:'Table 3 - Full data'!C$79)</f>
        <v>3960</v>
      </c>
      <c r="C16" s="14">
        <f>_xlfn.XLOOKUP(1, ('Table 3 - Full data'!$A$2:'Table 3 - Full data'!$A$79 = $A16)*('Table 3 - Full data'!$B$2:'Table 3 - Full data'!$B$79 = $B$5),'Table 3 - Full data'!D$2:'Table 3 - Full data'!D$79)</f>
        <v>0.01</v>
      </c>
      <c r="D16" s="10">
        <f>_xlfn.XLOOKUP(1, ('Table 3 - Full data'!$A$2:'Table 3 - Full data'!$A$79 = $A16)*('Table 3 - Full data'!$B$2:'Table 3 - Full data'!$B$79 = $B$5),'Table 3 - Full data'!E$2:'Table 3 - Full data'!E$79)</f>
        <v>3910</v>
      </c>
      <c r="E16" s="10">
        <f>_xlfn.XLOOKUP(1, ('Table 3 - Full data'!$A$2:'Table 3 - Full data'!$A$79 = $A16)*('Table 3 - Full data'!$B$2:'Table 3 - Full data'!$B$79 = $B$5),'Table 3 - Full data'!F$2:'Table 3 - Full data'!F$79)</f>
        <v>3365</v>
      </c>
      <c r="F16" s="10">
        <f>_xlfn.XLOOKUP(1, ('Table 3 - Full data'!$A$2:'Table 3 - Full data'!$A$79 = $A16)*('Table 3 - Full data'!$B$2:'Table 3 - Full data'!$B$79 = $B$5),'Table 3 - Full data'!G$2:'Table 3 - Full data'!G$79)</f>
        <v>520</v>
      </c>
      <c r="G16" s="10">
        <f>_xlfn.XLOOKUP(1, ('Table 3 - Full data'!$A$2:'Table 3 - Full data'!$A$79 = $A16)*('Table 3 - Full data'!$B$2:'Table 3 - Full data'!$B$79 = $B$5),'Table 3 - Full data'!H$2:'Table 3 - Full data'!H$79)</f>
        <v>25</v>
      </c>
      <c r="H16" s="14">
        <f>_xlfn.XLOOKUP(1, ('Table 3 - Full data'!$A$2:'Table 3 - Full data'!$A$79 = $A16)*('Table 3 - Full data'!$B$2:'Table 3 - Full data'!$B$79 = $B$5),'Table 3 - Full data'!I$2:'Table 3 - Full data'!I$79)</f>
        <v>0.86</v>
      </c>
      <c r="I16" s="14">
        <f>_xlfn.XLOOKUP(1, ('Table 3 - Full data'!$A$2:'Table 3 - Full data'!$A$79 = $A16)*('Table 3 - Full data'!$B$2:'Table 3 - Full data'!$B$79 = $B$5),'Table 3 - Full data'!J$2:'Table 3 - Full data'!J$79)</f>
        <v>0.13</v>
      </c>
      <c r="J16" s="14">
        <f>_xlfn.XLOOKUP(1, ('Table 3 - Full data'!$A$2:'Table 3 - Full data'!$A$79 = $A16)*('Table 3 - Full data'!$B$2:'Table 3 - Full data'!$B$79 = $B$5),'Table 3 - Full data'!K$2:'Table 3 - Full data'!K$79)</f>
        <v>0.01</v>
      </c>
    </row>
    <row r="17" spans="1:10" x14ac:dyDescent="0.25">
      <c r="A17" s="6" t="s">
        <v>137</v>
      </c>
      <c r="B17" s="10">
        <f>_xlfn.XLOOKUP(1, ('Table 3 - Full data'!$A$2:'Table 3 - Full data'!$A$79 = $A17)*('Table 3 - Full data'!$B$2:'Table 3 - Full data'!$B$79 = $B$5),'Table 3 - Full data'!C$2:'Table 3 - Full data'!C$79)</f>
        <v>1695</v>
      </c>
      <c r="C17" s="14">
        <f>_xlfn.XLOOKUP(1, ('Table 3 - Full data'!$A$2:'Table 3 - Full data'!$A$79 = $A17)*('Table 3 - Full data'!$B$2:'Table 3 - Full data'!$B$79 = $B$5),'Table 3 - Full data'!D$2:'Table 3 - Full data'!D$79)</f>
        <v>0</v>
      </c>
      <c r="D17" s="10">
        <f>_xlfn.XLOOKUP(1, ('Table 3 - Full data'!$A$2:'Table 3 - Full data'!$A$79 = $A17)*('Table 3 - Full data'!$B$2:'Table 3 - Full data'!$B$79 = $B$5),'Table 3 - Full data'!E$2:'Table 3 - Full data'!E$79)</f>
        <v>1665</v>
      </c>
      <c r="E17" s="10">
        <f>_xlfn.XLOOKUP(1, ('Table 3 - Full data'!$A$2:'Table 3 - Full data'!$A$79 = $A17)*('Table 3 - Full data'!$B$2:'Table 3 - Full data'!$B$79 = $B$5),'Table 3 - Full data'!F$2:'Table 3 - Full data'!F$79)</f>
        <v>1380</v>
      </c>
      <c r="F17" s="10">
        <f>_xlfn.XLOOKUP(1, ('Table 3 - Full data'!$A$2:'Table 3 - Full data'!$A$79 = $A17)*('Table 3 - Full data'!$B$2:'Table 3 - Full data'!$B$79 = $B$5),'Table 3 - Full data'!G$2:'Table 3 - Full data'!G$79)</f>
        <v>260</v>
      </c>
      <c r="G17" s="10">
        <f>_xlfn.XLOOKUP(1, ('Table 3 - Full data'!$A$2:'Table 3 - Full data'!$A$79 = $A17)*('Table 3 - Full data'!$B$2:'Table 3 - Full data'!$B$79 = $B$5),'Table 3 - Full data'!H$2:'Table 3 - Full data'!H$79)</f>
        <v>25</v>
      </c>
      <c r="H17" s="14">
        <f>_xlfn.XLOOKUP(1, ('Table 3 - Full data'!$A$2:'Table 3 - Full data'!$A$79 = $A17)*('Table 3 - Full data'!$B$2:'Table 3 - Full data'!$B$79 = $B$5),'Table 3 - Full data'!I$2:'Table 3 - Full data'!I$79)</f>
        <v>0.83</v>
      </c>
      <c r="I17" s="14">
        <f>_xlfn.XLOOKUP(1, ('Table 3 - Full data'!$A$2:'Table 3 - Full data'!$A$79 = $A17)*('Table 3 - Full data'!$B$2:'Table 3 - Full data'!$B$79 = $B$5),'Table 3 - Full data'!J$2:'Table 3 - Full data'!J$79)</f>
        <v>0.15</v>
      </c>
      <c r="J17" s="14">
        <f>_xlfn.XLOOKUP(1, ('Table 3 - Full data'!$A$2:'Table 3 - Full data'!$A$79 = $A17)*('Table 3 - Full data'!$B$2:'Table 3 - Full data'!$B$79 = $B$5),'Table 3 - Full data'!K$2:'Table 3 - Full data'!K$79)</f>
        <v>0.02</v>
      </c>
    </row>
    <row r="18" spans="1:10" x14ac:dyDescent="0.25">
      <c r="A18" s="6" t="s">
        <v>138</v>
      </c>
      <c r="B18" s="10">
        <f>_xlfn.XLOOKUP(1, ('Table 3 - Full data'!$A$2:'Table 3 - Full data'!$A$79 = $A18)*('Table 3 - Full data'!$B$2:'Table 3 - Full data'!$B$79 = $B$5),'Table 3 - Full data'!C$2:'Table 3 - Full data'!C$79)</f>
        <v>1160</v>
      </c>
      <c r="C18" s="14">
        <f>_xlfn.XLOOKUP(1, ('Table 3 - Full data'!$A$2:'Table 3 - Full data'!$A$79 = $A18)*('Table 3 - Full data'!$B$2:'Table 3 - Full data'!$B$79 = $B$5),'Table 3 - Full data'!D$2:'Table 3 - Full data'!D$79)</f>
        <v>0</v>
      </c>
      <c r="D18" s="10">
        <f>_xlfn.XLOOKUP(1, ('Table 3 - Full data'!$A$2:'Table 3 - Full data'!$A$79 = $A18)*('Table 3 - Full data'!$B$2:'Table 3 - Full data'!$B$79 = $B$5),'Table 3 - Full data'!E$2:'Table 3 - Full data'!E$79)</f>
        <v>1130</v>
      </c>
      <c r="E18" s="10">
        <f>_xlfn.XLOOKUP(1, ('Table 3 - Full data'!$A$2:'Table 3 - Full data'!$A$79 = $A18)*('Table 3 - Full data'!$B$2:'Table 3 - Full data'!$B$79 = $B$5),'Table 3 - Full data'!F$2:'Table 3 - Full data'!F$79)</f>
        <v>880</v>
      </c>
      <c r="F18" s="10">
        <f>_xlfn.XLOOKUP(1, ('Table 3 - Full data'!$A$2:'Table 3 - Full data'!$A$79 = $A18)*('Table 3 - Full data'!$B$2:'Table 3 - Full data'!$B$79 = $B$5),'Table 3 - Full data'!G$2:'Table 3 - Full data'!G$79)</f>
        <v>240</v>
      </c>
      <c r="G18" s="10">
        <f>_xlfn.XLOOKUP(1, ('Table 3 - Full data'!$A$2:'Table 3 - Full data'!$A$79 = $A18)*('Table 3 - Full data'!$B$2:'Table 3 - Full data'!$B$79 = $B$5),'Table 3 - Full data'!H$2:'Table 3 - Full data'!H$79)</f>
        <v>10</v>
      </c>
      <c r="H18" s="14">
        <f>_xlfn.XLOOKUP(1, ('Table 3 - Full data'!$A$2:'Table 3 - Full data'!$A$79 = $A18)*('Table 3 - Full data'!$B$2:'Table 3 - Full data'!$B$79 = $B$5),'Table 3 - Full data'!I$2:'Table 3 - Full data'!I$79)</f>
        <v>0.78</v>
      </c>
      <c r="I18" s="14">
        <f>_xlfn.XLOOKUP(1, ('Table 3 - Full data'!$A$2:'Table 3 - Full data'!$A$79 = $A18)*('Table 3 - Full data'!$B$2:'Table 3 - Full data'!$B$79 = $B$5),'Table 3 - Full data'!J$2:'Table 3 - Full data'!J$79)</f>
        <v>0.21</v>
      </c>
      <c r="J18" s="14">
        <f>_xlfn.XLOOKUP(1, ('Table 3 - Full data'!$A$2:'Table 3 - Full data'!$A$79 = $A18)*('Table 3 - Full data'!$B$2:'Table 3 - Full data'!$B$79 = $B$5),'Table 3 - Full data'!K$2:'Table 3 - Full data'!K$79)</f>
        <v>0.01</v>
      </c>
    </row>
    <row r="19" spans="1:10" x14ac:dyDescent="0.25">
      <c r="A19" s="6" t="s">
        <v>139</v>
      </c>
      <c r="B19" s="10">
        <f>_xlfn.XLOOKUP(1, ('Table 3 - Full data'!$A$2:'Table 3 - Full data'!$A$79 = $A19)*('Table 3 - Full data'!$B$2:'Table 3 - Full data'!$B$79 = $B$5),'Table 3 - Full data'!C$2:'Table 3 - Full data'!C$79)</f>
        <v>325</v>
      </c>
      <c r="C19" s="14">
        <f>_xlfn.XLOOKUP(1, ('Table 3 - Full data'!$A$2:'Table 3 - Full data'!$A$79 = $A19)*('Table 3 - Full data'!$B$2:'Table 3 - Full data'!$B$79 = $B$5),'Table 3 - Full data'!D$2:'Table 3 - Full data'!D$79)</f>
        <v>0</v>
      </c>
      <c r="D19" s="10">
        <f>_xlfn.XLOOKUP(1, ('Table 3 - Full data'!$A$2:'Table 3 - Full data'!$A$79 = $A19)*('Table 3 - Full data'!$B$2:'Table 3 - Full data'!$B$79 = $B$5),'Table 3 - Full data'!E$2:'Table 3 - Full data'!E$79)</f>
        <v>275</v>
      </c>
      <c r="E19" s="10">
        <f>_xlfn.XLOOKUP(1, ('Table 3 - Full data'!$A$2:'Table 3 - Full data'!$A$79 = $A19)*('Table 3 - Full data'!$B$2:'Table 3 - Full data'!$B$79 = $B$5),'Table 3 - Full data'!F$2:'Table 3 - Full data'!F$79)</f>
        <v>15</v>
      </c>
      <c r="F19" s="10">
        <f>_xlfn.XLOOKUP(1, ('Table 3 - Full data'!$A$2:'Table 3 - Full data'!$A$79 = $A19)*('Table 3 - Full data'!$B$2:'Table 3 - Full data'!$B$79 = $B$5),'Table 3 - Full data'!G$2:'Table 3 - Full data'!G$79)</f>
        <v>20</v>
      </c>
      <c r="G19" s="10">
        <f>_xlfn.XLOOKUP(1, ('Table 3 - Full data'!$A$2:'Table 3 - Full data'!$A$79 = $A19)*('Table 3 - Full data'!$B$2:'Table 3 - Full data'!$B$79 = $B$5),'Table 3 - Full data'!H$2:'Table 3 - Full data'!H$79)</f>
        <v>245</v>
      </c>
      <c r="H19" s="14">
        <f>_xlfn.XLOOKUP(1, ('Table 3 - Full data'!$A$2:'Table 3 - Full data'!$A$79 = $A19)*('Table 3 - Full data'!$B$2:'Table 3 - Full data'!$B$79 = $B$5),'Table 3 - Full data'!I$2:'Table 3 - Full data'!I$79)</f>
        <v>0.05</v>
      </c>
      <c r="I19" s="14">
        <f>_xlfn.XLOOKUP(1, ('Table 3 - Full data'!$A$2:'Table 3 - Full data'!$A$79 = $A19)*('Table 3 - Full data'!$B$2:'Table 3 - Full data'!$B$79 = $B$5),'Table 3 - Full data'!J$2:'Table 3 - Full data'!J$79)</f>
        <v>7.0000000000000007E-2</v>
      </c>
      <c r="J19" s="14">
        <f>_xlfn.XLOOKUP(1, ('Table 3 - Full data'!$A$2:'Table 3 - Full data'!$A$79 = $A19)*('Table 3 - Full data'!$B$2:'Table 3 - Full data'!$B$79 = $B$5),'Table 3 - Full data'!K$2:'Table 3 - Full data'!K$79)</f>
        <v>0.88</v>
      </c>
    </row>
    <row r="23" spans="1:10" x14ac:dyDescent="0.25">
      <c r="B23" s="27"/>
    </row>
    <row r="26" spans="1:10" x14ac:dyDescent="0.25">
      <c r="C26" s="28"/>
    </row>
    <row r="27" spans="1:10" x14ac:dyDescent="0.25">
      <c r="C27" s="28"/>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2"/>
  <sheetViews>
    <sheetView workbookViewId="0"/>
  </sheetViews>
  <sheetFormatPr defaultColWidth="11" defaultRowHeight="15.75" x14ac:dyDescent="0.25"/>
  <cols>
    <col min="1" max="1" width="35.75" customWidth="1"/>
    <col min="2" max="10" width="16.75" customWidth="1"/>
  </cols>
  <sheetData>
    <row r="1" spans="1:10" ht="21" x14ac:dyDescent="0.35">
      <c r="A1" s="26" t="s">
        <v>441</v>
      </c>
    </row>
    <row r="2" spans="1:10" ht="126" x14ac:dyDescent="0.25">
      <c r="A2" s="2" t="s">
        <v>10</v>
      </c>
    </row>
    <row r="3" spans="1:10" x14ac:dyDescent="0.25">
      <c r="A3" t="s">
        <v>11</v>
      </c>
    </row>
    <row r="4" spans="1:10" x14ac:dyDescent="0.25">
      <c r="A4" t="s">
        <v>5</v>
      </c>
    </row>
    <row r="5" spans="1:10" x14ac:dyDescent="0.25">
      <c r="A5" s="22" t="s">
        <v>9</v>
      </c>
      <c r="B5" s="22" t="s">
        <v>196</v>
      </c>
    </row>
    <row r="6" spans="1:10" ht="69.95" customHeight="1" x14ac:dyDescent="0.25">
      <c r="A6" s="3" t="s">
        <v>140</v>
      </c>
      <c r="B6" s="3" t="s">
        <v>50</v>
      </c>
      <c r="C6" s="3" t="s">
        <v>51</v>
      </c>
      <c r="D6" s="3" t="s">
        <v>52</v>
      </c>
      <c r="E6" s="3" t="s">
        <v>53</v>
      </c>
      <c r="F6" s="3" t="s">
        <v>54</v>
      </c>
      <c r="G6" s="3" t="s">
        <v>55</v>
      </c>
      <c r="H6" s="3" t="s">
        <v>56</v>
      </c>
      <c r="I6" s="3" t="s">
        <v>57</v>
      </c>
      <c r="J6" s="3" t="s">
        <v>58</v>
      </c>
    </row>
    <row r="7" spans="1:10" x14ac:dyDescent="0.25">
      <c r="A7" s="7" t="s">
        <v>59</v>
      </c>
      <c r="B7" s="11">
        <f>_xlfn.XLOOKUP(1, ('Table 4 - Full data'!$A$2:'Table 4 - Full data'!$A$217 = $A7)*('Table 4 - Full data'!$B$2:'Table 4 - Full data'!$B$217 = $B$5),'Table 4 - Full data'!C$2:'Table 4 - Full data'!C$217)</f>
        <v>414700</v>
      </c>
      <c r="C7" s="15">
        <f>_xlfn.XLOOKUP(1, ('Table 4 - Full data'!$A$2:'Table 4 - Full data'!$A$217 = $A7)*('Table 4 - Full data'!$B$2:'Table 4 - Full data'!$B$217 = $B$5),'Table 4 - Full data'!D$2:'Table 4 - Full data'!D$217)</f>
        <v>1</v>
      </c>
      <c r="D7" s="11">
        <f>_xlfn.XLOOKUP(1, ('Table 4 - Full data'!$A$2:'Table 4 - Full data'!$A$217 = $A7)*('Table 4 - Full data'!$B$2:'Table 4 - Full data'!$B$217 = $B$5),'Table 4 - Full data'!E$2:'Table 4 - Full data'!E$217)</f>
        <v>411300</v>
      </c>
      <c r="E7" s="11">
        <f>_xlfn.XLOOKUP(1, ('Table 4 - Full data'!$A$2:'Table 4 - Full data'!$A$217 = $A7)*('Table 4 - Full data'!$B$2:'Table 4 - Full data'!$B$217 = $B$5),'Table 4 - Full data'!F$2:'Table 4 - Full data'!F$217)</f>
        <v>338145</v>
      </c>
      <c r="F7" s="11">
        <f>_xlfn.XLOOKUP(1, ('Table 4 - Full data'!$A$2:'Table 4 - Full data'!$A$217 = $A7)*('Table 4 - Full data'!$B$2:'Table 4 - Full data'!$B$217 = $B$5),'Table 4 - Full data'!G$2:'Table 4 - Full data'!G$217)</f>
        <v>66690</v>
      </c>
      <c r="G7" s="11">
        <f>_xlfn.XLOOKUP(1, ('Table 4 - Full data'!$A$2:'Table 4 - Full data'!$A$217 = $A7)*('Table 4 - Full data'!$B$2:'Table 4 - Full data'!$B$217 = $B$5),'Table 4 - Full data'!H$2:'Table 4 - Full data'!H$217)</f>
        <v>6460</v>
      </c>
      <c r="H7" s="15">
        <f>_xlfn.XLOOKUP(1, ('Table 4 - Full data'!$A$2:'Table 4 - Full data'!$A$217 = $A7)*('Table 4 - Full data'!$B$2:'Table 4 - Full data'!$B$217 = $B$5),'Table 4 - Full data'!I$2:'Table 4 - Full data'!I$217)</f>
        <v>0.82</v>
      </c>
      <c r="I7" s="15">
        <f>_xlfn.XLOOKUP(1, ('Table 4 - Full data'!$A$2:'Table 4 - Full data'!$A$217 = $A7)*('Table 4 - Full data'!$B$2:'Table 4 - Full data'!$B$217 = $B$5),'Table 4 - Full data'!J$2:'Table 4 - Full data'!J$217)</f>
        <v>0.16</v>
      </c>
      <c r="J7" s="15">
        <f>_xlfn.XLOOKUP(1, ('Table 4 - Full data'!$A$2:'Table 4 - Full data'!$A$217 = $A7)*('Table 4 - Full data'!$B$2:'Table 4 - Full data'!$B$217 = $B$5),'Table 4 - Full data'!K$2:'Table 4 - Full data'!K$217)</f>
        <v>0.02</v>
      </c>
    </row>
    <row r="8" spans="1:10" x14ac:dyDescent="0.25">
      <c r="A8" s="6" t="s">
        <v>141</v>
      </c>
      <c r="B8" s="10">
        <f>_xlfn.XLOOKUP(1, ('Table 4 - Full data'!$A$2:'Table 4 - Full data'!$A$217 = $A8)*('Table 4 - Full data'!$B$2:'Table 4 - Full data'!$B$217 = $B$5),'Table 4 - Full data'!C$2:'Table 4 - Full data'!C$217)</f>
        <v>14120</v>
      </c>
      <c r="C8" s="14">
        <f>_xlfn.XLOOKUP(1, ('Table 4 - Full data'!$A$2:'Table 4 - Full data'!$A$217 = $A8)*('Table 4 - Full data'!$B$2:'Table 4 - Full data'!$B$217 = $B$5),'Table 4 - Full data'!D$2:'Table 4 - Full data'!D$217)</f>
        <v>0.03</v>
      </c>
      <c r="D8" s="10">
        <f>_xlfn.XLOOKUP(1, ('Table 4 - Full data'!$A$2:'Table 4 - Full data'!$A$217 = $A8)*('Table 4 - Full data'!$B$2:'Table 4 - Full data'!$B$217 = $B$5),'Table 4 - Full data'!E$2:'Table 4 - Full data'!E$217)</f>
        <v>14005</v>
      </c>
      <c r="E8" s="10">
        <f>_xlfn.XLOOKUP(1, ('Table 4 - Full data'!$A$2:'Table 4 - Full data'!$A$217 = $A8)*('Table 4 - Full data'!$B$2:'Table 4 - Full data'!$B$217 = $B$5),'Table 4 - Full data'!F$2:'Table 4 - Full data'!F$217)</f>
        <v>11035</v>
      </c>
      <c r="F8" s="10">
        <f>_xlfn.XLOOKUP(1, ('Table 4 - Full data'!$A$2:'Table 4 - Full data'!$A$217 = $A8)*('Table 4 - Full data'!$B$2:'Table 4 - Full data'!$B$217 = $B$5),'Table 4 - Full data'!G$2:'Table 4 - Full data'!G$217)</f>
        <v>2775</v>
      </c>
      <c r="G8" s="10">
        <f>_xlfn.XLOOKUP(1, ('Table 4 - Full data'!$A$2:'Table 4 - Full data'!$A$217 = $A8)*('Table 4 - Full data'!$B$2:'Table 4 - Full data'!$B$217 = $B$5),'Table 4 - Full data'!H$2:'Table 4 - Full data'!H$217)</f>
        <v>200</v>
      </c>
      <c r="H8" s="14">
        <f>_xlfn.XLOOKUP(1, ('Table 4 - Full data'!$A$2:'Table 4 - Full data'!$A$217 = $A8)*('Table 4 - Full data'!$B$2:'Table 4 - Full data'!$B$217 = $B$5),'Table 4 - Full data'!I$2:'Table 4 - Full data'!I$217)</f>
        <v>0.79</v>
      </c>
      <c r="I8" s="14">
        <f>_xlfn.XLOOKUP(1, ('Table 4 - Full data'!$A$2:'Table 4 - Full data'!$A$217 = $A8)*('Table 4 - Full data'!$B$2:'Table 4 - Full data'!$B$217 = $B$5),'Table 4 - Full data'!J$2:'Table 4 - Full data'!J$217)</f>
        <v>0.2</v>
      </c>
      <c r="J8" s="14">
        <f>_xlfn.XLOOKUP(1, ('Table 4 - Full data'!$A$2:'Table 4 - Full data'!$A$217 = $A8)*('Table 4 - Full data'!$B$2:'Table 4 - Full data'!$B$217 = $B$5),'Table 4 - Full data'!K$2:'Table 4 - Full data'!K$217)</f>
        <v>0.01</v>
      </c>
    </row>
    <row r="9" spans="1:10" x14ac:dyDescent="0.25">
      <c r="A9" s="6" t="s">
        <v>142</v>
      </c>
      <c r="B9" s="10">
        <f>_xlfn.XLOOKUP(1, ('Table 4 - Full data'!$A$2:'Table 4 - Full data'!$A$217 = $A9)*('Table 4 - Full data'!$B$2:'Table 4 - Full data'!$B$217 = $B$5),'Table 4 - Full data'!C$2:'Table 4 - Full data'!C$217)</f>
        <v>12635</v>
      </c>
      <c r="C9" s="14">
        <f>_xlfn.XLOOKUP(1, ('Table 4 - Full data'!$A$2:'Table 4 - Full data'!$A$217 = $A9)*('Table 4 - Full data'!$B$2:'Table 4 - Full data'!$B$217 = $B$5),'Table 4 - Full data'!D$2:'Table 4 - Full data'!D$217)</f>
        <v>0.03</v>
      </c>
      <c r="D9" s="10">
        <f>_xlfn.XLOOKUP(1, ('Table 4 - Full data'!$A$2:'Table 4 - Full data'!$A$217 = $A9)*('Table 4 - Full data'!$B$2:'Table 4 - Full data'!$B$217 = $B$5),'Table 4 - Full data'!E$2:'Table 4 - Full data'!E$217)</f>
        <v>12545</v>
      </c>
      <c r="E9" s="10">
        <f>_xlfn.XLOOKUP(1, ('Table 4 - Full data'!$A$2:'Table 4 - Full data'!$A$217 = $A9)*('Table 4 - Full data'!$B$2:'Table 4 - Full data'!$B$217 = $B$5),'Table 4 - Full data'!F$2:'Table 4 - Full data'!F$217)</f>
        <v>10040</v>
      </c>
      <c r="F9" s="10">
        <f>_xlfn.XLOOKUP(1, ('Table 4 - Full data'!$A$2:'Table 4 - Full data'!$A$217 = $A9)*('Table 4 - Full data'!$B$2:'Table 4 - Full data'!$B$217 = $B$5),'Table 4 - Full data'!G$2:'Table 4 - Full data'!G$217)</f>
        <v>2340</v>
      </c>
      <c r="G9" s="10">
        <f>_xlfn.XLOOKUP(1, ('Table 4 - Full data'!$A$2:'Table 4 - Full data'!$A$217 = $A9)*('Table 4 - Full data'!$B$2:'Table 4 - Full data'!$B$217 = $B$5),'Table 4 - Full data'!H$2:'Table 4 - Full data'!H$217)</f>
        <v>170</v>
      </c>
      <c r="H9" s="14">
        <f>_xlfn.XLOOKUP(1, ('Table 4 - Full data'!$A$2:'Table 4 - Full data'!$A$217 = $A9)*('Table 4 - Full data'!$B$2:'Table 4 - Full data'!$B$217 = $B$5),'Table 4 - Full data'!I$2:'Table 4 - Full data'!I$217)</f>
        <v>0.8</v>
      </c>
      <c r="I9" s="14">
        <f>_xlfn.XLOOKUP(1, ('Table 4 - Full data'!$A$2:'Table 4 - Full data'!$A$217 = $A9)*('Table 4 - Full data'!$B$2:'Table 4 - Full data'!$B$217 = $B$5),'Table 4 - Full data'!J$2:'Table 4 - Full data'!J$217)</f>
        <v>0.19</v>
      </c>
      <c r="J9" s="14">
        <f>_xlfn.XLOOKUP(1, ('Table 4 - Full data'!$A$2:'Table 4 - Full data'!$A$217 = $A9)*('Table 4 - Full data'!$B$2:'Table 4 - Full data'!$B$217 = $B$5),'Table 4 - Full data'!K$2:'Table 4 - Full data'!K$217)</f>
        <v>0.01</v>
      </c>
    </row>
    <row r="10" spans="1:10" x14ac:dyDescent="0.25">
      <c r="A10" s="6" t="s">
        <v>143</v>
      </c>
      <c r="B10" s="10">
        <f>_xlfn.XLOOKUP(1, ('Table 4 - Full data'!$A$2:'Table 4 - Full data'!$A$217 = $A10)*('Table 4 - Full data'!$B$2:'Table 4 - Full data'!$B$217 = $B$5),'Table 4 - Full data'!C$2:'Table 4 - Full data'!C$217)</f>
        <v>8220</v>
      </c>
      <c r="C10" s="14">
        <f>_xlfn.XLOOKUP(1, ('Table 4 - Full data'!$A$2:'Table 4 - Full data'!$A$217 = $A10)*('Table 4 - Full data'!$B$2:'Table 4 - Full data'!$B$217 = $B$5),'Table 4 - Full data'!D$2:'Table 4 - Full data'!D$217)</f>
        <v>0.02</v>
      </c>
      <c r="D10" s="10">
        <f>_xlfn.XLOOKUP(1, ('Table 4 - Full data'!$A$2:'Table 4 - Full data'!$A$217 = $A10)*('Table 4 - Full data'!$B$2:'Table 4 - Full data'!$B$217 = $B$5),'Table 4 - Full data'!E$2:'Table 4 - Full data'!E$217)</f>
        <v>8165</v>
      </c>
      <c r="E10" s="10">
        <f>_xlfn.XLOOKUP(1, ('Table 4 - Full data'!$A$2:'Table 4 - Full data'!$A$217 = $A10)*('Table 4 - Full data'!$B$2:'Table 4 - Full data'!$B$217 = $B$5),'Table 4 - Full data'!F$2:'Table 4 - Full data'!F$217)</f>
        <v>6800</v>
      </c>
      <c r="F10" s="10">
        <f>_xlfn.XLOOKUP(1, ('Table 4 - Full data'!$A$2:'Table 4 - Full data'!$A$217 = $A10)*('Table 4 - Full data'!$B$2:'Table 4 - Full data'!$B$217 = $B$5),'Table 4 - Full data'!G$2:'Table 4 - Full data'!G$217)</f>
        <v>1230</v>
      </c>
      <c r="G10" s="10">
        <f>_xlfn.XLOOKUP(1, ('Table 4 - Full data'!$A$2:'Table 4 - Full data'!$A$217 = $A10)*('Table 4 - Full data'!$B$2:'Table 4 - Full data'!$B$217 = $B$5),'Table 4 - Full data'!H$2:'Table 4 - Full data'!H$217)</f>
        <v>135</v>
      </c>
      <c r="H10" s="14">
        <f>_xlfn.XLOOKUP(1, ('Table 4 - Full data'!$A$2:'Table 4 - Full data'!$A$217 = $A10)*('Table 4 - Full data'!$B$2:'Table 4 - Full data'!$B$217 = $B$5),'Table 4 - Full data'!I$2:'Table 4 - Full data'!I$217)</f>
        <v>0.83</v>
      </c>
      <c r="I10" s="14">
        <f>_xlfn.XLOOKUP(1, ('Table 4 - Full data'!$A$2:'Table 4 - Full data'!$A$217 = $A10)*('Table 4 - Full data'!$B$2:'Table 4 - Full data'!$B$217 = $B$5),'Table 4 - Full data'!J$2:'Table 4 - Full data'!J$217)</f>
        <v>0.15</v>
      </c>
      <c r="J10" s="14">
        <f>_xlfn.XLOOKUP(1, ('Table 4 - Full data'!$A$2:'Table 4 - Full data'!$A$217 = $A10)*('Table 4 - Full data'!$B$2:'Table 4 - Full data'!$B$217 = $B$5),'Table 4 - Full data'!K$2:'Table 4 - Full data'!K$217)</f>
        <v>0.02</v>
      </c>
    </row>
    <row r="11" spans="1:10" x14ac:dyDescent="0.25">
      <c r="A11" s="6" t="s">
        <v>144</v>
      </c>
      <c r="B11" s="10">
        <f>_xlfn.XLOOKUP(1, ('Table 4 - Full data'!$A$2:'Table 4 - Full data'!$A$217 = $A11)*('Table 4 - Full data'!$B$2:'Table 4 - Full data'!$B$217 = $B$5),'Table 4 - Full data'!C$2:'Table 4 - Full data'!C$217)</f>
        <v>5030</v>
      </c>
      <c r="C11" s="14">
        <f>_xlfn.XLOOKUP(1, ('Table 4 - Full data'!$A$2:'Table 4 - Full data'!$A$217 = $A11)*('Table 4 - Full data'!$B$2:'Table 4 - Full data'!$B$217 = $B$5),'Table 4 - Full data'!D$2:'Table 4 - Full data'!D$217)</f>
        <v>0.01</v>
      </c>
      <c r="D11" s="10">
        <f>_xlfn.XLOOKUP(1, ('Table 4 - Full data'!$A$2:'Table 4 - Full data'!$A$217 = $A11)*('Table 4 - Full data'!$B$2:'Table 4 - Full data'!$B$217 = $B$5),'Table 4 - Full data'!E$2:'Table 4 - Full data'!E$217)</f>
        <v>5000</v>
      </c>
      <c r="E11" s="10">
        <f>_xlfn.XLOOKUP(1, ('Table 4 - Full data'!$A$2:'Table 4 - Full data'!$A$217 = $A11)*('Table 4 - Full data'!$B$2:'Table 4 - Full data'!$B$217 = $B$5),'Table 4 - Full data'!F$2:'Table 4 - Full data'!F$217)</f>
        <v>4165</v>
      </c>
      <c r="F11" s="10">
        <f>_xlfn.XLOOKUP(1, ('Table 4 - Full data'!$A$2:'Table 4 - Full data'!$A$217 = $A11)*('Table 4 - Full data'!$B$2:'Table 4 - Full data'!$B$217 = $B$5),'Table 4 - Full data'!G$2:'Table 4 - Full data'!G$217)</f>
        <v>780</v>
      </c>
      <c r="G11" s="10">
        <f>_xlfn.XLOOKUP(1, ('Table 4 - Full data'!$A$2:'Table 4 - Full data'!$A$217 = $A11)*('Table 4 - Full data'!$B$2:'Table 4 - Full data'!$B$217 = $B$5),'Table 4 - Full data'!H$2:'Table 4 - Full data'!H$217)</f>
        <v>60</v>
      </c>
      <c r="H11" s="14">
        <f>_xlfn.XLOOKUP(1, ('Table 4 - Full data'!$A$2:'Table 4 - Full data'!$A$217 = $A11)*('Table 4 - Full data'!$B$2:'Table 4 - Full data'!$B$217 = $B$5),'Table 4 - Full data'!I$2:'Table 4 - Full data'!I$217)</f>
        <v>0.83</v>
      </c>
      <c r="I11" s="14">
        <f>_xlfn.XLOOKUP(1, ('Table 4 - Full data'!$A$2:'Table 4 - Full data'!$A$217 = $A11)*('Table 4 - Full data'!$B$2:'Table 4 - Full data'!$B$217 = $B$5),'Table 4 - Full data'!J$2:'Table 4 - Full data'!J$217)</f>
        <v>0.16</v>
      </c>
      <c r="J11" s="14">
        <f>_xlfn.XLOOKUP(1, ('Table 4 - Full data'!$A$2:'Table 4 - Full data'!$A$217 = $A11)*('Table 4 - Full data'!$B$2:'Table 4 - Full data'!$B$217 = $B$5),'Table 4 - Full data'!K$2:'Table 4 - Full data'!K$217)</f>
        <v>0.01</v>
      </c>
    </row>
    <row r="12" spans="1:10" x14ac:dyDescent="0.25">
      <c r="A12" s="6" t="s">
        <v>145</v>
      </c>
      <c r="B12" s="10">
        <f>_xlfn.XLOOKUP(1, ('Table 4 - Full data'!$A$2:'Table 4 - Full data'!$A$217 = $A12)*('Table 4 - Full data'!$B$2:'Table 4 - Full data'!$B$217 = $B$5),'Table 4 - Full data'!C$2:'Table 4 - Full data'!C$217)</f>
        <v>26920</v>
      </c>
      <c r="C12" s="14">
        <f>_xlfn.XLOOKUP(1, ('Table 4 - Full data'!$A$2:'Table 4 - Full data'!$A$217 = $A12)*('Table 4 - Full data'!$B$2:'Table 4 - Full data'!$B$217 = $B$5),'Table 4 - Full data'!D$2:'Table 4 - Full data'!D$217)</f>
        <v>0.06</v>
      </c>
      <c r="D12" s="10">
        <f>_xlfn.XLOOKUP(1, ('Table 4 - Full data'!$A$2:'Table 4 - Full data'!$A$217 = $A12)*('Table 4 - Full data'!$B$2:'Table 4 - Full data'!$B$217 = $B$5),'Table 4 - Full data'!E$2:'Table 4 - Full data'!E$217)</f>
        <v>26665</v>
      </c>
      <c r="E12" s="10">
        <f>_xlfn.XLOOKUP(1, ('Table 4 - Full data'!$A$2:'Table 4 - Full data'!$A$217 = $A12)*('Table 4 - Full data'!$B$2:'Table 4 - Full data'!$B$217 = $B$5),'Table 4 - Full data'!F$2:'Table 4 - Full data'!F$217)</f>
        <v>21755</v>
      </c>
      <c r="F12" s="10">
        <f>_xlfn.XLOOKUP(1, ('Table 4 - Full data'!$A$2:'Table 4 - Full data'!$A$217 = $A12)*('Table 4 - Full data'!$B$2:'Table 4 - Full data'!$B$217 = $B$5),'Table 4 - Full data'!G$2:'Table 4 - Full data'!G$217)</f>
        <v>4530</v>
      </c>
      <c r="G12" s="10">
        <f>_xlfn.XLOOKUP(1, ('Table 4 - Full data'!$A$2:'Table 4 - Full data'!$A$217 = $A12)*('Table 4 - Full data'!$B$2:'Table 4 - Full data'!$B$217 = $B$5),'Table 4 - Full data'!H$2:'Table 4 - Full data'!H$217)</f>
        <v>385</v>
      </c>
      <c r="H12" s="14">
        <f>_xlfn.XLOOKUP(1, ('Table 4 - Full data'!$A$2:'Table 4 - Full data'!$A$217 = $A12)*('Table 4 - Full data'!$B$2:'Table 4 - Full data'!$B$217 = $B$5),'Table 4 - Full data'!I$2:'Table 4 - Full data'!I$217)</f>
        <v>0.82</v>
      </c>
      <c r="I12" s="14">
        <f>_xlfn.XLOOKUP(1, ('Table 4 - Full data'!$A$2:'Table 4 - Full data'!$A$217 = $A12)*('Table 4 - Full data'!$B$2:'Table 4 - Full data'!$B$217 = $B$5),'Table 4 - Full data'!J$2:'Table 4 - Full data'!J$217)</f>
        <v>0.17</v>
      </c>
      <c r="J12" s="14">
        <f>_xlfn.XLOOKUP(1, ('Table 4 - Full data'!$A$2:'Table 4 - Full data'!$A$217 = $A12)*('Table 4 - Full data'!$B$2:'Table 4 - Full data'!$B$217 = $B$5),'Table 4 - Full data'!K$2:'Table 4 - Full data'!K$217)</f>
        <v>0.01</v>
      </c>
    </row>
    <row r="13" spans="1:10" x14ac:dyDescent="0.25">
      <c r="A13" s="6" t="s">
        <v>146</v>
      </c>
      <c r="B13" s="10">
        <f>_xlfn.XLOOKUP(1, ('Table 4 - Full data'!$A$2:'Table 4 - Full data'!$A$217 = $A13)*('Table 4 - Full data'!$B$2:'Table 4 - Full data'!$B$217 = $B$5),'Table 4 - Full data'!C$2:'Table 4 - Full data'!C$217)</f>
        <v>4525</v>
      </c>
      <c r="C13" s="14">
        <f>_xlfn.XLOOKUP(1, ('Table 4 - Full data'!$A$2:'Table 4 - Full data'!$A$217 = $A13)*('Table 4 - Full data'!$B$2:'Table 4 - Full data'!$B$217 = $B$5),'Table 4 - Full data'!D$2:'Table 4 - Full data'!D$217)</f>
        <v>0.01</v>
      </c>
      <c r="D13" s="10">
        <f>_xlfn.XLOOKUP(1, ('Table 4 - Full data'!$A$2:'Table 4 - Full data'!$A$217 = $A13)*('Table 4 - Full data'!$B$2:'Table 4 - Full data'!$B$217 = $B$5),'Table 4 - Full data'!E$2:'Table 4 - Full data'!E$217)</f>
        <v>4485</v>
      </c>
      <c r="E13" s="10">
        <f>_xlfn.XLOOKUP(1, ('Table 4 - Full data'!$A$2:'Table 4 - Full data'!$A$217 = $A13)*('Table 4 - Full data'!$B$2:'Table 4 - Full data'!$B$217 = $B$5),'Table 4 - Full data'!F$2:'Table 4 - Full data'!F$217)</f>
        <v>3725</v>
      </c>
      <c r="F13" s="10">
        <f>_xlfn.XLOOKUP(1, ('Table 4 - Full data'!$A$2:'Table 4 - Full data'!$A$217 = $A13)*('Table 4 - Full data'!$B$2:'Table 4 - Full data'!$B$217 = $B$5),'Table 4 - Full data'!G$2:'Table 4 - Full data'!G$217)</f>
        <v>700</v>
      </c>
      <c r="G13" s="10">
        <f>_xlfn.XLOOKUP(1, ('Table 4 - Full data'!$A$2:'Table 4 - Full data'!$A$217 = $A13)*('Table 4 - Full data'!$B$2:'Table 4 - Full data'!$B$217 = $B$5),'Table 4 - Full data'!H$2:'Table 4 - Full data'!H$217)</f>
        <v>60</v>
      </c>
      <c r="H13" s="14">
        <f>_xlfn.XLOOKUP(1, ('Table 4 - Full data'!$A$2:'Table 4 - Full data'!$A$217 = $A13)*('Table 4 - Full data'!$B$2:'Table 4 - Full data'!$B$217 = $B$5),'Table 4 - Full data'!I$2:'Table 4 - Full data'!I$217)</f>
        <v>0.83</v>
      </c>
      <c r="I13" s="14">
        <f>_xlfn.XLOOKUP(1, ('Table 4 - Full data'!$A$2:'Table 4 - Full data'!$A$217 = $A13)*('Table 4 - Full data'!$B$2:'Table 4 - Full data'!$B$217 = $B$5),'Table 4 - Full data'!J$2:'Table 4 - Full data'!J$217)</f>
        <v>0.16</v>
      </c>
      <c r="J13" s="14">
        <f>_xlfn.XLOOKUP(1, ('Table 4 - Full data'!$A$2:'Table 4 - Full data'!$A$217 = $A13)*('Table 4 - Full data'!$B$2:'Table 4 - Full data'!$B$217 = $B$5),'Table 4 - Full data'!K$2:'Table 4 - Full data'!K$217)</f>
        <v>0.01</v>
      </c>
    </row>
    <row r="14" spans="1:10" x14ac:dyDescent="0.25">
      <c r="A14" s="6" t="s">
        <v>147</v>
      </c>
      <c r="B14" s="10">
        <f>_xlfn.XLOOKUP(1, ('Table 4 - Full data'!$A$2:'Table 4 - Full data'!$A$217 = $A14)*('Table 4 - Full data'!$B$2:'Table 4 - Full data'!$B$217 = $B$5),'Table 4 - Full data'!C$2:'Table 4 - Full data'!C$217)</f>
        <v>11050</v>
      </c>
      <c r="C14" s="14">
        <f>_xlfn.XLOOKUP(1, ('Table 4 - Full data'!$A$2:'Table 4 - Full data'!$A$217 = $A14)*('Table 4 - Full data'!$B$2:'Table 4 - Full data'!$B$217 = $B$5),'Table 4 - Full data'!D$2:'Table 4 - Full data'!D$217)</f>
        <v>0.03</v>
      </c>
      <c r="D14" s="10">
        <f>_xlfn.XLOOKUP(1, ('Table 4 - Full data'!$A$2:'Table 4 - Full data'!$A$217 = $A14)*('Table 4 - Full data'!$B$2:'Table 4 - Full data'!$B$217 = $B$5),'Table 4 - Full data'!E$2:'Table 4 - Full data'!E$217)</f>
        <v>10980</v>
      </c>
      <c r="E14" s="10">
        <f>_xlfn.XLOOKUP(1, ('Table 4 - Full data'!$A$2:'Table 4 - Full data'!$A$217 = $A14)*('Table 4 - Full data'!$B$2:'Table 4 - Full data'!$B$217 = $B$5),'Table 4 - Full data'!F$2:'Table 4 - Full data'!F$217)</f>
        <v>9040</v>
      </c>
      <c r="F14" s="10">
        <f>_xlfn.XLOOKUP(1, ('Table 4 - Full data'!$A$2:'Table 4 - Full data'!$A$217 = $A14)*('Table 4 - Full data'!$B$2:'Table 4 - Full data'!$B$217 = $B$5),'Table 4 - Full data'!G$2:'Table 4 - Full data'!G$217)</f>
        <v>1780</v>
      </c>
      <c r="G14" s="10">
        <f>_xlfn.XLOOKUP(1, ('Table 4 - Full data'!$A$2:'Table 4 - Full data'!$A$217 = $A14)*('Table 4 - Full data'!$B$2:'Table 4 - Full data'!$B$217 = $B$5),'Table 4 - Full data'!H$2:'Table 4 - Full data'!H$217)</f>
        <v>160</v>
      </c>
      <c r="H14" s="14">
        <f>_xlfn.XLOOKUP(1, ('Table 4 - Full data'!$A$2:'Table 4 - Full data'!$A$217 = $A14)*('Table 4 - Full data'!$B$2:'Table 4 - Full data'!$B$217 = $B$5),'Table 4 - Full data'!I$2:'Table 4 - Full data'!I$217)</f>
        <v>0.82</v>
      </c>
      <c r="I14" s="14">
        <f>_xlfn.XLOOKUP(1, ('Table 4 - Full data'!$A$2:'Table 4 - Full data'!$A$217 = $A14)*('Table 4 - Full data'!$B$2:'Table 4 - Full data'!$B$217 = $B$5),'Table 4 - Full data'!J$2:'Table 4 - Full data'!J$217)</f>
        <v>0.16</v>
      </c>
      <c r="J14" s="14">
        <f>_xlfn.XLOOKUP(1, ('Table 4 - Full data'!$A$2:'Table 4 - Full data'!$A$217 = $A14)*('Table 4 - Full data'!$B$2:'Table 4 - Full data'!$B$217 = $B$5),'Table 4 - Full data'!K$2:'Table 4 - Full data'!K$217)</f>
        <v>0.01</v>
      </c>
    </row>
    <row r="15" spans="1:10" x14ac:dyDescent="0.25">
      <c r="A15" s="6" t="s">
        <v>148</v>
      </c>
      <c r="B15" s="10">
        <f>_xlfn.XLOOKUP(1, ('Table 4 - Full data'!$A$2:'Table 4 - Full data'!$A$217 = $A15)*('Table 4 - Full data'!$B$2:'Table 4 - Full data'!$B$217 = $B$5),'Table 4 - Full data'!C$2:'Table 4 - Full data'!C$217)</f>
        <v>13680</v>
      </c>
      <c r="C15" s="14">
        <f>_xlfn.XLOOKUP(1, ('Table 4 - Full data'!$A$2:'Table 4 - Full data'!$A$217 = $A15)*('Table 4 - Full data'!$B$2:'Table 4 - Full data'!$B$217 = $B$5),'Table 4 - Full data'!D$2:'Table 4 - Full data'!D$217)</f>
        <v>0.03</v>
      </c>
      <c r="D15" s="10">
        <f>_xlfn.XLOOKUP(1, ('Table 4 - Full data'!$A$2:'Table 4 - Full data'!$A$217 = $A15)*('Table 4 - Full data'!$B$2:'Table 4 - Full data'!$B$217 = $B$5),'Table 4 - Full data'!E$2:'Table 4 - Full data'!E$217)</f>
        <v>13555</v>
      </c>
      <c r="E15" s="10">
        <f>_xlfn.XLOOKUP(1, ('Table 4 - Full data'!$A$2:'Table 4 - Full data'!$A$217 = $A15)*('Table 4 - Full data'!$B$2:'Table 4 - Full data'!$B$217 = $B$5),'Table 4 - Full data'!F$2:'Table 4 - Full data'!F$217)</f>
        <v>11260</v>
      </c>
      <c r="F15" s="10">
        <f>_xlfn.XLOOKUP(1, ('Table 4 - Full data'!$A$2:'Table 4 - Full data'!$A$217 = $A15)*('Table 4 - Full data'!$B$2:'Table 4 - Full data'!$B$217 = $B$5),'Table 4 - Full data'!G$2:'Table 4 - Full data'!G$217)</f>
        <v>2075</v>
      </c>
      <c r="G15" s="10">
        <f>_xlfn.XLOOKUP(1, ('Table 4 - Full data'!$A$2:'Table 4 - Full data'!$A$217 = $A15)*('Table 4 - Full data'!$B$2:'Table 4 - Full data'!$B$217 = $B$5),'Table 4 - Full data'!H$2:'Table 4 - Full data'!H$217)</f>
        <v>220</v>
      </c>
      <c r="H15" s="14">
        <f>_xlfn.XLOOKUP(1, ('Table 4 - Full data'!$A$2:'Table 4 - Full data'!$A$217 = $A15)*('Table 4 - Full data'!$B$2:'Table 4 - Full data'!$B$217 = $B$5),'Table 4 - Full data'!I$2:'Table 4 - Full data'!I$217)</f>
        <v>0.83</v>
      </c>
      <c r="I15" s="14">
        <f>_xlfn.XLOOKUP(1, ('Table 4 - Full data'!$A$2:'Table 4 - Full data'!$A$217 = $A15)*('Table 4 - Full data'!$B$2:'Table 4 - Full data'!$B$217 = $B$5),'Table 4 - Full data'!J$2:'Table 4 - Full data'!J$217)</f>
        <v>0.15</v>
      </c>
      <c r="J15" s="14">
        <f>_xlfn.XLOOKUP(1, ('Table 4 - Full data'!$A$2:'Table 4 - Full data'!$A$217 = $A15)*('Table 4 - Full data'!$B$2:'Table 4 - Full data'!$B$217 = $B$5),'Table 4 - Full data'!K$2:'Table 4 - Full data'!K$217)</f>
        <v>0.02</v>
      </c>
    </row>
    <row r="16" spans="1:10" x14ac:dyDescent="0.25">
      <c r="A16" s="6" t="s">
        <v>149</v>
      </c>
      <c r="B16" s="10">
        <f>_xlfn.XLOOKUP(1, ('Table 4 - Full data'!$A$2:'Table 4 - Full data'!$A$217 = $A16)*('Table 4 - Full data'!$B$2:'Table 4 - Full data'!$B$217 = $B$5),'Table 4 - Full data'!C$2:'Table 4 - Full data'!C$217)</f>
        <v>11645</v>
      </c>
      <c r="C16" s="14">
        <f>_xlfn.XLOOKUP(1, ('Table 4 - Full data'!$A$2:'Table 4 - Full data'!$A$217 = $A16)*('Table 4 - Full data'!$B$2:'Table 4 - Full data'!$B$217 = $B$5),'Table 4 - Full data'!D$2:'Table 4 - Full data'!D$217)</f>
        <v>0.03</v>
      </c>
      <c r="D16" s="10">
        <f>_xlfn.XLOOKUP(1, ('Table 4 - Full data'!$A$2:'Table 4 - Full data'!$A$217 = $A16)*('Table 4 - Full data'!$B$2:'Table 4 - Full data'!$B$217 = $B$5),'Table 4 - Full data'!E$2:'Table 4 - Full data'!E$217)</f>
        <v>11560</v>
      </c>
      <c r="E16" s="10">
        <f>_xlfn.XLOOKUP(1, ('Table 4 - Full data'!$A$2:'Table 4 - Full data'!$A$217 = $A16)*('Table 4 - Full data'!$B$2:'Table 4 - Full data'!$B$217 = $B$5),'Table 4 - Full data'!F$2:'Table 4 - Full data'!F$217)</f>
        <v>9575</v>
      </c>
      <c r="F16" s="10">
        <f>_xlfn.XLOOKUP(1, ('Table 4 - Full data'!$A$2:'Table 4 - Full data'!$A$217 = $A16)*('Table 4 - Full data'!$B$2:'Table 4 - Full data'!$B$217 = $B$5),'Table 4 - Full data'!G$2:'Table 4 - Full data'!G$217)</f>
        <v>1795</v>
      </c>
      <c r="G16" s="10">
        <f>_xlfn.XLOOKUP(1, ('Table 4 - Full data'!$A$2:'Table 4 - Full data'!$A$217 = $A16)*('Table 4 - Full data'!$B$2:'Table 4 - Full data'!$B$217 = $B$5),'Table 4 - Full data'!H$2:'Table 4 - Full data'!H$217)</f>
        <v>195</v>
      </c>
      <c r="H16" s="14">
        <f>_xlfn.XLOOKUP(1, ('Table 4 - Full data'!$A$2:'Table 4 - Full data'!$A$217 = $A16)*('Table 4 - Full data'!$B$2:'Table 4 - Full data'!$B$217 = $B$5),'Table 4 - Full data'!I$2:'Table 4 - Full data'!I$217)</f>
        <v>0.83</v>
      </c>
      <c r="I16" s="14">
        <f>_xlfn.XLOOKUP(1, ('Table 4 - Full data'!$A$2:'Table 4 - Full data'!$A$217 = $A16)*('Table 4 - Full data'!$B$2:'Table 4 - Full data'!$B$217 = $B$5),'Table 4 - Full data'!J$2:'Table 4 - Full data'!J$217)</f>
        <v>0.16</v>
      </c>
      <c r="J16" s="14">
        <f>_xlfn.XLOOKUP(1, ('Table 4 - Full data'!$A$2:'Table 4 - Full data'!$A$217 = $A16)*('Table 4 - Full data'!$B$2:'Table 4 - Full data'!$B$217 = $B$5),'Table 4 - Full data'!K$2:'Table 4 - Full data'!K$217)</f>
        <v>0.02</v>
      </c>
    </row>
    <row r="17" spans="1:10" x14ac:dyDescent="0.25">
      <c r="A17" s="6" t="s">
        <v>150</v>
      </c>
      <c r="B17" s="10">
        <f>_xlfn.XLOOKUP(1, ('Table 4 - Full data'!$A$2:'Table 4 - Full data'!$A$217 = $A17)*('Table 4 - Full data'!$B$2:'Table 4 - Full data'!$B$217 = $B$5),'Table 4 - Full data'!C$2:'Table 4 - Full data'!C$217)</f>
        <v>4795</v>
      </c>
      <c r="C17" s="14">
        <f>_xlfn.XLOOKUP(1, ('Table 4 - Full data'!$A$2:'Table 4 - Full data'!$A$217 = $A17)*('Table 4 - Full data'!$B$2:'Table 4 - Full data'!$B$217 = $B$5),'Table 4 - Full data'!D$2:'Table 4 - Full data'!D$217)</f>
        <v>0.01</v>
      </c>
      <c r="D17" s="10">
        <f>_xlfn.XLOOKUP(1, ('Table 4 - Full data'!$A$2:'Table 4 - Full data'!$A$217 = $A17)*('Table 4 - Full data'!$B$2:'Table 4 - Full data'!$B$217 = $B$5),'Table 4 - Full data'!E$2:'Table 4 - Full data'!E$217)</f>
        <v>4760</v>
      </c>
      <c r="E17" s="10">
        <f>_xlfn.XLOOKUP(1, ('Table 4 - Full data'!$A$2:'Table 4 - Full data'!$A$217 = $A17)*('Table 4 - Full data'!$B$2:'Table 4 - Full data'!$B$217 = $B$5),'Table 4 - Full data'!F$2:'Table 4 - Full data'!F$217)</f>
        <v>3900</v>
      </c>
      <c r="F17" s="10">
        <f>_xlfn.XLOOKUP(1, ('Table 4 - Full data'!$A$2:'Table 4 - Full data'!$A$217 = $A17)*('Table 4 - Full data'!$B$2:'Table 4 - Full data'!$B$217 = $B$5),'Table 4 - Full data'!G$2:'Table 4 - Full data'!G$217)</f>
        <v>790</v>
      </c>
      <c r="G17" s="10">
        <f>_xlfn.XLOOKUP(1, ('Table 4 - Full data'!$A$2:'Table 4 - Full data'!$A$217 = $A17)*('Table 4 - Full data'!$B$2:'Table 4 - Full data'!$B$217 = $B$5),'Table 4 - Full data'!H$2:'Table 4 - Full data'!H$217)</f>
        <v>70</v>
      </c>
      <c r="H17" s="14">
        <f>_xlfn.XLOOKUP(1, ('Table 4 - Full data'!$A$2:'Table 4 - Full data'!$A$217 = $A17)*('Table 4 - Full data'!$B$2:'Table 4 - Full data'!$B$217 = $B$5),'Table 4 - Full data'!I$2:'Table 4 - Full data'!I$217)</f>
        <v>0.82</v>
      </c>
      <c r="I17" s="14">
        <f>_xlfn.XLOOKUP(1, ('Table 4 - Full data'!$A$2:'Table 4 - Full data'!$A$217 = $A17)*('Table 4 - Full data'!$B$2:'Table 4 - Full data'!$B$217 = $B$5),'Table 4 - Full data'!J$2:'Table 4 - Full data'!J$217)</f>
        <v>0.17</v>
      </c>
      <c r="J17" s="14">
        <f>_xlfn.XLOOKUP(1, ('Table 4 - Full data'!$A$2:'Table 4 - Full data'!$A$217 = $A17)*('Table 4 - Full data'!$B$2:'Table 4 - Full data'!$B$217 = $B$5),'Table 4 - Full data'!K$2:'Table 4 - Full data'!K$217)</f>
        <v>0.01</v>
      </c>
    </row>
    <row r="18" spans="1:10" x14ac:dyDescent="0.25">
      <c r="A18" s="6" t="s">
        <v>151</v>
      </c>
      <c r="B18" s="10">
        <f>_xlfn.XLOOKUP(1, ('Table 4 - Full data'!$A$2:'Table 4 - Full data'!$A$217 = $A18)*('Table 4 - Full data'!$B$2:'Table 4 - Full data'!$B$217 = $B$5),'Table 4 - Full data'!C$2:'Table 4 - Full data'!C$217)</f>
        <v>7300</v>
      </c>
      <c r="C18" s="14">
        <f>_xlfn.XLOOKUP(1, ('Table 4 - Full data'!$A$2:'Table 4 - Full data'!$A$217 = $A18)*('Table 4 - Full data'!$B$2:'Table 4 - Full data'!$B$217 = $B$5),'Table 4 - Full data'!D$2:'Table 4 - Full data'!D$217)</f>
        <v>0.02</v>
      </c>
      <c r="D18" s="10">
        <f>_xlfn.XLOOKUP(1, ('Table 4 - Full data'!$A$2:'Table 4 - Full data'!$A$217 = $A18)*('Table 4 - Full data'!$B$2:'Table 4 - Full data'!$B$217 = $B$5),'Table 4 - Full data'!E$2:'Table 4 - Full data'!E$217)</f>
        <v>7250</v>
      </c>
      <c r="E18" s="10">
        <f>_xlfn.XLOOKUP(1, ('Table 4 - Full data'!$A$2:'Table 4 - Full data'!$A$217 = $A18)*('Table 4 - Full data'!$B$2:'Table 4 - Full data'!$B$217 = $B$5),'Table 4 - Full data'!F$2:'Table 4 - Full data'!F$217)</f>
        <v>5985</v>
      </c>
      <c r="F18" s="10">
        <f>_xlfn.XLOOKUP(1, ('Table 4 - Full data'!$A$2:'Table 4 - Full data'!$A$217 = $A18)*('Table 4 - Full data'!$B$2:'Table 4 - Full data'!$B$217 = $B$5),'Table 4 - Full data'!G$2:'Table 4 - Full data'!G$217)</f>
        <v>1160</v>
      </c>
      <c r="G18" s="10">
        <f>_xlfn.XLOOKUP(1, ('Table 4 - Full data'!$A$2:'Table 4 - Full data'!$A$217 = $A18)*('Table 4 - Full data'!$B$2:'Table 4 - Full data'!$B$217 = $B$5),'Table 4 - Full data'!H$2:'Table 4 - Full data'!H$217)</f>
        <v>100</v>
      </c>
      <c r="H18" s="14">
        <f>_xlfn.XLOOKUP(1, ('Table 4 - Full data'!$A$2:'Table 4 - Full data'!$A$217 = $A18)*('Table 4 - Full data'!$B$2:'Table 4 - Full data'!$B$217 = $B$5),'Table 4 - Full data'!I$2:'Table 4 - Full data'!I$217)</f>
        <v>0.83</v>
      </c>
      <c r="I18" s="14">
        <f>_xlfn.XLOOKUP(1, ('Table 4 - Full data'!$A$2:'Table 4 - Full data'!$A$217 = $A18)*('Table 4 - Full data'!$B$2:'Table 4 - Full data'!$B$217 = $B$5),'Table 4 - Full data'!J$2:'Table 4 - Full data'!J$217)</f>
        <v>0.16</v>
      </c>
      <c r="J18" s="14">
        <f>_xlfn.XLOOKUP(1, ('Table 4 - Full data'!$A$2:'Table 4 - Full data'!$A$217 = $A18)*('Table 4 - Full data'!$B$2:'Table 4 - Full data'!$B$217 = $B$5),'Table 4 - Full data'!K$2:'Table 4 - Full data'!K$217)</f>
        <v>0.01</v>
      </c>
    </row>
    <row r="19" spans="1:10" x14ac:dyDescent="0.25">
      <c r="A19" s="6" t="s">
        <v>152</v>
      </c>
      <c r="B19" s="10">
        <f>_xlfn.XLOOKUP(1, ('Table 4 - Full data'!$A$2:'Table 4 - Full data'!$A$217 = $A19)*('Table 4 - Full data'!$B$2:'Table 4 - Full data'!$B$217 = $B$5),'Table 4 - Full data'!C$2:'Table 4 - Full data'!C$217)</f>
        <v>4540</v>
      </c>
      <c r="C19" s="14">
        <f>_xlfn.XLOOKUP(1, ('Table 4 - Full data'!$A$2:'Table 4 - Full data'!$A$217 = $A19)*('Table 4 - Full data'!$B$2:'Table 4 - Full data'!$B$217 = $B$5),'Table 4 - Full data'!D$2:'Table 4 - Full data'!D$217)</f>
        <v>0.01</v>
      </c>
      <c r="D19" s="10">
        <f>_xlfn.XLOOKUP(1, ('Table 4 - Full data'!$A$2:'Table 4 - Full data'!$A$217 = $A19)*('Table 4 - Full data'!$B$2:'Table 4 - Full data'!$B$217 = $B$5),'Table 4 - Full data'!E$2:'Table 4 - Full data'!E$217)</f>
        <v>4510</v>
      </c>
      <c r="E19" s="10">
        <f>_xlfn.XLOOKUP(1, ('Table 4 - Full data'!$A$2:'Table 4 - Full data'!$A$217 = $A19)*('Table 4 - Full data'!$B$2:'Table 4 - Full data'!$B$217 = $B$5),'Table 4 - Full data'!F$2:'Table 4 - Full data'!F$217)</f>
        <v>3725</v>
      </c>
      <c r="F19" s="10">
        <f>_xlfn.XLOOKUP(1, ('Table 4 - Full data'!$A$2:'Table 4 - Full data'!$A$217 = $A19)*('Table 4 - Full data'!$B$2:'Table 4 - Full data'!$B$217 = $B$5),'Table 4 - Full data'!G$2:'Table 4 - Full data'!G$217)</f>
        <v>725</v>
      </c>
      <c r="G19" s="10">
        <f>_xlfn.XLOOKUP(1, ('Table 4 - Full data'!$A$2:'Table 4 - Full data'!$A$217 = $A19)*('Table 4 - Full data'!$B$2:'Table 4 - Full data'!$B$217 = $B$5),'Table 4 - Full data'!H$2:'Table 4 - Full data'!H$217)</f>
        <v>60</v>
      </c>
      <c r="H19" s="14">
        <f>_xlfn.XLOOKUP(1, ('Table 4 - Full data'!$A$2:'Table 4 - Full data'!$A$217 = $A19)*('Table 4 - Full data'!$B$2:'Table 4 - Full data'!$B$217 = $B$5),'Table 4 - Full data'!I$2:'Table 4 - Full data'!I$217)</f>
        <v>0.83</v>
      </c>
      <c r="I19" s="14">
        <f>_xlfn.XLOOKUP(1, ('Table 4 - Full data'!$A$2:'Table 4 - Full data'!$A$217 = $A19)*('Table 4 - Full data'!$B$2:'Table 4 - Full data'!$B$217 = $B$5),'Table 4 - Full data'!J$2:'Table 4 - Full data'!J$217)</f>
        <v>0.16</v>
      </c>
      <c r="J19" s="14">
        <f>_xlfn.XLOOKUP(1, ('Table 4 - Full data'!$A$2:'Table 4 - Full data'!$A$217 = $A19)*('Table 4 - Full data'!$B$2:'Table 4 - Full data'!$B$217 = $B$5),'Table 4 - Full data'!K$2:'Table 4 - Full data'!K$217)</f>
        <v>0.01</v>
      </c>
    </row>
    <row r="20" spans="1:10" x14ac:dyDescent="0.25">
      <c r="A20" s="6" t="s">
        <v>153</v>
      </c>
      <c r="B20" s="10">
        <f>_xlfn.XLOOKUP(1, ('Table 4 - Full data'!$A$2:'Table 4 - Full data'!$A$217 = $A20)*('Table 4 - Full data'!$B$2:'Table 4 - Full data'!$B$217 = $B$5),'Table 4 - Full data'!C$2:'Table 4 - Full data'!C$217)</f>
        <v>12920</v>
      </c>
      <c r="C20" s="14">
        <f>_xlfn.XLOOKUP(1, ('Table 4 - Full data'!$A$2:'Table 4 - Full data'!$A$217 = $A20)*('Table 4 - Full data'!$B$2:'Table 4 - Full data'!$B$217 = $B$5),'Table 4 - Full data'!D$2:'Table 4 - Full data'!D$217)</f>
        <v>0.03</v>
      </c>
      <c r="D20" s="10">
        <f>_xlfn.XLOOKUP(1, ('Table 4 - Full data'!$A$2:'Table 4 - Full data'!$A$217 = $A20)*('Table 4 - Full data'!$B$2:'Table 4 - Full data'!$B$217 = $B$5),'Table 4 - Full data'!E$2:'Table 4 - Full data'!E$217)</f>
        <v>12830</v>
      </c>
      <c r="E20" s="10">
        <f>_xlfn.XLOOKUP(1, ('Table 4 - Full data'!$A$2:'Table 4 - Full data'!$A$217 = $A20)*('Table 4 - Full data'!$B$2:'Table 4 - Full data'!$B$217 = $B$5),'Table 4 - Full data'!F$2:'Table 4 - Full data'!F$217)</f>
        <v>10485</v>
      </c>
      <c r="F20" s="10">
        <f>_xlfn.XLOOKUP(1, ('Table 4 - Full data'!$A$2:'Table 4 - Full data'!$A$217 = $A20)*('Table 4 - Full data'!$B$2:'Table 4 - Full data'!$B$217 = $B$5),'Table 4 - Full data'!G$2:'Table 4 - Full data'!G$217)</f>
        <v>2165</v>
      </c>
      <c r="G20" s="10">
        <f>_xlfn.XLOOKUP(1, ('Table 4 - Full data'!$A$2:'Table 4 - Full data'!$A$217 = $A20)*('Table 4 - Full data'!$B$2:'Table 4 - Full data'!$B$217 = $B$5),'Table 4 - Full data'!H$2:'Table 4 - Full data'!H$217)</f>
        <v>180</v>
      </c>
      <c r="H20" s="14">
        <f>_xlfn.XLOOKUP(1, ('Table 4 - Full data'!$A$2:'Table 4 - Full data'!$A$217 = $A20)*('Table 4 - Full data'!$B$2:'Table 4 - Full data'!$B$217 = $B$5),'Table 4 - Full data'!I$2:'Table 4 - Full data'!I$217)</f>
        <v>0.82</v>
      </c>
      <c r="I20" s="14">
        <f>_xlfn.XLOOKUP(1, ('Table 4 - Full data'!$A$2:'Table 4 - Full data'!$A$217 = $A20)*('Table 4 - Full data'!$B$2:'Table 4 - Full data'!$B$217 = $B$5),'Table 4 - Full data'!J$2:'Table 4 - Full data'!J$217)</f>
        <v>0.17</v>
      </c>
      <c r="J20" s="14">
        <f>_xlfn.XLOOKUP(1, ('Table 4 - Full data'!$A$2:'Table 4 - Full data'!$A$217 = $A20)*('Table 4 - Full data'!$B$2:'Table 4 - Full data'!$B$217 = $B$5),'Table 4 - Full data'!K$2:'Table 4 - Full data'!K$217)</f>
        <v>0.01</v>
      </c>
    </row>
    <row r="21" spans="1:10" x14ac:dyDescent="0.25">
      <c r="A21" s="6" t="s">
        <v>154</v>
      </c>
      <c r="B21" s="10">
        <f>_xlfn.XLOOKUP(1, ('Table 4 - Full data'!$A$2:'Table 4 - Full data'!$A$217 = $A21)*('Table 4 - Full data'!$B$2:'Table 4 - Full data'!$B$217 = $B$5),'Table 4 - Full data'!C$2:'Table 4 - Full data'!C$217)</f>
        <v>30610</v>
      </c>
      <c r="C21" s="14">
        <f>_xlfn.XLOOKUP(1, ('Table 4 - Full data'!$A$2:'Table 4 - Full data'!$A$217 = $A21)*('Table 4 - Full data'!$B$2:'Table 4 - Full data'!$B$217 = $B$5),'Table 4 - Full data'!D$2:'Table 4 - Full data'!D$217)</f>
        <v>7.0000000000000007E-2</v>
      </c>
      <c r="D21" s="10">
        <f>_xlfn.XLOOKUP(1, ('Table 4 - Full data'!$A$2:'Table 4 - Full data'!$A$217 = $A21)*('Table 4 - Full data'!$B$2:'Table 4 - Full data'!$B$217 = $B$5),'Table 4 - Full data'!E$2:'Table 4 - Full data'!E$217)</f>
        <v>30345</v>
      </c>
      <c r="E21" s="10">
        <f>_xlfn.XLOOKUP(1, ('Table 4 - Full data'!$A$2:'Table 4 - Full data'!$A$217 = $A21)*('Table 4 - Full data'!$B$2:'Table 4 - Full data'!$B$217 = $B$5),'Table 4 - Full data'!F$2:'Table 4 - Full data'!F$217)</f>
        <v>25205</v>
      </c>
      <c r="F21" s="10">
        <f>_xlfn.XLOOKUP(1, ('Table 4 - Full data'!$A$2:'Table 4 - Full data'!$A$217 = $A21)*('Table 4 - Full data'!$B$2:'Table 4 - Full data'!$B$217 = $B$5),'Table 4 - Full data'!G$2:'Table 4 - Full data'!G$217)</f>
        <v>4690</v>
      </c>
      <c r="G21" s="10">
        <f>_xlfn.XLOOKUP(1, ('Table 4 - Full data'!$A$2:'Table 4 - Full data'!$A$217 = $A21)*('Table 4 - Full data'!$B$2:'Table 4 - Full data'!$B$217 = $B$5),'Table 4 - Full data'!H$2:'Table 4 - Full data'!H$217)</f>
        <v>445</v>
      </c>
      <c r="H21" s="14">
        <f>_xlfn.XLOOKUP(1, ('Table 4 - Full data'!$A$2:'Table 4 - Full data'!$A$217 = $A21)*('Table 4 - Full data'!$B$2:'Table 4 - Full data'!$B$217 = $B$5),'Table 4 - Full data'!I$2:'Table 4 - Full data'!I$217)</f>
        <v>0.83</v>
      </c>
      <c r="I21" s="14">
        <f>_xlfn.XLOOKUP(1, ('Table 4 - Full data'!$A$2:'Table 4 - Full data'!$A$217 = $A21)*('Table 4 - Full data'!$B$2:'Table 4 - Full data'!$B$217 = $B$5),'Table 4 - Full data'!J$2:'Table 4 - Full data'!J$217)</f>
        <v>0.15</v>
      </c>
      <c r="J21" s="14">
        <f>_xlfn.XLOOKUP(1, ('Table 4 - Full data'!$A$2:'Table 4 - Full data'!$A$217 = $A21)*('Table 4 - Full data'!$B$2:'Table 4 - Full data'!$B$217 = $B$5),'Table 4 - Full data'!K$2:'Table 4 - Full data'!K$217)</f>
        <v>0.01</v>
      </c>
    </row>
    <row r="22" spans="1:10" x14ac:dyDescent="0.25">
      <c r="A22" s="6" t="s">
        <v>155</v>
      </c>
      <c r="B22" s="10">
        <f>_xlfn.XLOOKUP(1, ('Table 4 - Full data'!$A$2:'Table 4 - Full data'!$A$217 = $A22)*('Table 4 - Full data'!$B$2:'Table 4 - Full data'!$B$217 = $B$5),'Table 4 - Full data'!C$2:'Table 4 - Full data'!C$217)</f>
        <v>65890</v>
      </c>
      <c r="C22" s="14">
        <f>_xlfn.XLOOKUP(1, ('Table 4 - Full data'!$A$2:'Table 4 - Full data'!$A$217 = $A22)*('Table 4 - Full data'!$B$2:'Table 4 - Full data'!$B$217 = $B$5),'Table 4 - Full data'!D$2:'Table 4 - Full data'!D$217)</f>
        <v>0.16</v>
      </c>
      <c r="D22" s="10">
        <f>_xlfn.XLOOKUP(1, ('Table 4 - Full data'!$A$2:'Table 4 - Full data'!$A$217 = $A22)*('Table 4 - Full data'!$B$2:'Table 4 - Full data'!$B$217 = $B$5),'Table 4 - Full data'!E$2:'Table 4 - Full data'!E$217)</f>
        <v>65290</v>
      </c>
      <c r="E22" s="10">
        <f>_xlfn.XLOOKUP(1, ('Table 4 - Full data'!$A$2:'Table 4 - Full data'!$A$217 = $A22)*('Table 4 - Full data'!$B$2:'Table 4 - Full data'!$B$217 = $B$5),'Table 4 - Full data'!F$2:'Table 4 - Full data'!F$217)</f>
        <v>54270</v>
      </c>
      <c r="F22" s="10">
        <f>_xlfn.XLOOKUP(1, ('Table 4 - Full data'!$A$2:'Table 4 - Full data'!$A$217 = $A22)*('Table 4 - Full data'!$B$2:'Table 4 - Full data'!$B$217 = $B$5),'Table 4 - Full data'!G$2:'Table 4 - Full data'!G$217)</f>
        <v>9900</v>
      </c>
      <c r="G22" s="10">
        <f>_xlfn.XLOOKUP(1, ('Table 4 - Full data'!$A$2:'Table 4 - Full data'!$A$217 = $A22)*('Table 4 - Full data'!$B$2:'Table 4 - Full data'!$B$217 = $B$5),'Table 4 - Full data'!H$2:'Table 4 - Full data'!H$217)</f>
        <v>1120</v>
      </c>
      <c r="H22" s="14">
        <f>_xlfn.XLOOKUP(1, ('Table 4 - Full data'!$A$2:'Table 4 - Full data'!$A$217 = $A22)*('Table 4 - Full data'!$B$2:'Table 4 - Full data'!$B$217 = $B$5),'Table 4 - Full data'!I$2:'Table 4 - Full data'!I$217)</f>
        <v>0.83</v>
      </c>
      <c r="I22" s="14">
        <f>_xlfn.XLOOKUP(1, ('Table 4 - Full data'!$A$2:'Table 4 - Full data'!$A$217 = $A22)*('Table 4 - Full data'!$B$2:'Table 4 - Full data'!$B$217 = $B$5),'Table 4 - Full data'!J$2:'Table 4 - Full data'!J$217)</f>
        <v>0.15</v>
      </c>
      <c r="J22" s="14">
        <f>_xlfn.XLOOKUP(1, ('Table 4 - Full data'!$A$2:'Table 4 - Full data'!$A$217 = $A22)*('Table 4 - Full data'!$B$2:'Table 4 - Full data'!$B$217 = $B$5),'Table 4 - Full data'!K$2:'Table 4 - Full data'!K$217)</f>
        <v>0.02</v>
      </c>
    </row>
    <row r="23" spans="1:10" x14ac:dyDescent="0.25">
      <c r="A23" s="6" t="s">
        <v>156</v>
      </c>
      <c r="B23" s="10">
        <f>_xlfn.XLOOKUP(1, ('Table 4 - Full data'!$A$2:'Table 4 - Full data'!$A$217 = $A23)*('Table 4 - Full data'!$B$2:'Table 4 - Full data'!$B$217 = $B$5),'Table 4 - Full data'!C$2:'Table 4 - Full data'!C$217)</f>
        <v>14580</v>
      </c>
      <c r="C23" s="14">
        <f>_xlfn.XLOOKUP(1, ('Table 4 - Full data'!$A$2:'Table 4 - Full data'!$A$217 = $A23)*('Table 4 - Full data'!$B$2:'Table 4 - Full data'!$B$217 = $B$5),'Table 4 - Full data'!D$2:'Table 4 - Full data'!D$217)</f>
        <v>0.04</v>
      </c>
      <c r="D23" s="10">
        <f>_xlfn.XLOOKUP(1, ('Table 4 - Full data'!$A$2:'Table 4 - Full data'!$A$217 = $A23)*('Table 4 - Full data'!$B$2:'Table 4 - Full data'!$B$217 = $B$5),'Table 4 - Full data'!E$2:'Table 4 - Full data'!E$217)</f>
        <v>14460</v>
      </c>
      <c r="E23" s="10">
        <f>_xlfn.XLOOKUP(1, ('Table 4 - Full data'!$A$2:'Table 4 - Full data'!$A$217 = $A23)*('Table 4 - Full data'!$B$2:'Table 4 - Full data'!$B$217 = $B$5),'Table 4 - Full data'!F$2:'Table 4 - Full data'!F$217)</f>
        <v>11795</v>
      </c>
      <c r="F23" s="10">
        <f>_xlfn.XLOOKUP(1, ('Table 4 - Full data'!$A$2:'Table 4 - Full data'!$A$217 = $A23)*('Table 4 - Full data'!$B$2:'Table 4 - Full data'!$B$217 = $B$5),'Table 4 - Full data'!G$2:'Table 4 - Full data'!G$217)</f>
        <v>2440</v>
      </c>
      <c r="G23" s="10">
        <f>_xlfn.XLOOKUP(1, ('Table 4 - Full data'!$A$2:'Table 4 - Full data'!$A$217 = $A23)*('Table 4 - Full data'!$B$2:'Table 4 - Full data'!$B$217 = $B$5),'Table 4 - Full data'!H$2:'Table 4 - Full data'!H$217)</f>
        <v>230</v>
      </c>
      <c r="H23" s="14">
        <f>_xlfn.XLOOKUP(1, ('Table 4 - Full data'!$A$2:'Table 4 - Full data'!$A$217 = $A23)*('Table 4 - Full data'!$B$2:'Table 4 - Full data'!$B$217 = $B$5),'Table 4 - Full data'!I$2:'Table 4 - Full data'!I$217)</f>
        <v>0.82</v>
      </c>
      <c r="I23" s="14">
        <f>_xlfn.XLOOKUP(1, ('Table 4 - Full data'!$A$2:'Table 4 - Full data'!$A$217 = $A23)*('Table 4 - Full data'!$B$2:'Table 4 - Full data'!$B$217 = $B$5),'Table 4 - Full data'!J$2:'Table 4 - Full data'!J$217)</f>
        <v>0.17</v>
      </c>
      <c r="J23" s="14">
        <f>_xlfn.XLOOKUP(1, ('Table 4 - Full data'!$A$2:'Table 4 - Full data'!$A$217 = $A23)*('Table 4 - Full data'!$B$2:'Table 4 - Full data'!$B$217 = $B$5),'Table 4 - Full data'!K$2:'Table 4 - Full data'!K$217)</f>
        <v>0.02</v>
      </c>
    </row>
    <row r="24" spans="1:10" x14ac:dyDescent="0.25">
      <c r="A24" s="6" t="s">
        <v>157</v>
      </c>
      <c r="B24" s="10">
        <f>_xlfn.XLOOKUP(1, ('Table 4 - Full data'!$A$2:'Table 4 - Full data'!$A$217 = $A24)*('Table 4 - Full data'!$B$2:'Table 4 - Full data'!$B$217 = $B$5),'Table 4 - Full data'!C$2:'Table 4 - Full data'!C$217)</f>
        <v>6845</v>
      </c>
      <c r="C24" s="14">
        <f>_xlfn.XLOOKUP(1, ('Table 4 - Full data'!$A$2:'Table 4 - Full data'!$A$217 = $A24)*('Table 4 - Full data'!$B$2:'Table 4 - Full data'!$B$217 = $B$5),'Table 4 - Full data'!D$2:'Table 4 - Full data'!D$217)</f>
        <v>0.02</v>
      </c>
      <c r="D24" s="10">
        <f>_xlfn.XLOOKUP(1, ('Table 4 - Full data'!$A$2:'Table 4 - Full data'!$A$217 = $A24)*('Table 4 - Full data'!$B$2:'Table 4 - Full data'!$B$217 = $B$5),'Table 4 - Full data'!E$2:'Table 4 - Full data'!E$217)</f>
        <v>6795</v>
      </c>
      <c r="E24" s="10">
        <f>_xlfn.XLOOKUP(1, ('Table 4 - Full data'!$A$2:'Table 4 - Full data'!$A$217 = $A24)*('Table 4 - Full data'!$B$2:'Table 4 - Full data'!$B$217 = $B$5),'Table 4 - Full data'!F$2:'Table 4 - Full data'!F$217)</f>
        <v>5695</v>
      </c>
      <c r="F24" s="10">
        <f>_xlfn.XLOOKUP(1, ('Table 4 - Full data'!$A$2:'Table 4 - Full data'!$A$217 = $A24)*('Table 4 - Full data'!$B$2:'Table 4 - Full data'!$B$217 = $B$5),'Table 4 - Full data'!G$2:'Table 4 - Full data'!G$217)</f>
        <v>990</v>
      </c>
      <c r="G24" s="10">
        <f>_xlfn.XLOOKUP(1, ('Table 4 - Full data'!$A$2:'Table 4 - Full data'!$A$217 = $A24)*('Table 4 - Full data'!$B$2:'Table 4 - Full data'!$B$217 = $B$5),'Table 4 - Full data'!H$2:'Table 4 - Full data'!H$217)</f>
        <v>110</v>
      </c>
      <c r="H24" s="14">
        <f>_xlfn.XLOOKUP(1, ('Table 4 - Full data'!$A$2:'Table 4 - Full data'!$A$217 = $A24)*('Table 4 - Full data'!$B$2:'Table 4 - Full data'!$B$217 = $B$5),'Table 4 - Full data'!I$2:'Table 4 - Full data'!I$217)</f>
        <v>0.84</v>
      </c>
      <c r="I24" s="14">
        <f>_xlfn.XLOOKUP(1, ('Table 4 - Full data'!$A$2:'Table 4 - Full data'!$A$217 = $A24)*('Table 4 - Full data'!$B$2:'Table 4 - Full data'!$B$217 = $B$5),'Table 4 - Full data'!J$2:'Table 4 - Full data'!J$217)</f>
        <v>0.15</v>
      </c>
      <c r="J24" s="14">
        <f>_xlfn.XLOOKUP(1, ('Table 4 - Full data'!$A$2:'Table 4 - Full data'!$A$217 = $A24)*('Table 4 - Full data'!$B$2:'Table 4 - Full data'!$B$217 = $B$5),'Table 4 - Full data'!K$2:'Table 4 - Full data'!K$217)</f>
        <v>0.02</v>
      </c>
    </row>
    <row r="25" spans="1:10" x14ac:dyDescent="0.25">
      <c r="A25" s="6" t="s">
        <v>158</v>
      </c>
      <c r="B25" s="10">
        <f>_xlfn.XLOOKUP(1, ('Table 4 - Full data'!$A$2:'Table 4 - Full data'!$A$217 = $A25)*('Table 4 - Full data'!$B$2:'Table 4 - Full data'!$B$217 = $B$5),'Table 4 - Full data'!C$2:'Table 4 - Full data'!C$217)</f>
        <v>7770</v>
      </c>
      <c r="C25" s="14">
        <f>_xlfn.XLOOKUP(1, ('Table 4 - Full data'!$A$2:'Table 4 - Full data'!$A$217 = $A25)*('Table 4 - Full data'!$B$2:'Table 4 - Full data'!$B$217 = $B$5),'Table 4 - Full data'!D$2:'Table 4 - Full data'!D$217)</f>
        <v>0.02</v>
      </c>
      <c r="D25" s="10">
        <f>_xlfn.XLOOKUP(1, ('Table 4 - Full data'!$A$2:'Table 4 - Full data'!$A$217 = $A25)*('Table 4 - Full data'!$B$2:'Table 4 - Full data'!$B$217 = $B$5),'Table 4 - Full data'!E$2:'Table 4 - Full data'!E$217)</f>
        <v>7695</v>
      </c>
      <c r="E25" s="10">
        <f>_xlfn.XLOOKUP(1, ('Table 4 - Full data'!$A$2:'Table 4 - Full data'!$A$217 = $A25)*('Table 4 - Full data'!$B$2:'Table 4 - Full data'!$B$217 = $B$5),'Table 4 - Full data'!F$2:'Table 4 - Full data'!F$217)</f>
        <v>6225</v>
      </c>
      <c r="F25" s="10">
        <f>_xlfn.XLOOKUP(1, ('Table 4 - Full data'!$A$2:'Table 4 - Full data'!$A$217 = $A25)*('Table 4 - Full data'!$B$2:'Table 4 - Full data'!$B$217 = $B$5),'Table 4 - Full data'!G$2:'Table 4 - Full data'!G$217)</f>
        <v>1350</v>
      </c>
      <c r="G25" s="10">
        <f>_xlfn.XLOOKUP(1, ('Table 4 - Full data'!$A$2:'Table 4 - Full data'!$A$217 = $A25)*('Table 4 - Full data'!$B$2:'Table 4 - Full data'!$B$217 = $B$5),'Table 4 - Full data'!H$2:'Table 4 - Full data'!H$217)</f>
        <v>120</v>
      </c>
      <c r="H25" s="14">
        <f>_xlfn.XLOOKUP(1, ('Table 4 - Full data'!$A$2:'Table 4 - Full data'!$A$217 = $A25)*('Table 4 - Full data'!$B$2:'Table 4 - Full data'!$B$217 = $B$5),'Table 4 - Full data'!I$2:'Table 4 - Full data'!I$217)</f>
        <v>0.81</v>
      </c>
      <c r="I25" s="14">
        <f>_xlfn.XLOOKUP(1, ('Table 4 - Full data'!$A$2:'Table 4 - Full data'!$A$217 = $A25)*('Table 4 - Full data'!$B$2:'Table 4 - Full data'!$B$217 = $B$5),'Table 4 - Full data'!J$2:'Table 4 - Full data'!J$217)</f>
        <v>0.18</v>
      </c>
      <c r="J25" s="14">
        <f>_xlfn.XLOOKUP(1, ('Table 4 - Full data'!$A$2:'Table 4 - Full data'!$A$217 = $A25)*('Table 4 - Full data'!$B$2:'Table 4 - Full data'!$B$217 = $B$5),'Table 4 - Full data'!K$2:'Table 4 - Full data'!K$217)</f>
        <v>0.02</v>
      </c>
    </row>
    <row r="26" spans="1:10" x14ac:dyDescent="0.25">
      <c r="A26" s="6" t="s">
        <v>159</v>
      </c>
      <c r="B26" s="10">
        <f>_xlfn.XLOOKUP(1, ('Table 4 - Full data'!$A$2:'Table 4 - Full data'!$A$217 = $A26)*('Table 4 - Full data'!$B$2:'Table 4 - Full data'!$B$217 = $B$5),'Table 4 - Full data'!C$2:'Table 4 - Full data'!C$217)</f>
        <v>6085</v>
      </c>
      <c r="C26" s="14">
        <f>_xlfn.XLOOKUP(1, ('Table 4 - Full data'!$A$2:'Table 4 - Full data'!$A$217 = $A26)*('Table 4 - Full data'!$B$2:'Table 4 - Full data'!$B$217 = $B$5),'Table 4 - Full data'!D$2:'Table 4 - Full data'!D$217)</f>
        <v>0.01</v>
      </c>
      <c r="D26" s="10">
        <f>_xlfn.XLOOKUP(1, ('Table 4 - Full data'!$A$2:'Table 4 - Full data'!$A$217 = $A26)*('Table 4 - Full data'!$B$2:'Table 4 - Full data'!$B$217 = $B$5),'Table 4 - Full data'!E$2:'Table 4 - Full data'!E$217)</f>
        <v>6025</v>
      </c>
      <c r="E26" s="10">
        <f>_xlfn.XLOOKUP(1, ('Table 4 - Full data'!$A$2:'Table 4 - Full data'!$A$217 = $A26)*('Table 4 - Full data'!$B$2:'Table 4 - Full data'!$B$217 = $B$5),'Table 4 - Full data'!F$2:'Table 4 - Full data'!F$217)</f>
        <v>4855</v>
      </c>
      <c r="F26" s="10">
        <f>_xlfn.XLOOKUP(1, ('Table 4 - Full data'!$A$2:'Table 4 - Full data'!$A$217 = $A26)*('Table 4 - Full data'!$B$2:'Table 4 - Full data'!$B$217 = $B$5),'Table 4 - Full data'!G$2:'Table 4 - Full data'!G$217)</f>
        <v>1075</v>
      </c>
      <c r="G26" s="10">
        <f>_xlfn.XLOOKUP(1, ('Table 4 - Full data'!$A$2:'Table 4 - Full data'!$A$217 = $A26)*('Table 4 - Full data'!$B$2:'Table 4 - Full data'!$B$217 = $B$5),'Table 4 - Full data'!H$2:'Table 4 - Full data'!H$217)</f>
        <v>95</v>
      </c>
      <c r="H26" s="14">
        <f>_xlfn.XLOOKUP(1, ('Table 4 - Full data'!$A$2:'Table 4 - Full data'!$A$217 = $A26)*('Table 4 - Full data'!$B$2:'Table 4 - Full data'!$B$217 = $B$5),'Table 4 - Full data'!I$2:'Table 4 - Full data'!I$217)</f>
        <v>0.81</v>
      </c>
      <c r="I26" s="14">
        <f>_xlfn.XLOOKUP(1, ('Table 4 - Full data'!$A$2:'Table 4 - Full data'!$A$217 = $A26)*('Table 4 - Full data'!$B$2:'Table 4 - Full data'!$B$217 = $B$5),'Table 4 - Full data'!J$2:'Table 4 - Full data'!J$217)</f>
        <v>0.18</v>
      </c>
      <c r="J26" s="14">
        <f>_xlfn.XLOOKUP(1, ('Table 4 - Full data'!$A$2:'Table 4 - Full data'!$A$217 = $A26)*('Table 4 - Full data'!$B$2:'Table 4 - Full data'!$B$217 = $B$5),'Table 4 - Full data'!K$2:'Table 4 - Full data'!K$217)</f>
        <v>0.02</v>
      </c>
    </row>
    <row r="27" spans="1:10" x14ac:dyDescent="0.25">
      <c r="A27" s="6" t="s">
        <v>160</v>
      </c>
      <c r="B27" s="10">
        <f>_xlfn.XLOOKUP(1, ('Table 4 - Full data'!$A$2:'Table 4 - Full data'!$A$217 = $A27)*('Table 4 - Full data'!$B$2:'Table 4 - Full data'!$B$217 = $B$5),'Table 4 - Full data'!C$2:'Table 4 - Full data'!C$217)</f>
        <v>1270</v>
      </c>
      <c r="C27" s="14">
        <f>_xlfn.XLOOKUP(1, ('Table 4 - Full data'!$A$2:'Table 4 - Full data'!$A$217 = $A27)*('Table 4 - Full data'!$B$2:'Table 4 - Full data'!$B$217 = $B$5),'Table 4 - Full data'!D$2:'Table 4 - Full data'!D$217)</f>
        <v>0</v>
      </c>
      <c r="D27" s="10">
        <f>_xlfn.XLOOKUP(1, ('Table 4 - Full data'!$A$2:'Table 4 - Full data'!$A$217 = $A27)*('Table 4 - Full data'!$B$2:'Table 4 - Full data'!$B$217 = $B$5),'Table 4 - Full data'!E$2:'Table 4 - Full data'!E$217)</f>
        <v>1265</v>
      </c>
      <c r="E27" s="10">
        <f>_xlfn.XLOOKUP(1, ('Table 4 - Full data'!$A$2:'Table 4 - Full data'!$A$217 = $A27)*('Table 4 - Full data'!$B$2:'Table 4 - Full data'!$B$217 = $B$5),'Table 4 - Full data'!F$2:'Table 4 - Full data'!F$217)</f>
        <v>965</v>
      </c>
      <c r="F27" s="10">
        <f>_xlfn.XLOOKUP(1, ('Table 4 - Full data'!$A$2:'Table 4 - Full data'!$A$217 = $A27)*('Table 4 - Full data'!$B$2:'Table 4 - Full data'!$B$217 = $B$5),'Table 4 - Full data'!G$2:'Table 4 - Full data'!G$217)</f>
        <v>290</v>
      </c>
      <c r="G27" s="10">
        <f>_xlfn.XLOOKUP(1, ('Table 4 - Full data'!$A$2:'Table 4 - Full data'!$A$217 = $A27)*('Table 4 - Full data'!$B$2:'Table 4 - Full data'!$B$217 = $B$5),'Table 4 - Full data'!H$2:'Table 4 - Full data'!H$217)</f>
        <v>15</v>
      </c>
      <c r="H27" s="14">
        <f>_xlfn.XLOOKUP(1, ('Table 4 - Full data'!$A$2:'Table 4 - Full data'!$A$217 = $A27)*('Table 4 - Full data'!$B$2:'Table 4 - Full data'!$B$217 = $B$5),'Table 4 - Full data'!I$2:'Table 4 - Full data'!I$217)</f>
        <v>0.76</v>
      </c>
      <c r="I27" s="14">
        <f>_xlfn.XLOOKUP(1, ('Table 4 - Full data'!$A$2:'Table 4 - Full data'!$A$217 = $A27)*('Table 4 - Full data'!$B$2:'Table 4 - Full data'!$B$217 = $B$5),'Table 4 - Full data'!J$2:'Table 4 - Full data'!J$217)</f>
        <v>0.23</v>
      </c>
      <c r="J27" s="14">
        <f>_xlfn.XLOOKUP(1, ('Table 4 - Full data'!$A$2:'Table 4 - Full data'!$A$217 = $A27)*('Table 4 - Full data'!$B$2:'Table 4 - Full data'!$B$217 = $B$5),'Table 4 - Full data'!K$2:'Table 4 - Full data'!K$217)</f>
        <v>0.01</v>
      </c>
    </row>
    <row r="28" spans="1:10" x14ac:dyDescent="0.25">
      <c r="A28" s="6" t="s">
        <v>161</v>
      </c>
      <c r="B28" s="10">
        <f>_xlfn.XLOOKUP(1, ('Table 4 - Full data'!$A$2:'Table 4 - Full data'!$A$217 = $A28)*('Table 4 - Full data'!$B$2:'Table 4 - Full data'!$B$217 = $B$5),'Table 4 - Full data'!C$2:'Table 4 - Full data'!C$217)</f>
        <v>13210</v>
      </c>
      <c r="C28" s="14">
        <f>_xlfn.XLOOKUP(1, ('Table 4 - Full data'!$A$2:'Table 4 - Full data'!$A$217 = $A28)*('Table 4 - Full data'!$B$2:'Table 4 - Full data'!$B$217 = $B$5),'Table 4 - Full data'!D$2:'Table 4 - Full data'!D$217)</f>
        <v>0.03</v>
      </c>
      <c r="D28" s="10">
        <f>_xlfn.XLOOKUP(1, ('Table 4 - Full data'!$A$2:'Table 4 - Full data'!$A$217 = $A28)*('Table 4 - Full data'!$B$2:'Table 4 - Full data'!$B$217 = $B$5),'Table 4 - Full data'!E$2:'Table 4 - Full data'!E$217)</f>
        <v>13125</v>
      </c>
      <c r="E28" s="10">
        <f>_xlfn.XLOOKUP(1, ('Table 4 - Full data'!$A$2:'Table 4 - Full data'!$A$217 = $A28)*('Table 4 - Full data'!$B$2:'Table 4 - Full data'!$B$217 = $B$5),'Table 4 - Full data'!F$2:'Table 4 - Full data'!F$217)</f>
        <v>11055</v>
      </c>
      <c r="F28" s="10">
        <f>_xlfn.XLOOKUP(1, ('Table 4 - Full data'!$A$2:'Table 4 - Full data'!$A$217 = $A28)*('Table 4 - Full data'!$B$2:'Table 4 - Full data'!$B$217 = $B$5),'Table 4 - Full data'!G$2:'Table 4 - Full data'!G$217)</f>
        <v>1865</v>
      </c>
      <c r="G28" s="10">
        <f>_xlfn.XLOOKUP(1, ('Table 4 - Full data'!$A$2:'Table 4 - Full data'!$A$217 = $A28)*('Table 4 - Full data'!$B$2:'Table 4 - Full data'!$B$217 = $B$5),'Table 4 - Full data'!H$2:'Table 4 - Full data'!H$217)</f>
        <v>205</v>
      </c>
      <c r="H28" s="14">
        <f>_xlfn.XLOOKUP(1, ('Table 4 - Full data'!$A$2:'Table 4 - Full data'!$A$217 = $A28)*('Table 4 - Full data'!$B$2:'Table 4 - Full data'!$B$217 = $B$5),'Table 4 - Full data'!I$2:'Table 4 - Full data'!I$217)</f>
        <v>0.84</v>
      </c>
      <c r="I28" s="14">
        <f>_xlfn.XLOOKUP(1, ('Table 4 - Full data'!$A$2:'Table 4 - Full data'!$A$217 = $A28)*('Table 4 - Full data'!$B$2:'Table 4 - Full data'!$B$217 = $B$5),'Table 4 - Full data'!J$2:'Table 4 - Full data'!J$217)</f>
        <v>0.14000000000000001</v>
      </c>
      <c r="J28" s="14">
        <f>_xlfn.XLOOKUP(1, ('Table 4 - Full data'!$A$2:'Table 4 - Full data'!$A$217 = $A28)*('Table 4 - Full data'!$B$2:'Table 4 - Full data'!$B$217 = $B$5),'Table 4 - Full data'!K$2:'Table 4 - Full data'!K$217)</f>
        <v>0.02</v>
      </c>
    </row>
    <row r="29" spans="1:10" x14ac:dyDescent="0.25">
      <c r="A29" s="6" t="s">
        <v>162</v>
      </c>
      <c r="B29" s="10">
        <f>_xlfn.XLOOKUP(1, ('Table 4 - Full data'!$A$2:'Table 4 - Full data'!$A$217 = $A29)*('Table 4 - Full data'!$B$2:'Table 4 - Full data'!$B$217 = $B$5),'Table 4 - Full data'!C$2:'Table 4 - Full data'!C$217)</f>
        <v>32175</v>
      </c>
      <c r="C29" s="14">
        <f>_xlfn.XLOOKUP(1, ('Table 4 - Full data'!$A$2:'Table 4 - Full data'!$A$217 = $A29)*('Table 4 - Full data'!$B$2:'Table 4 - Full data'!$B$217 = $B$5),'Table 4 - Full data'!D$2:'Table 4 - Full data'!D$217)</f>
        <v>0.08</v>
      </c>
      <c r="D29" s="10">
        <f>_xlfn.XLOOKUP(1, ('Table 4 - Full data'!$A$2:'Table 4 - Full data'!$A$217 = $A29)*('Table 4 - Full data'!$B$2:'Table 4 - Full data'!$B$217 = $B$5),'Table 4 - Full data'!E$2:'Table 4 - Full data'!E$217)</f>
        <v>31945</v>
      </c>
      <c r="E29" s="10">
        <f>_xlfn.XLOOKUP(1, ('Table 4 - Full data'!$A$2:'Table 4 - Full data'!$A$217 = $A29)*('Table 4 - Full data'!$B$2:'Table 4 - Full data'!$B$217 = $B$5),'Table 4 - Full data'!F$2:'Table 4 - Full data'!F$217)</f>
        <v>26440</v>
      </c>
      <c r="F29" s="10">
        <f>_xlfn.XLOOKUP(1, ('Table 4 - Full data'!$A$2:'Table 4 - Full data'!$A$217 = $A29)*('Table 4 - Full data'!$B$2:'Table 4 - Full data'!$B$217 = $B$5),'Table 4 - Full data'!G$2:'Table 4 - Full data'!G$217)</f>
        <v>5050</v>
      </c>
      <c r="G29" s="10">
        <f>_xlfn.XLOOKUP(1, ('Table 4 - Full data'!$A$2:'Table 4 - Full data'!$A$217 = $A29)*('Table 4 - Full data'!$B$2:'Table 4 - Full data'!$B$217 = $B$5),'Table 4 - Full data'!H$2:'Table 4 - Full data'!H$217)</f>
        <v>450</v>
      </c>
      <c r="H29" s="14">
        <f>_xlfn.XLOOKUP(1, ('Table 4 - Full data'!$A$2:'Table 4 - Full data'!$A$217 = $A29)*('Table 4 - Full data'!$B$2:'Table 4 - Full data'!$B$217 = $B$5),'Table 4 - Full data'!I$2:'Table 4 - Full data'!I$217)</f>
        <v>0.83</v>
      </c>
      <c r="I29" s="14">
        <f>_xlfn.XLOOKUP(1, ('Table 4 - Full data'!$A$2:'Table 4 - Full data'!$A$217 = $A29)*('Table 4 - Full data'!$B$2:'Table 4 - Full data'!$B$217 = $B$5),'Table 4 - Full data'!J$2:'Table 4 - Full data'!J$217)</f>
        <v>0.16</v>
      </c>
      <c r="J29" s="14">
        <f>_xlfn.XLOOKUP(1, ('Table 4 - Full data'!$A$2:'Table 4 - Full data'!$A$217 = $A29)*('Table 4 - Full data'!$B$2:'Table 4 - Full data'!$B$217 = $B$5),'Table 4 - Full data'!K$2:'Table 4 - Full data'!K$217)</f>
        <v>0.01</v>
      </c>
    </row>
    <row r="30" spans="1:10" x14ac:dyDescent="0.25">
      <c r="A30" s="6" t="s">
        <v>163</v>
      </c>
      <c r="B30" s="10">
        <f>_xlfn.XLOOKUP(1, ('Table 4 - Full data'!$A$2:'Table 4 - Full data'!$A$217 = $A30)*('Table 4 - Full data'!$B$2:'Table 4 - Full data'!$B$217 = $B$5),'Table 4 - Full data'!C$2:'Table 4 - Full data'!C$217)</f>
        <v>965</v>
      </c>
      <c r="C30" s="14">
        <f>_xlfn.XLOOKUP(1, ('Table 4 - Full data'!$A$2:'Table 4 - Full data'!$A$217 = $A30)*('Table 4 - Full data'!$B$2:'Table 4 - Full data'!$B$217 = $B$5),'Table 4 - Full data'!D$2:'Table 4 - Full data'!D$217)</f>
        <v>0</v>
      </c>
      <c r="D30" s="10">
        <f>_xlfn.XLOOKUP(1, ('Table 4 - Full data'!$A$2:'Table 4 - Full data'!$A$217 = $A30)*('Table 4 - Full data'!$B$2:'Table 4 - Full data'!$B$217 = $B$5),'Table 4 - Full data'!E$2:'Table 4 - Full data'!E$217)</f>
        <v>945</v>
      </c>
      <c r="E30" s="10">
        <f>_xlfn.XLOOKUP(1, ('Table 4 - Full data'!$A$2:'Table 4 - Full data'!$A$217 = $A30)*('Table 4 - Full data'!$B$2:'Table 4 - Full data'!$B$217 = $B$5),'Table 4 - Full data'!F$2:'Table 4 - Full data'!F$217)</f>
        <v>735</v>
      </c>
      <c r="F30" s="10">
        <f>_xlfn.XLOOKUP(1, ('Table 4 - Full data'!$A$2:'Table 4 - Full data'!$A$217 = $A30)*('Table 4 - Full data'!$B$2:'Table 4 - Full data'!$B$217 = $B$5),'Table 4 - Full data'!G$2:'Table 4 - Full data'!G$217)</f>
        <v>200</v>
      </c>
      <c r="G30" s="10">
        <f>_xlfn.XLOOKUP(1, ('Table 4 - Full data'!$A$2:'Table 4 - Full data'!$A$217 = $A30)*('Table 4 - Full data'!$B$2:'Table 4 - Full data'!$B$217 = $B$5),'Table 4 - Full data'!H$2:'Table 4 - Full data'!H$217)</f>
        <v>10</v>
      </c>
      <c r="H30" s="14">
        <f>_xlfn.XLOOKUP(1, ('Table 4 - Full data'!$A$2:'Table 4 - Full data'!$A$217 = $A30)*('Table 4 - Full data'!$B$2:'Table 4 - Full data'!$B$217 = $B$5),'Table 4 - Full data'!I$2:'Table 4 - Full data'!I$217)</f>
        <v>0.78</v>
      </c>
      <c r="I30" s="14">
        <f>_xlfn.XLOOKUP(1, ('Table 4 - Full data'!$A$2:'Table 4 - Full data'!$A$217 = $A30)*('Table 4 - Full data'!$B$2:'Table 4 - Full data'!$B$217 = $B$5),'Table 4 - Full data'!J$2:'Table 4 - Full data'!J$217)</f>
        <v>0.21</v>
      </c>
      <c r="J30" s="14">
        <f>_xlfn.XLOOKUP(1, ('Table 4 - Full data'!$A$2:'Table 4 - Full data'!$A$217 = $A30)*('Table 4 - Full data'!$B$2:'Table 4 - Full data'!$B$217 = $B$5),'Table 4 - Full data'!K$2:'Table 4 - Full data'!K$217)</f>
        <v>0.01</v>
      </c>
    </row>
    <row r="31" spans="1:10" x14ac:dyDescent="0.25">
      <c r="A31" s="6" t="s">
        <v>164</v>
      </c>
      <c r="B31" s="10">
        <f>_xlfn.XLOOKUP(1, ('Table 4 - Full data'!$A$2:'Table 4 - Full data'!$A$217 = $A31)*('Table 4 - Full data'!$B$2:'Table 4 - Full data'!$B$217 = $B$5),'Table 4 - Full data'!C$2:'Table 4 - Full data'!C$217)</f>
        <v>9280</v>
      </c>
      <c r="C31" s="14">
        <f>_xlfn.XLOOKUP(1, ('Table 4 - Full data'!$A$2:'Table 4 - Full data'!$A$217 = $A31)*('Table 4 - Full data'!$B$2:'Table 4 - Full data'!$B$217 = $B$5),'Table 4 - Full data'!D$2:'Table 4 - Full data'!D$217)</f>
        <v>0.02</v>
      </c>
      <c r="D31" s="10">
        <f>_xlfn.XLOOKUP(1, ('Table 4 - Full data'!$A$2:'Table 4 - Full data'!$A$217 = $A31)*('Table 4 - Full data'!$B$2:'Table 4 - Full data'!$B$217 = $B$5),'Table 4 - Full data'!E$2:'Table 4 - Full data'!E$217)</f>
        <v>9200</v>
      </c>
      <c r="E31" s="10">
        <f>_xlfn.XLOOKUP(1, ('Table 4 - Full data'!$A$2:'Table 4 - Full data'!$A$217 = $A31)*('Table 4 - Full data'!$B$2:'Table 4 - Full data'!$B$217 = $B$5),'Table 4 - Full data'!F$2:'Table 4 - Full data'!F$217)</f>
        <v>7425</v>
      </c>
      <c r="F31" s="10">
        <f>_xlfn.XLOOKUP(1, ('Table 4 - Full data'!$A$2:'Table 4 - Full data'!$A$217 = $A31)*('Table 4 - Full data'!$B$2:'Table 4 - Full data'!$B$217 = $B$5),'Table 4 - Full data'!G$2:'Table 4 - Full data'!G$217)</f>
        <v>1640</v>
      </c>
      <c r="G31" s="10">
        <f>_xlfn.XLOOKUP(1, ('Table 4 - Full data'!$A$2:'Table 4 - Full data'!$A$217 = $A31)*('Table 4 - Full data'!$B$2:'Table 4 - Full data'!$B$217 = $B$5),'Table 4 - Full data'!H$2:'Table 4 - Full data'!H$217)</f>
        <v>140</v>
      </c>
      <c r="H31" s="14">
        <f>_xlfn.XLOOKUP(1, ('Table 4 - Full data'!$A$2:'Table 4 - Full data'!$A$217 = $A31)*('Table 4 - Full data'!$B$2:'Table 4 - Full data'!$B$217 = $B$5),'Table 4 - Full data'!I$2:'Table 4 - Full data'!I$217)</f>
        <v>0.81</v>
      </c>
      <c r="I31" s="14">
        <f>_xlfn.XLOOKUP(1, ('Table 4 - Full data'!$A$2:'Table 4 - Full data'!$A$217 = $A31)*('Table 4 - Full data'!$B$2:'Table 4 - Full data'!$B$217 = $B$5),'Table 4 - Full data'!J$2:'Table 4 - Full data'!J$217)</f>
        <v>0.18</v>
      </c>
      <c r="J31" s="14">
        <f>_xlfn.XLOOKUP(1, ('Table 4 - Full data'!$A$2:'Table 4 - Full data'!$A$217 = $A31)*('Table 4 - Full data'!$B$2:'Table 4 - Full data'!$B$217 = $B$5),'Table 4 - Full data'!K$2:'Table 4 - Full data'!K$217)</f>
        <v>0.02</v>
      </c>
    </row>
    <row r="32" spans="1:10" x14ac:dyDescent="0.25">
      <c r="A32" s="6" t="s">
        <v>165</v>
      </c>
      <c r="B32" s="10">
        <f>_xlfn.XLOOKUP(1, ('Table 4 - Full data'!$A$2:'Table 4 - Full data'!$A$217 = $A32)*('Table 4 - Full data'!$B$2:'Table 4 - Full data'!$B$217 = $B$5),'Table 4 - Full data'!C$2:'Table 4 - Full data'!C$217)</f>
        <v>13725</v>
      </c>
      <c r="C32" s="14">
        <f>_xlfn.XLOOKUP(1, ('Table 4 - Full data'!$A$2:'Table 4 - Full data'!$A$217 = $A32)*('Table 4 - Full data'!$B$2:'Table 4 - Full data'!$B$217 = $B$5),'Table 4 - Full data'!D$2:'Table 4 - Full data'!D$217)</f>
        <v>0.03</v>
      </c>
      <c r="D32" s="10">
        <f>_xlfn.XLOOKUP(1, ('Table 4 - Full data'!$A$2:'Table 4 - Full data'!$A$217 = $A32)*('Table 4 - Full data'!$B$2:'Table 4 - Full data'!$B$217 = $B$5),'Table 4 - Full data'!E$2:'Table 4 - Full data'!E$217)</f>
        <v>13630</v>
      </c>
      <c r="E32" s="10">
        <f>_xlfn.XLOOKUP(1, ('Table 4 - Full data'!$A$2:'Table 4 - Full data'!$A$217 = $A32)*('Table 4 - Full data'!$B$2:'Table 4 - Full data'!$B$217 = $B$5),'Table 4 - Full data'!F$2:'Table 4 - Full data'!F$217)</f>
        <v>11145</v>
      </c>
      <c r="F32" s="10">
        <f>_xlfn.XLOOKUP(1, ('Table 4 - Full data'!$A$2:'Table 4 - Full data'!$A$217 = $A32)*('Table 4 - Full data'!$B$2:'Table 4 - Full data'!$B$217 = $B$5),'Table 4 - Full data'!G$2:'Table 4 - Full data'!G$217)</f>
        <v>2260</v>
      </c>
      <c r="G32" s="10">
        <f>_xlfn.XLOOKUP(1, ('Table 4 - Full data'!$A$2:'Table 4 - Full data'!$A$217 = $A32)*('Table 4 - Full data'!$B$2:'Table 4 - Full data'!$B$217 = $B$5),'Table 4 - Full data'!H$2:'Table 4 - Full data'!H$217)</f>
        <v>225</v>
      </c>
      <c r="H32" s="14">
        <f>_xlfn.XLOOKUP(1, ('Table 4 - Full data'!$A$2:'Table 4 - Full data'!$A$217 = $A32)*('Table 4 - Full data'!$B$2:'Table 4 - Full data'!$B$217 = $B$5),'Table 4 - Full data'!I$2:'Table 4 - Full data'!I$217)</f>
        <v>0.82</v>
      </c>
      <c r="I32" s="14">
        <f>_xlfn.XLOOKUP(1, ('Table 4 - Full data'!$A$2:'Table 4 - Full data'!$A$217 = $A32)*('Table 4 - Full data'!$B$2:'Table 4 - Full data'!$B$217 = $B$5),'Table 4 - Full data'!J$2:'Table 4 - Full data'!J$217)</f>
        <v>0.17</v>
      </c>
      <c r="J32" s="14">
        <f>_xlfn.XLOOKUP(1, ('Table 4 - Full data'!$A$2:'Table 4 - Full data'!$A$217 = $A32)*('Table 4 - Full data'!$B$2:'Table 4 - Full data'!$B$217 = $B$5),'Table 4 - Full data'!K$2:'Table 4 - Full data'!K$217)</f>
        <v>0.02</v>
      </c>
    </row>
    <row r="33" spans="1:10" x14ac:dyDescent="0.25">
      <c r="A33" s="6" t="s">
        <v>166</v>
      </c>
      <c r="B33" s="10">
        <f>_xlfn.XLOOKUP(1, ('Table 4 - Full data'!$A$2:'Table 4 - Full data'!$A$217 = $A33)*('Table 4 - Full data'!$B$2:'Table 4 - Full data'!$B$217 = $B$5),'Table 4 - Full data'!C$2:'Table 4 - Full data'!C$217)</f>
        <v>7265</v>
      </c>
      <c r="C33" s="14">
        <f>_xlfn.XLOOKUP(1, ('Table 4 - Full data'!$A$2:'Table 4 - Full data'!$A$217 = $A33)*('Table 4 - Full data'!$B$2:'Table 4 - Full data'!$B$217 = $B$5),'Table 4 - Full data'!D$2:'Table 4 - Full data'!D$217)</f>
        <v>0.02</v>
      </c>
      <c r="D33" s="10">
        <f>_xlfn.XLOOKUP(1, ('Table 4 - Full data'!$A$2:'Table 4 - Full data'!$A$217 = $A33)*('Table 4 - Full data'!$B$2:'Table 4 - Full data'!$B$217 = $B$5),'Table 4 - Full data'!E$2:'Table 4 - Full data'!E$217)</f>
        <v>7195</v>
      </c>
      <c r="E33" s="10">
        <f>_xlfn.XLOOKUP(1, ('Table 4 - Full data'!$A$2:'Table 4 - Full data'!$A$217 = $A33)*('Table 4 - Full data'!$B$2:'Table 4 - Full data'!$B$217 = $B$5),'Table 4 - Full data'!F$2:'Table 4 - Full data'!F$217)</f>
        <v>5945</v>
      </c>
      <c r="F33" s="10">
        <f>_xlfn.XLOOKUP(1, ('Table 4 - Full data'!$A$2:'Table 4 - Full data'!$A$217 = $A33)*('Table 4 - Full data'!$B$2:'Table 4 - Full data'!$B$217 = $B$5),'Table 4 - Full data'!G$2:'Table 4 - Full data'!G$217)</f>
        <v>1155</v>
      </c>
      <c r="G33" s="10">
        <f>_xlfn.XLOOKUP(1, ('Table 4 - Full data'!$A$2:'Table 4 - Full data'!$A$217 = $A33)*('Table 4 - Full data'!$B$2:'Table 4 - Full data'!$B$217 = $B$5),'Table 4 - Full data'!H$2:'Table 4 - Full data'!H$217)</f>
        <v>90</v>
      </c>
      <c r="H33" s="14">
        <f>_xlfn.XLOOKUP(1, ('Table 4 - Full data'!$A$2:'Table 4 - Full data'!$A$217 = $A33)*('Table 4 - Full data'!$B$2:'Table 4 - Full data'!$B$217 = $B$5),'Table 4 - Full data'!I$2:'Table 4 - Full data'!I$217)</f>
        <v>0.83</v>
      </c>
      <c r="I33" s="14">
        <f>_xlfn.XLOOKUP(1, ('Table 4 - Full data'!$A$2:'Table 4 - Full data'!$A$217 = $A33)*('Table 4 - Full data'!$B$2:'Table 4 - Full data'!$B$217 = $B$5),'Table 4 - Full data'!J$2:'Table 4 - Full data'!J$217)</f>
        <v>0.16</v>
      </c>
      <c r="J33" s="14">
        <f>_xlfn.XLOOKUP(1, ('Table 4 - Full data'!$A$2:'Table 4 - Full data'!$A$217 = $A33)*('Table 4 - Full data'!$B$2:'Table 4 - Full data'!$B$217 = $B$5),'Table 4 - Full data'!K$2:'Table 4 - Full data'!K$217)</f>
        <v>0.01</v>
      </c>
    </row>
    <row r="34" spans="1:10" x14ac:dyDescent="0.25">
      <c r="A34" s="6" t="s">
        <v>167</v>
      </c>
      <c r="B34" s="10">
        <f>_xlfn.XLOOKUP(1, ('Table 4 - Full data'!$A$2:'Table 4 - Full data'!$A$217 = $A34)*('Table 4 - Full data'!$B$2:'Table 4 - Full data'!$B$217 = $B$5),'Table 4 - Full data'!C$2:'Table 4 - Full data'!C$217)</f>
        <v>1070</v>
      </c>
      <c r="C34" s="14">
        <f>_xlfn.XLOOKUP(1, ('Table 4 - Full data'!$A$2:'Table 4 - Full data'!$A$217 = $A34)*('Table 4 - Full data'!$B$2:'Table 4 - Full data'!$B$217 = $B$5),'Table 4 - Full data'!D$2:'Table 4 - Full data'!D$217)</f>
        <v>0</v>
      </c>
      <c r="D34" s="10">
        <f>_xlfn.XLOOKUP(1, ('Table 4 - Full data'!$A$2:'Table 4 - Full data'!$A$217 = $A34)*('Table 4 - Full data'!$B$2:'Table 4 - Full data'!$B$217 = $B$5),'Table 4 - Full data'!E$2:'Table 4 - Full data'!E$217)</f>
        <v>1060</v>
      </c>
      <c r="E34" s="10">
        <f>_xlfn.XLOOKUP(1, ('Table 4 - Full data'!$A$2:'Table 4 - Full data'!$A$217 = $A34)*('Table 4 - Full data'!$B$2:'Table 4 - Full data'!$B$217 = $B$5),'Table 4 - Full data'!F$2:'Table 4 - Full data'!F$217)</f>
        <v>800</v>
      </c>
      <c r="F34" s="10">
        <f>_xlfn.XLOOKUP(1, ('Table 4 - Full data'!$A$2:'Table 4 - Full data'!$A$217 = $A34)*('Table 4 - Full data'!$B$2:'Table 4 - Full data'!$B$217 = $B$5),'Table 4 - Full data'!G$2:'Table 4 - Full data'!G$217)</f>
        <v>245</v>
      </c>
      <c r="G34" s="10">
        <f>_xlfn.XLOOKUP(1, ('Table 4 - Full data'!$A$2:'Table 4 - Full data'!$A$217 = $A34)*('Table 4 - Full data'!$B$2:'Table 4 - Full data'!$B$217 = $B$5),'Table 4 - Full data'!H$2:'Table 4 - Full data'!H$217)</f>
        <v>10</v>
      </c>
      <c r="H34" s="14">
        <f>_xlfn.XLOOKUP(1, ('Table 4 - Full data'!$A$2:'Table 4 - Full data'!$A$217 = $A34)*('Table 4 - Full data'!$B$2:'Table 4 - Full data'!$B$217 = $B$5),'Table 4 - Full data'!I$2:'Table 4 - Full data'!I$217)</f>
        <v>0.76</v>
      </c>
      <c r="I34" s="14">
        <f>_xlfn.XLOOKUP(1, ('Table 4 - Full data'!$A$2:'Table 4 - Full data'!$A$217 = $A34)*('Table 4 - Full data'!$B$2:'Table 4 - Full data'!$B$217 = $B$5),'Table 4 - Full data'!J$2:'Table 4 - Full data'!J$217)</f>
        <v>0.23</v>
      </c>
      <c r="J34" s="14">
        <f>_xlfn.XLOOKUP(1, ('Table 4 - Full data'!$A$2:'Table 4 - Full data'!$A$217 = $A34)*('Table 4 - Full data'!$B$2:'Table 4 - Full data'!$B$217 = $B$5),'Table 4 - Full data'!K$2:'Table 4 - Full data'!K$217)</f>
        <v>0.01</v>
      </c>
    </row>
    <row r="35" spans="1:10" x14ac:dyDescent="0.25">
      <c r="A35" s="6" t="s">
        <v>168</v>
      </c>
      <c r="B35" s="10">
        <f>_xlfn.XLOOKUP(1, ('Table 4 - Full data'!$A$2:'Table 4 - Full data'!$A$217 = $A35)*('Table 4 - Full data'!$B$2:'Table 4 - Full data'!$B$217 = $B$5),'Table 4 - Full data'!C$2:'Table 4 - Full data'!C$217)</f>
        <v>7840</v>
      </c>
      <c r="C35" s="14">
        <f>_xlfn.XLOOKUP(1, ('Table 4 - Full data'!$A$2:'Table 4 - Full data'!$A$217 = $A35)*('Table 4 - Full data'!$B$2:'Table 4 - Full data'!$B$217 = $B$5),'Table 4 - Full data'!D$2:'Table 4 - Full data'!D$217)</f>
        <v>0.02</v>
      </c>
      <c r="D35" s="10">
        <f>_xlfn.XLOOKUP(1, ('Table 4 - Full data'!$A$2:'Table 4 - Full data'!$A$217 = $A35)*('Table 4 - Full data'!$B$2:'Table 4 - Full data'!$B$217 = $B$5),'Table 4 - Full data'!E$2:'Table 4 - Full data'!E$217)</f>
        <v>7780</v>
      </c>
      <c r="E35" s="10">
        <f>_xlfn.XLOOKUP(1, ('Table 4 - Full data'!$A$2:'Table 4 - Full data'!$A$217 = $A35)*('Table 4 - Full data'!$B$2:'Table 4 - Full data'!$B$217 = $B$5),'Table 4 - Full data'!F$2:'Table 4 - Full data'!F$217)</f>
        <v>6480</v>
      </c>
      <c r="F35" s="10">
        <f>_xlfn.XLOOKUP(1, ('Table 4 - Full data'!$A$2:'Table 4 - Full data'!$A$217 = $A35)*('Table 4 - Full data'!$B$2:'Table 4 - Full data'!$B$217 = $B$5),'Table 4 - Full data'!G$2:'Table 4 - Full data'!G$217)</f>
        <v>1185</v>
      </c>
      <c r="G35" s="10">
        <f>_xlfn.XLOOKUP(1, ('Table 4 - Full data'!$A$2:'Table 4 - Full data'!$A$217 = $A35)*('Table 4 - Full data'!$B$2:'Table 4 - Full data'!$B$217 = $B$5),'Table 4 - Full data'!H$2:'Table 4 - Full data'!H$217)</f>
        <v>110</v>
      </c>
      <c r="H35" s="14">
        <f>_xlfn.XLOOKUP(1, ('Table 4 - Full data'!$A$2:'Table 4 - Full data'!$A$217 = $A35)*('Table 4 - Full data'!$B$2:'Table 4 - Full data'!$B$217 = $B$5),'Table 4 - Full data'!I$2:'Table 4 - Full data'!I$217)</f>
        <v>0.83</v>
      </c>
      <c r="I35" s="14">
        <f>_xlfn.XLOOKUP(1, ('Table 4 - Full data'!$A$2:'Table 4 - Full data'!$A$217 = $A35)*('Table 4 - Full data'!$B$2:'Table 4 - Full data'!$B$217 = $B$5),'Table 4 - Full data'!J$2:'Table 4 - Full data'!J$217)</f>
        <v>0.15</v>
      </c>
      <c r="J35" s="14">
        <f>_xlfn.XLOOKUP(1, ('Table 4 - Full data'!$A$2:'Table 4 - Full data'!$A$217 = $A35)*('Table 4 - Full data'!$B$2:'Table 4 - Full data'!$B$217 = $B$5),'Table 4 - Full data'!K$2:'Table 4 - Full data'!K$217)</f>
        <v>0.01</v>
      </c>
    </row>
    <row r="36" spans="1:10" x14ac:dyDescent="0.25">
      <c r="A36" s="6" t="s">
        <v>169</v>
      </c>
      <c r="B36" s="10">
        <f>_xlfn.XLOOKUP(1, ('Table 4 - Full data'!$A$2:'Table 4 - Full data'!$A$217 = $A36)*('Table 4 - Full data'!$B$2:'Table 4 - Full data'!$B$217 = $B$5),'Table 4 - Full data'!C$2:'Table 4 - Full data'!C$217)</f>
        <v>25175</v>
      </c>
      <c r="C36" s="14">
        <f>_xlfn.XLOOKUP(1, ('Table 4 - Full data'!$A$2:'Table 4 - Full data'!$A$217 = $A36)*('Table 4 - Full data'!$B$2:'Table 4 - Full data'!$B$217 = $B$5),'Table 4 - Full data'!D$2:'Table 4 - Full data'!D$217)</f>
        <v>0.06</v>
      </c>
      <c r="D36" s="10">
        <f>_xlfn.XLOOKUP(1, ('Table 4 - Full data'!$A$2:'Table 4 - Full data'!$A$217 = $A36)*('Table 4 - Full data'!$B$2:'Table 4 - Full data'!$B$217 = $B$5),'Table 4 - Full data'!E$2:'Table 4 - Full data'!E$217)</f>
        <v>24990</v>
      </c>
      <c r="E36" s="10">
        <f>_xlfn.XLOOKUP(1, ('Table 4 - Full data'!$A$2:'Table 4 - Full data'!$A$217 = $A36)*('Table 4 - Full data'!$B$2:'Table 4 - Full data'!$B$217 = $B$5),'Table 4 - Full data'!F$2:'Table 4 - Full data'!F$217)</f>
        <v>20455</v>
      </c>
      <c r="F36" s="10">
        <f>_xlfn.XLOOKUP(1, ('Table 4 - Full data'!$A$2:'Table 4 - Full data'!$A$217 = $A36)*('Table 4 - Full data'!$B$2:'Table 4 - Full data'!$B$217 = $B$5),'Table 4 - Full data'!G$2:'Table 4 - Full data'!G$217)</f>
        <v>4130</v>
      </c>
      <c r="G36" s="10">
        <f>_xlfn.XLOOKUP(1, ('Table 4 - Full data'!$A$2:'Table 4 - Full data'!$A$217 = $A36)*('Table 4 - Full data'!$B$2:'Table 4 - Full data'!$B$217 = $B$5),'Table 4 - Full data'!H$2:'Table 4 - Full data'!H$217)</f>
        <v>405</v>
      </c>
      <c r="H36" s="14">
        <f>_xlfn.XLOOKUP(1, ('Table 4 - Full data'!$A$2:'Table 4 - Full data'!$A$217 = $A36)*('Table 4 - Full data'!$B$2:'Table 4 - Full data'!$B$217 = $B$5),'Table 4 - Full data'!I$2:'Table 4 - Full data'!I$217)</f>
        <v>0.82</v>
      </c>
      <c r="I36" s="14">
        <f>_xlfn.XLOOKUP(1, ('Table 4 - Full data'!$A$2:'Table 4 - Full data'!$A$217 = $A36)*('Table 4 - Full data'!$B$2:'Table 4 - Full data'!$B$217 = $B$5),'Table 4 - Full data'!J$2:'Table 4 - Full data'!J$217)</f>
        <v>0.17</v>
      </c>
      <c r="J36" s="14">
        <f>_xlfn.XLOOKUP(1, ('Table 4 - Full data'!$A$2:'Table 4 - Full data'!$A$217 = $A36)*('Table 4 - Full data'!$B$2:'Table 4 - Full data'!$B$217 = $B$5),'Table 4 - Full data'!K$2:'Table 4 - Full data'!K$217)</f>
        <v>0.02</v>
      </c>
    </row>
    <row r="37" spans="1:10" x14ac:dyDescent="0.25">
      <c r="A37" s="6" t="s">
        <v>170</v>
      </c>
      <c r="B37" s="10">
        <f>_xlfn.XLOOKUP(1, ('Table 4 - Full data'!$A$2:'Table 4 - Full data'!$A$217 = $A37)*('Table 4 - Full data'!$B$2:'Table 4 - Full data'!$B$217 = $B$5),'Table 4 - Full data'!C$2:'Table 4 - Full data'!C$217)</f>
        <v>4910</v>
      </c>
      <c r="C37" s="14">
        <f>_xlfn.XLOOKUP(1, ('Table 4 - Full data'!$A$2:'Table 4 - Full data'!$A$217 = $A37)*('Table 4 - Full data'!$B$2:'Table 4 - Full data'!$B$217 = $B$5),'Table 4 - Full data'!D$2:'Table 4 - Full data'!D$217)</f>
        <v>0.01</v>
      </c>
      <c r="D37" s="10">
        <f>_xlfn.XLOOKUP(1, ('Table 4 - Full data'!$A$2:'Table 4 - Full data'!$A$217 = $A37)*('Table 4 - Full data'!$B$2:'Table 4 - Full data'!$B$217 = $B$5),'Table 4 - Full data'!E$2:'Table 4 - Full data'!E$217)</f>
        <v>4875</v>
      </c>
      <c r="E37" s="10">
        <f>_xlfn.XLOOKUP(1, ('Table 4 - Full data'!$A$2:'Table 4 - Full data'!$A$217 = $A37)*('Table 4 - Full data'!$B$2:'Table 4 - Full data'!$B$217 = $B$5),'Table 4 - Full data'!F$2:'Table 4 - Full data'!F$217)</f>
        <v>4065</v>
      </c>
      <c r="F37" s="10">
        <f>_xlfn.XLOOKUP(1, ('Table 4 - Full data'!$A$2:'Table 4 - Full data'!$A$217 = $A37)*('Table 4 - Full data'!$B$2:'Table 4 - Full data'!$B$217 = $B$5),'Table 4 - Full data'!G$2:'Table 4 - Full data'!G$217)</f>
        <v>745</v>
      </c>
      <c r="G37" s="10">
        <f>_xlfn.XLOOKUP(1, ('Table 4 - Full data'!$A$2:'Table 4 - Full data'!$A$217 = $A37)*('Table 4 - Full data'!$B$2:'Table 4 - Full data'!$B$217 = $B$5),'Table 4 - Full data'!H$2:'Table 4 - Full data'!H$217)</f>
        <v>65</v>
      </c>
      <c r="H37" s="14">
        <f>_xlfn.XLOOKUP(1, ('Table 4 - Full data'!$A$2:'Table 4 - Full data'!$A$217 = $A37)*('Table 4 - Full data'!$B$2:'Table 4 - Full data'!$B$217 = $B$5),'Table 4 - Full data'!I$2:'Table 4 - Full data'!I$217)</f>
        <v>0.83</v>
      </c>
      <c r="I37" s="14">
        <f>_xlfn.XLOOKUP(1, ('Table 4 - Full data'!$A$2:'Table 4 - Full data'!$A$217 = $A37)*('Table 4 - Full data'!$B$2:'Table 4 - Full data'!$B$217 = $B$5),'Table 4 - Full data'!J$2:'Table 4 - Full data'!J$217)</f>
        <v>0.15</v>
      </c>
      <c r="J37" s="14">
        <f>_xlfn.XLOOKUP(1, ('Table 4 - Full data'!$A$2:'Table 4 - Full data'!$A$217 = $A37)*('Table 4 - Full data'!$B$2:'Table 4 - Full data'!$B$217 = $B$5),'Table 4 - Full data'!K$2:'Table 4 - Full data'!K$217)</f>
        <v>0.01</v>
      </c>
    </row>
    <row r="38" spans="1:10" x14ac:dyDescent="0.25">
      <c r="A38" s="6" t="s">
        <v>171</v>
      </c>
      <c r="B38" s="10">
        <f>_xlfn.XLOOKUP(1, ('Table 4 - Full data'!$A$2:'Table 4 - Full data'!$A$217 = $A38)*('Table 4 - Full data'!$B$2:'Table 4 - Full data'!$B$217 = $B$5),'Table 4 - Full data'!C$2:'Table 4 - Full data'!C$217)</f>
        <v>9250</v>
      </c>
      <c r="C38" s="14">
        <f>_xlfn.XLOOKUP(1, ('Table 4 - Full data'!$A$2:'Table 4 - Full data'!$A$217 = $A38)*('Table 4 - Full data'!$B$2:'Table 4 - Full data'!$B$217 = $B$5),'Table 4 - Full data'!D$2:'Table 4 - Full data'!D$217)</f>
        <v>0.02</v>
      </c>
      <c r="D38" s="10">
        <f>_xlfn.XLOOKUP(1, ('Table 4 - Full data'!$A$2:'Table 4 - Full data'!$A$217 = $A38)*('Table 4 - Full data'!$B$2:'Table 4 - Full data'!$B$217 = $B$5),'Table 4 - Full data'!E$2:'Table 4 - Full data'!E$217)</f>
        <v>9175</v>
      </c>
      <c r="E38" s="10">
        <f>_xlfn.XLOOKUP(1, ('Table 4 - Full data'!$A$2:'Table 4 - Full data'!$A$217 = $A38)*('Table 4 - Full data'!$B$2:'Table 4 - Full data'!$B$217 = $B$5),'Table 4 - Full data'!F$2:'Table 4 - Full data'!F$217)</f>
        <v>7620</v>
      </c>
      <c r="F38" s="10">
        <f>_xlfn.XLOOKUP(1, ('Table 4 - Full data'!$A$2:'Table 4 - Full data'!$A$217 = $A38)*('Table 4 - Full data'!$B$2:'Table 4 - Full data'!$B$217 = $B$5),'Table 4 - Full data'!G$2:'Table 4 - Full data'!G$217)</f>
        <v>1425</v>
      </c>
      <c r="G38" s="10">
        <f>_xlfn.XLOOKUP(1, ('Table 4 - Full data'!$A$2:'Table 4 - Full data'!$A$217 = $A38)*('Table 4 - Full data'!$B$2:'Table 4 - Full data'!$B$217 = $B$5),'Table 4 - Full data'!H$2:'Table 4 - Full data'!H$217)</f>
        <v>130</v>
      </c>
      <c r="H38" s="14">
        <f>_xlfn.XLOOKUP(1, ('Table 4 - Full data'!$A$2:'Table 4 - Full data'!$A$217 = $A38)*('Table 4 - Full data'!$B$2:'Table 4 - Full data'!$B$217 = $B$5),'Table 4 - Full data'!I$2:'Table 4 - Full data'!I$217)</f>
        <v>0.83</v>
      </c>
      <c r="I38" s="14">
        <f>_xlfn.XLOOKUP(1, ('Table 4 - Full data'!$A$2:'Table 4 - Full data'!$A$217 = $A38)*('Table 4 - Full data'!$B$2:'Table 4 - Full data'!$B$217 = $B$5),'Table 4 - Full data'!J$2:'Table 4 - Full data'!J$217)</f>
        <v>0.16</v>
      </c>
      <c r="J38" s="14">
        <f>_xlfn.XLOOKUP(1, ('Table 4 - Full data'!$A$2:'Table 4 - Full data'!$A$217 = $A38)*('Table 4 - Full data'!$B$2:'Table 4 - Full data'!$B$217 = $B$5),'Table 4 - Full data'!K$2:'Table 4 - Full data'!K$217)</f>
        <v>0.01</v>
      </c>
    </row>
    <row r="39" spans="1:10" x14ac:dyDescent="0.25">
      <c r="A39" s="6" t="s">
        <v>172</v>
      </c>
      <c r="B39" s="10">
        <f>_xlfn.XLOOKUP(1, ('Table 4 - Full data'!$A$2:'Table 4 - Full data'!$A$217 = $A39)*('Table 4 - Full data'!$B$2:'Table 4 - Full data'!$B$217 = $B$5),'Table 4 - Full data'!C$2:'Table 4 - Full data'!C$217)</f>
        <v>15905</v>
      </c>
      <c r="C39" s="14">
        <f>_xlfn.XLOOKUP(1, ('Table 4 - Full data'!$A$2:'Table 4 - Full data'!$A$217 = $A39)*('Table 4 - Full data'!$B$2:'Table 4 - Full data'!$B$217 = $B$5),'Table 4 - Full data'!D$2:'Table 4 - Full data'!D$217)</f>
        <v>0.04</v>
      </c>
      <c r="D39" s="10">
        <f>_xlfn.XLOOKUP(1, ('Table 4 - Full data'!$A$2:'Table 4 - Full data'!$A$217 = $A39)*('Table 4 - Full data'!$B$2:'Table 4 - Full data'!$B$217 = $B$5),'Table 4 - Full data'!E$2:'Table 4 - Full data'!E$217)</f>
        <v>15750</v>
      </c>
      <c r="E39" s="10">
        <f>_xlfn.XLOOKUP(1, ('Table 4 - Full data'!$A$2:'Table 4 - Full data'!$A$217 = $A39)*('Table 4 - Full data'!$B$2:'Table 4 - Full data'!$B$217 = $B$5),'Table 4 - Full data'!F$2:'Table 4 - Full data'!F$217)</f>
        <v>12940</v>
      </c>
      <c r="F39" s="10">
        <f>_xlfn.XLOOKUP(1, ('Table 4 - Full data'!$A$2:'Table 4 - Full data'!$A$217 = $A39)*('Table 4 - Full data'!$B$2:'Table 4 - Full data'!$B$217 = $B$5),'Table 4 - Full data'!G$2:'Table 4 - Full data'!G$217)</f>
        <v>2560</v>
      </c>
      <c r="G39" s="10">
        <f>_xlfn.XLOOKUP(1, ('Table 4 - Full data'!$A$2:'Table 4 - Full data'!$A$217 = $A39)*('Table 4 - Full data'!$B$2:'Table 4 - Full data'!$B$217 = $B$5),'Table 4 - Full data'!H$2:'Table 4 - Full data'!H$217)</f>
        <v>250</v>
      </c>
      <c r="H39" s="14">
        <f>_xlfn.XLOOKUP(1, ('Table 4 - Full data'!$A$2:'Table 4 - Full data'!$A$217 = $A39)*('Table 4 - Full data'!$B$2:'Table 4 - Full data'!$B$217 = $B$5),'Table 4 - Full data'!I$2:'Table 4 - Full data'!I$217)</f>
        <v>0.82</v>
      </c>
      <c r="I39" s="14">
        <f>_xlfn.XLOOKUP(1, ('Table 4 - Full data'!$A$2:'Table 4 - Full data'!$A$217 = $A39)*('Table 4 - Full data'!$B$2:'Table 4 - Full data'!$B$217 = $B$5),'Table 4 - Full data'!J$2:'Table 4 - Full data'!J$217)</f>
        <v>0.16</v>
      </c>
      <c r="J39" s="14">
        <f>_xlfn.XLOOKUP(1, ('Table 4 - Full data'!$A$2:'Table 4 - Full data'!$A$217 = $A39)*('Table 4 - Full data'!$B$2:'Table 4 - Full data'!$B$217 = $B$5),'Table 4 - Full data'!K$2:'Table 4 - Full data'!K$217)</f>
        <v>0.02</v>
      </c>
    </row>
    <row r="40" spans="1:10" x14ac:dyDescent="0.25">
      <c r="A40" s="6" t="s">
        <v>173</v>
      </c>
      <c r="B40" s="10">
        <f>_xlfn.XLOOKUP(1, ('Table 4 - Full data'!$A$2:'Table 4 - Full data'!$A$217 = $A40)*('Table 4 - Full data'!$B$2:'Table 4 - Full data'!$B$217 = $B$5),'Table 4 - Full data'!C$2:'Table 4 - Full data'!C$217)</f>
        <v>455</v>
      </c>
      <c r="C40" s="14">
        <f>_xlfn.XLOOKUP(1, ('Table 4 - Full data'!$A$2:'Table 4 - Full data'!$A$217 = $A40)*('Table 4 - Full data'!$B$2:'Table 4 - Full data'!$B$217 = $B$5),'Table 4 - Full data'!D$2:'Table 4 - Full data'!D$217)</f>
        <v>0</v>
      </c>
      <c r="D40" s="10">
        <f>_xlfn.XLOOKUP(1, ('Table 4 - Full data'!$A$2:'Table 4 - Full data'!$A$217 = $A40)*('Table 4 - Full data'!$B$2:'Table 4 - Full data'!$B$217 = $B$5),'Table 4 - Full data'!E$2:'Table 4 - Full data'!E$217)</f>
        <v>405</v>
      </c>
      <c r="E40" s="10">
        <f>_xlfn.XLOOKUP(1, ('Table 4 - Full data'!$A$2:'Table 4 - Full data'!$A$217 = $A40)*('Table 4 - Full data'!$B$2:'Table 4 - Full data'!$B$217 = $B$5),'Table 4 - Full data'!F$2:'Table 4 - Full data'!F$217)</f>
        <v>175</v>
      </c>
      <c r="F40" s="10">
        <f>_xlfn.XLOOKUP(1, ('Table 4 - Full data'!$A$2:'Table 4 - Full data'!$A$217 = $A40)*('Table 4 - Full data'!$B$2:'Table 4 - Full data'!$B$217 = $B$5),'Table 4 - Full data'!G$2:'Table 4 - Full data'!G$217)</f>
        <v>35</v>
      </c>
      <c r="G40" s="10">
        <f>_xlfn.XLOOKUP(1, ('Table 4 - Full data'!$A$2:'Table 4 - Full data'!$A$217 = $A40)*('Table 4 - Full data'!$B$2:'Table 4 - Full data'!$B$217 = $B$5),'Table 4 - Full data'!H$2:'Table 4 - Full data'!H$217)</f>
        <v>195</v>
      </c>
      <c r="H40" s="14">
        <f>_xlfn.XLOOKUP(1, ('Table 4 - Full data'!$A$2:'Table 4 - Full data'!$A$217 = $A40)*('Table 4 - Full data'!$B$2:'Table 4 - Full data'!$B$217 = $B$5),'Table 4 - Full data'!I$2:'Table 4 - Full data'!I$217)</f>
        <v>0.43</v>
      </c>
      <c r="I40" s="14">
        <f>_xlfn.XLOOKUP(1, ('Table 4 - Full data'!$A$2:'Table 4 - Full data'!$A$217 = $A40)*('Table 4 - Full data'!$B$2:'Table 4 - Full data'!$B$217 = $B$5),'Table 4 - Full data'!J$2:'Table 4 - Full data'!J$217)</f>
        <v>0.09</v>
      </c>
      <c r="J40" s="14">
        <f>_xlfn.XLOOKUP(1, ('Table 4 - Full data'!$A$2:'Table 4 - Full data'!$A$217 = $A40)*('Table 4 - Full data'!$B$2:'Table 4 - Full data'!$B$217 = $B$5),'Table 4 - Full data'!K$2:'Table 4 - Full data'!K$217)</f>
        <v>0.49</v>
      </c>
    </row>
    <row r="41" spans="1:10" x14ac:dyDescent="0.25">
      <c r="A41" s="6" t="s">
        <v>174</v>
      </c>
      <c r="B41" s="10">
        <f>_xlfn.XLOOKUP(1, ('Table 4 - Full data'!$A$2:'Table 4 - Full data'!$A$217 = $A41)*('Table 4 - Full data'!$B$2:'Table 4 - Full data'!$B$217 = $B$5),'Table 4 - Full data'!C$2:'Table 4 - Full data'!C$217)</f>
        <v>315</v>
      </c>
      <c r="C41" s="14">
        <f>_xlfn.XLOOKUP(1, ('Table 4 - Full data'!$A$2:'Table 4 - Full data'!$A$217 = $A41)*('Table 4 - Full data'!$B$2:'Table 4 - Full data'!$B$217 = $B$5),'Table 4 - Full data'!D$2:'Table 4 - Full data'!D$217)</f>
        <v>0</v>
      </c>
      <c r="D41" s="10">
        <f>_xlfn.XLOOKUP(1, ('Table 4 - Full data'!$A$2:'Table 4 - Full data'!$A$217 = $A41)*('Table 4 - Full data'!$B$2:'Table 4 - Full data'!$B$217 = $B$5),'Table 4 - Full data'!E$2:'Table 4 - Full data'!E$217)</f>
        <v>310</v>
      </c>
      <c r="E41" s="10">
        <f>_xlfn.XLOOKUP(1, ('Table 4 - Full data'!$A$2:'Table 4 - Full data'!$A$217 = $A41)*('Table 4 - Full data'!$B$2:'Table 4 - Full data'!$B$217 = $B$5),'Table 4 - Full data'!F$2:'Table 4 - Full data'!F$217)</f>
        <v>255</v>
      </c>
      <c r="F41" s="10">
        <f>_xlfn.XLOOKUP(1, ('Table 4 - Full data'!$A$2:'Table 4 - Full data'!$A$217 = $A41)*('Table 4 - Full data'!$B$2:'Table 4 - Full data'!$B$217 = $B$5),'Table 4 - Full data'!G$2:'Table 4 - Full data'!G$217)</f>
        <v>45</v>
      </c>
      <c r="G41" s="10">
        <f>_xlfn.XLOOKUP(1, ('Table 4 - Full data'!$A$2:'Table 4 - Full data'!$A$217 = $A41)*('Table 4 - Full data'!$B$2:'Table 4 - Full data'!$B$217 = $B$5),'Table 4 - Full data'!H$2:'Table 4 - Full data'!H$217)</f>
        <v>5</v>
      </c>
      <c r="H41" s="14">
        <f>_xlfn.XLOOKUP(1, ('Table 4 - Full data'!$A$2:'Table 4 - Full data'!$A$217 = $A41)*('Table 4 - Full data'!$B$2:'Table 4 - Full data'!$B$217 = $B$5),'Table 4 - Full data'!I$2:'Table 4 - Full data'!I$217)</f>
        <v>0.83</v>
      </c>
      <c r="I41" s="14">
        <f>_xlfn.XLOOKUP(1, ('Table 4 - Full data'!$A$2:'Table 4 - Full data'!$A$217 = $A41)*('Table 4 - Full data'!$B$2:'Table 4 - Full data'!$B$217 = $B$5),'Table 4 - Full data'!J$2:'Table 4 - Full data'!J$217)</f>
        <v>0.15</v>
      </c>
      <c r="J41" s="14">
        <f>_xlfn.XLOOKUP(1, ('Table 4 - Full data'!$A$2:'Table 4 - Full data'!$A$217 = $A41)*('Table 4 - Full data'!$B$2:'Table 4 - Full data'!$B$217 = $B$5),'Table 4 - Full data'!K$2:'Table 4 - Full data'!K$217)</f>
        <v>0.02</v>
      </c>
    </row>
    <row r="42" spans="1:10" x14ac:dyDescent="0.25">
      <c r="A42" s="6" t="s">
        <v>175</v>
      </c>
      <c r="B42" s="10">
        <f>_xlfn.XLOOKUP(1, ('Table 4 - Full data'!$A$2:'Table 4 - Full data'!$A$217 = $A42)*('Table 4 - Full data'!$B$2:'Table 4 - Full data'!$B$217 = $B$5),'Table 4 - Full data'!C$2:'Table 4 - Full data'!C$217)</f>
        <v>2735</v>
      </c>
      <c r="C42" s="14">
        <f>_xlfn.XLOOKUP(1, ('Table 4 - Full data'!$A$2:'Table 4 - Full data'!$A$217 = $A42)*('Table 4 - Full data'!$B$2:'Table 4 - Full data'!$B$217 = $B$5),'Table 4 - Full data'!D$2:'Table 4 - Full data'!D$217)</f>
        <v>0.01</v>
      </c>
      <c r="D42" s="10">
        <f>_xlfn.XLOOKUP(1, ('Table 4 - Full data'!$A$2:'Table 4 - Full data'!$A$217 = $A42)*('Table 4 - Full data'!$B$2:'Table 4 - Full data'!$B$217 = $B$5),'Table 4 - Full data'!E$2:'Table 4 - Full data'!E$217)</f>
        <v>2720</v>
      </c>
      <c r="E42" s="10">
        <f>_xlfn.XLOOKUP(1, ('Table 4 - Full data'!$A$2:'Table 4 - Full data'!$A$217 = $A42)*('Table 4 - Full data'!$B$2:'Table 4 - Full data'!$B$217 = $B$5),'Table 4 - Full data'!F$2:'Table 4 - Full data'!F$217)</f>
        <v>2105</v>
      </c>
      <c r="F42" s="10">
        <f>_xlfn.XLOOKUP(1, ('Table 4 - Full data'!$A$2:'Table 4 - Full data'!$A$217 = $A42)*('Table 4 - Full data'!$B$2:'Table 4 - Full data'!$B$217 = $B$5),'Table 4 - Full data'!G$2:'Table 4 - Full data'!G$217)</f>
        <v>575</v>
      </c>
      <c r="G42" s="10">
        <f>_xlfn.XLOOKUP(1, ('Table 4 - Full data'!$A$2:'Table 4 - Full data'!$A$217 = $A42)*('Table 4 - Full data'!$B$2:'Table 4 - Full data'!$B$217 = $B$5),'Table 4 - Full data'!H$2:'Table 4 - Full data'!H$217)</f>
        <v>40</v>
      </c>
      <c r="H42" s="14">
        <f>_xlfn.XLOOKUP(1, ('Table 4 - Full data'!$A$2:'Table 4 - Full data'!$A$217 = $A42)*('Table 4 - Full data'!$B$2:'Table 4 - Full data'!$B$217 = $B$5),'Table 4 - Full data'!I$2:'Table 4 - Full data'!I$217)</f>
        <v>0.77</v>
      </c>
      <c r="I42" s="14">
        <f>_xlfn.XLOOKUP(1, ('Table 4 - Full data'!$A$2:'Table 4 - Full data'!$A$217 = $A42)*('Table 4 - Full data'!$B$2:'Table 4 - Full data'!$B$217 = $B$5),'Table 4 - Full data'!J$2:'Table 4 - Full data'!J$217)</f>
        <v>0.21</v>
      </c>
      <c r="J42" s="14">
        <f>_xlfn.XLOOKUP(1, ('Table 4 - Full data'!$A$2:'Table 4 - Full data'!$A$217 = $A42)*('Table 4 - Full data'!$B$2:'Table 4 - Full data'!$B$217 = $B$5),'Table 4 - Full data'!K$2:'Table 4 - Full data'!K$217)</f>
        <v>0.01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4"/>
  <sheetViews>
    <sheetView workbookViewId="0"/>
  </sheetViews>
  <sheetFormatPr defaultColWidth="11" defaultRowHeight="15.75" x14ac:dyDescent="0.25"/>
  <cols>
    <col min="1" max="1" width="40.75" customWidth="1"/>
    <col min="2" max="13" width="16.75" customWidth="1"/>
  </cols>
  <sheetData>
    <row r="1" spans="1:13" ht="21" x14ac:dyDescent="0.35">
      <c r="A1" s="26" t="s">
        <v>442</v>
      </c>
    </row>
    <row r="2" spans="1:13" x14ac:dyDescent="0.25">
      <c r="A2" t="s">
        <v>12</v>
      </c>
    </row>
    <row r="3" spans="1:13" x14ac:dyDescent="0.25">
      <c r="A3" t="s">
        <v>5</v>
      </c>
    </row>
    <row r="4" spans="1:13" ht="69.95" customHeight="1" x14ac:dyDescent="0.25">
      <c r="A4" s="63" t="s">
        <v>449</v>
      </c>
      <c r="B4" s="3" t="s">
        <v>176</v>
      </c>
      <c r="C4" s="3" t="s">
        <v>177</v>
      </c>
      <c r="D4" s="3" t="s">
        <v>178</v>
      </c>
      <c r="E4" s="3" t="s">
        <v>179</v>
      </c>
      <c r="F4" s="3" t="s">
        <v>180</v>
      </c>
      <c r="G4" s="3" t="s">
        <v>181</v>
      </c>
      <c r="H4" s="3" t="s">
        <v>182</v>
      </c>
      <c r="I4" s="3" t="s">
        <v>183</v>
      </c>
      <c r="J4" s="3" t="s">
        <v>184</v>
      </c>
      <c r="K4" s="3" t="s">
        <v>185</v>
      </c>
      <c r="L4" s="3" t="s">
        <v>186</v>
      </c>
      <c r="M4" s="3" t="s">
        <v>187</v>
      </c>
    </row>
    <row r="5" spans="1:13" x14ac:dyDescent="0.25">
      <c r="A5" s="7" t="s">
        <v>59</v>
      </c>
      <c r="B5" s="11">
        <v>404095</v>
      </c>
      <c r="C5" s="11">
        <v>17525</v>
      </c>
      <c r="D5" s="11">
        <v>34610</v>
      </c>
      <c r="E5" s="11">
        <v>41285</v>
      </c>
      <c r="F5" s="11">
        <v>39980</v>
      </c>
      <c r="G5" s="11">
        <v>50075</v>
      </c>
      <c r="H5" s="11">
        <v>26140</v>
      </c>
      <c r="I5" s="11">
        <v>27250</v>
      </c>
      <c r="J5" s="11">
        <v>23105</v>
      </c>
      <c r="K5" s="11">
        <v>34225</v>
      </c>
      <c r="L5" s="11">
        <v>109910</v>
      </c>
      <c r="M5" s="11">
        <v>24</v>
      </c>
    </row>
    <row r="6" spans="1:13" x14ac:dyDescent="0.25">
      <c r="A6" s="6" t="s">
        <v>60</v>
      </c>
      <c r="B6" s="10">
        <v>5225</v>
      </c>
      <c r="C6" s="10">
        <v>35</v>
      </c>
      <c r="D6" s="10">
        <v>1350</v>
      </c>
      <c r="E6" s="10">
        <v>2480</v>
      </c>
      <c r="F6" s="10">
        <v>1360</v>
      </c>
      <c r="G6" s="10">
        <v>0</v>
      </c>
      <c r="H6" s="10">
        <v>0</v>
      </c>
      <c r="I6" s="10">
        <v>0</v>
      </c>
      <c r="J6" s="10">
        <v>0</v>
      </c>
      <c r="K6" s="10">
        <v>0</v>
      </c>
      <c r="L6" s="10">
        <v>0</v>
      </c>
      <c r="M6" s="10">
        <v>9</v>
      </c>
    </row>
    <row r="7" spans="1:13" x14ac:dyDescent="0.25">
      <c r="A7" s="6" t="s">
        <v>61</v>
      </c>
      <c r="B7" s="10">
        <v>9400</v>
      </c>
      <c r="C7" s="10">
        <v>20</v>
      </c>
      <c r="D7" s="10">
        <v>85</v>
      </c>
      <c r="E7" s="10">
        <v>135</v>
      </c>
      <c r="F7" s="10">
        <v>825</v>
      </c>
      <c r="G7" s="10">
        <v>4715</v>
      </c>
      <c r="H7" s="10">
        <v>850</v>
      </c>
      <c r="I7" s="10">
        <v>1560</v>
      </c>
      <c r="J7" s="10">
        <v>1200</v>
      </c>
      <c r="K7" s="10">
        <v>0</v>
      </c>
      <c r="L7" s="10">
        <v>0</v>
      </c>
      <c r="M7" s="10">
        <v>18</v>
      </c>
    </row>
    <row r="8" spans="1:13" x14ac:dyDescent="0.25">
      <c r="A8" s="6" t="s">
        <v>62</v>
      </c>
      <c r="B8" s="10">
        <v>18320</v>
      </c>
      <c r="C8" s="10">
        <v>15</v>
      </c>
      <c r="D8" s="10">
        <v>85</v>
      </c>
      <c r="E8" s="10">
        <v>65</v>
      </c>
      <c r="F8" s="10">
        <v>490</v>
      </c>
      <c r="G8" s="10">
        <v>1510</v>
      </c>
      <c r="H8" s="10">
        <v>1495</v>
      </c>
      <c r="I8" s="10">
        <v>395</v>
      </c>
      <c r="J8" s="10">
        <v>330</v>
      </c>
      <c r="K8" s="10">
        <v>3950</v>
      </c>
      <c r="L8" s="10">
        <v>9980</v>
      </c>
      <c r="M8" s="10">
        <v>42</v>
      </c>
    </row>
    <row r="9" spans="1:13" x14ac:dyDescent="0.25">
      <c r="A9" s="6" t="s">
        <v>63</v>
      </c>
      <c r="B9" s="10">
        <v>21735</v>
      </c>
      <c r="C9" s="10">
        <v>30</v>
      </c>
      <c r="D9" s="10">
        <v>100</v>
      </c>
      <c r="E9" s="10">
        <v>155</v>
      </c>
      <c r="F9" s="10">
        <v>2650</v>
      </c>
      <c r="G9" s="10">
        <v>1810</v>
      </c>
      <c r="H9" s="10">
        <v>580</v>
      </c>
      <c r="I9" s="10">
        <v>395</v>
      </c>
      <c r="J9" s="10">
        <v>295</v>
      </c>
      <c r="K9" s="10">
        <v>245</v>
      </c>
      <c r="L9" s="10">
        <v>15480</v>
      </c>
      <c r="M9" s="10">
        <v>55</v>
      </c>
    </row>
    <row r="10" spans="1:13" x14ac:dyDescent="0.25">
      <c r="A10" s="6" t="s">
        <v>64</v>
      </c>
      <c r="B10" s="10">
        <v>26115</v>
      </c>
      <c r="C10" s="10">
        <v>15</v>
      </c>
      <c r="D10" s="10">
        <v>105</v>
      </c>
      <c r="E10" s="10">
        <v>110</v>
      </c>
      <c r="F10" s="10">
        <v>185</v>
      </c>
      <c r="G10" s="10">
        <v>2100</v>
      </c>
      <c r="H10" s="10">
        <v>1335</v>
      </c>
      <c r="I10" s="10">
        <v>5175</v>
      </c>
      <c r="J10" s="10">
        <v>3270</v>
      </c>
      <c r="K10" s="10">
        <v>5355</v>
      </c>
      <c r="L10" s="10">
        <v>8460</v>
      </c>
      <c r="M10" s="10">
        <v>36</v>
      </c>
    </row>
    <row r="11" spans="1:13" x14ac:dyDescent="0.25">
      <c r="A11" s="6" t="s">
        <v>65</v>
      </c>
      <c r="B11" s="10">
        <v>17720</v>
      </c>
      <c r="C11" s="10">
        <v>10</v>
      </c>
      <c r="D11" s="10">
        <v>90</v>
      </c>
      <c r="E11" s="10">
        <v>440</v>
      </c>
      <c r="F11" s="10">
        <v>1040</v>
      </c>
      <c r="G11" s="10">
        <v>1015</v>
      </c>
      <c r="H11" s="10">
        <v>1695</v>
      </c>
      <c r="I11" s="10">
        <v>2110</v>
      </c>
      <c r="J11" s="10">
        <v>2370</v>
      </c>
      <c r="K11" s="10">
        <v>5105</v>
      </c>
      <c r="L11" s="10">
        <v>3840</v>
      </c>
      <c r="M11" s="10">
        <v>36</v>
      </c>
    </row>
    <row r="12" spans="1:13" x14ac:dyDescent="0.25">
      <c r="A12" s="6" t="s">
        <v>66</v>
      </c>
      <c r="B12" s="10">
        <v>6865</v>
      </c>
      <c r="C12" s="10">
        <v>45</v>
      </c>
      <c r="D12" s="10">
        <v>1765</v>
      </c>
      <c r="E12" s="10">
        <v>1225</v>
      </c>
      <c r="F12" s="10">
        <v>390</v>
      </c>
      <c r="G12" s="10">
        <v>285</v>
      </c>
      <c r="H12" s="10">
        <v>270</v>
      </c>
      <c r="I12" s="10">
        <v>210</v>
      </c>
      <c r="J12" s="10">
        <v>155</v>
      </c>
      <c r="K12" s="10">
        <v>160</v>
      </c>
      <c r="L12" s="10">
        <v>2355</v>
      </c>
      <c r="M12" s="10">
        <v>16</v>
      </c>
    </row>
    <row r="13" spans="1:13" x14ac:dyDescent="0.25">
      <c r="A13" s="6" t="s">
        <v>67</v>
      </c>
      <c r="B13" s="10">
        <v>8925</v>
      </c>
      <c r="C13" s="10">
        <v>25</v>
      </c>
      <c r="D13" s="10">
        <v>1220</v>
      </c>
      <c r="E13" s="10">
        <v>3660</v>
      </c>
      <c r="F13" s="10">
        <v>1185</v>
      </c>
      <c r="G13" s="10">
        <v>340</v>
      </c>
      <c r="H13" s="10">
        <v>235</v>
      </c>
      <c r="I13" s="10">
        <v>195</v>
      </c>
      <c r="J13" s="10">
        <v>155</v>
      </c>
      <c r="K13" s="10">
        <v>115</v>
      </c>
      <c r="L13" s="10">
        <v>1795</v>
      </c>
      <c r="M13" s="10">
        <v>10</v>
      </c>
    </row>
    <row r="14" spans="1:13" x14ac:dyDescent="0.25">
      <c r="A14" s="6" t="s">
        <v>68</v>
      </c>
      <c r="B14" s="10">
        <v>5400</v>
      </c>
      <c r="C14" s="10">
        <v>10</v>
      </c>
      <c r="D14" s="10">
        <v>945</v>
      </c>
      <c r="E14" s="10">
        <v>2130</v>
      </c>
      <c r="F14" s="10">
        <v>395</v>
      </c>
      <c r="G14" s="10">
        <v>315</v>
      </c>
      <c r="H14" s="10">
        <v>300</v>
      </c>
      <c r="I14" s="10">
        <v>195</v>
      </c>
      <c r="J14" s="10">
        <v>160</v>
      </c>
      <c r="K14" s="10">
        <v>110</v>
      </c>
      <c r="L14" s="10">
        <v>840</v>
      </c>
      <c r="M14" s="10">
        <v>8</v>
      </c>
    </row>
    <row r="15" spans="1:13" x14ac:dyDescent="0.25">
      <c r="A15" s="6" t="s">
        <v>69</v>
      </c>
      <c r="B15" s="10">
        <v>4645</v>
      </c>
      <c r="C15" s="10">
        <v>15</v>
      </c>
      <c r="D15" s="10">
        <v>610</v>
      </c>
      <c r="E15" s="10">
        <v>1830</v>
      </c>
      <c r="F15" s="10">
        <v>325</v>
      </c>
      <c r="G15" s="10">
        <v>275</v>
      </c>
      <c r="H15" s="10">
        <v>205</v>
      </c>
      <c r="I15" s="10">
        <v>185</v>
      </c>
      <c r="J15" s="10">
        <v>160</v>
      </c>
      <c r="K15" s="10">
        <v>100</v>
      </c>
      <c r="L15" s="10">
        <v>935</v>
      </c>
      <c r="M15" s="10">
        <v>9</v>
      </c>
    </row>
    <row r="16" spans="1:13" x14ac:dyDescent="0.25">
      <c r="A16" s="6" t="s">
        <v>70</v>
      </c>
      <c r="B16" s="10">
        <v>3715</v>
      </c>
      <c r="C16" s="10">
        <v>5</v>
      </c>
      <c r="D16" s="10">
        <v>35</v>
      </c>
      <c r="E16" s="10">
        <v>250</v>
      </c>
      <c r="F16" s="10">
        <v>1605</v>
      </c>
      <c r="G16" s="10">
        <v>405</v>
      </c>
      <c r="H16" s="10">
        <v>310</v>
      </c>
      <c r="I16" s="10">
        <v>180</v>
      </c>
      <c r="J16" s="10">
        <v>115</v>
      </c>
      <c r="K16" s="10">
        <v>75</v>
      </c>
      <c r="L16" s="10">
        <v>740</v>
      </c>
      <c r="M16" s="10">
        <v>15</v>
      </c>
    </row>
    <row r="17" spans="1:13" x14ac:dyDescent="0.25">
      <c r="A17" s="6" t="s">
        <v>71</v>
      </c>
      <c r="B17" s="10">
        <v>2855</v>
      </c>
      <c r="C17" s="10">
        <v>5</v>
      </c>
      <c r="D17" s="10">
        <v>15</v>
      </c>
      <c r="E17" s="10">
        <v>25</v>
      </c>
      <c r="F17" s="10">
        <v>65</v>
      </c>
      <c r="G17" s="10">
        <v>1370</v>
      </c>
      <c r="H17" s="10">
        <v>485</v>
      </c>
      <c r="I17" s="10">
        <v>200</v>
      </c>
      <c r="J17" s="10">
        <v>155</v>
      </c>
      <c r="K17" s="10">
        <v>125</v>
      </c>
      <c r="L17" s="10">
        <v>405</v>
      </c>
      <c r="M17" s="10">
        <v>20</v>
      </c>
    </row>
    <row r="18" spans="1:13" x14ac:dyDescent="0.25">
      <c r="A18" s="6" t="s">
        <v>72</v>
      </c>
      <c r="B18" s="10">
        <v>3770</v>
      </c>
      <c r="C18" s="10">
        <v>5</v>
      </c>
      <c r="D18" s="10">
        <v>20</v>
      </c>
      <c r="E18" s="10">
        <v>45</v>
      </c>
      <c r="F18" s="10">
        <v>45</v>
      </c>
      <c r="G18" s="10">
        <v>1870</v>
      </c>
      <c r="H18" s="10">
        <v>735</v>
      </c>
      <c r="I18" s="10">
        <v>255</v>
      </c>
      <c r="J18" s="10">
        <v>165</v>
      </c>
      <c r="K18" s="10">
        <v>170</v>
      </c>
      <c r="L18" s="10">
        <v>465</v>
      </c>
      <c r="M18" s="10">
        <v>20</v>
      </c>
    </row>
    <row r="19" spans="1:13" x14ac:dyDescent="0.25">
      <c r="A19" s="6" t="s">
        <v>73</v>
      </c>
      <c r="B19" s="10">
        <v>2395</v>
      </c>
      <c r="C19" s="10" t="s">
        <v>395</v>
      </c>
      <c r="D19" s="10">
        <v>20</v>
      </c>
      <c r="E19" s="10">
        <v>10</v>
      </c>
      <c r="F19" s="10">
        <v>35</v>
      </c>
      <c r="G19" s="10">
        <v>210</v>
      </c>
      <c r="H19" s="10">
        <v>860</v>
      </c>
      <c r="I19" s="10">
        <v>475</v>
      </c>
      <c r="J19" s="10">
        <v>150</v>
      </c>
      <c r="K19" s="10">
        <v>175</v>
      </c>
      <c r="L19" s="10">
        <v>465</v>
      </c>
      <c r="M19" s="10">
        <v>26</v>
      </c>
    </row>
    <row r="20" spans="1:13" x14ac:dyDescent="0.25">
      <c r="A20" s="6" t="s">
        <v>74</v>
      </c>
      <c r="B20" s="10">
        <v>3115</v>
      </c>
      <c r="C20" s="10">
        <v>5</v>
      </c>
      <c r="D20" s="10">
        <v>20</v>
      </c>
      <c r="E20" s="10">
        <v>15</v>
      </c>
      <c r="F20" s="10">
        <v>35</v>
      </c>
      <c r="G20" s="10">
        <v>180</v>
      </c>
      <c r="H20" s="10">
        <v>505</v>
      </c>
      <c r="I20" s="10">
        <v>1150</v>
      </c>
      <c r="J20" s="10">
        <v>320</v>
      </c>
      <c r="K20" s="10">
        <v>400</v>
      </c>
      <c r="L20" s="10">
        <v>480</v>
      </c>
      <c r="M20" s="10">
        <v>29</v>
      </c>
    </row>
    <row r="21" spans="1:13" x14ac:dyDescent="0.25">
      <c r="A21" s="6" t="s">
        <v>75</v>
      </c>
      <c r="B21" s="10">
        <v>3175</v>
      </c>
      <c r="C21" s="10">
        <v>10</v>
      </c>
      <c r="D21" s="10">
        <v>35</v>
      </c>
      <c r="E21" s="10">
        <v>25</v>
      </c>
      <c r="F21" s="10">
        <v>25</v>
      </c>
      <c r="G21" s="10">
        <v>635</v>
      </c>
      <c r="H21" s="10">
        <v>950</v>
      </c>
      <c r="I21" s="10">
        <v>270</v>
      </c>
      <c r="J21" s="10">
        <v>230</v>
      </c>
      <c r="K21" s="10">
        <v>300</v>
      </c>
      <c r="L21" s="10">
        <v>700</v>
      </c>
      <c r="M21" s="10">
        <v>25</v>
      </c>
    </row>
    <row r="22" spans="1:13" x14ac:dyDescent="0.25">
      <c r="A22" s="6" t="s">
        <v>76</v>
      </c>
      <c r="B22" s="10">
        <v>2920</v>
      </c>
      <c r="C22" s="10">
        <v>5</v>
      </c>
      <c r="D22" s="10">
        <v>35</v>
      </c>
      <c r="E22" s="10">
        <v>20</v>
      </c>
      <c r="F22" s="10">
        <v>25</v>
      </c>
      <c r="G22" s="10">
        <v>35</v>
      </c>
      <c r="H22" s="10">
        <v>285</v>
      </c>
      <c r="I22" s="10">
        <v>1040</v>
      </c>
      <c r="J22" s="10">
        <v>545</v>
      </c>
      <c r="K22" s="10">
        <v>185</v>
      </c>
      <c r="L22" s="10">
        <v>750</v>
      </c>
      <c r="M22" s="10">
        <v>31</v>
      </c>
    </row>
    <row r="23" spans="1:13" x14ac:dyDescent="0.25">
      <c r="A23" s="6" t="s">
        <v>77</v>
      </c>
      <c r="B23" s="10">
        <v>3060</v>
      </c>
      <c r="C23" s="10">
        <v>10</v>
      </c>
      <c r="D23" s="10">
        <v>15</v>
      </c>
      <c r="E23" s="10">
        <v>20</v>
      </c>
      <c r="F23" s="10">
        <v>20</v>
      </c>
      <c r="G23" s="10">
        <v>25</v>
      </c>
      <c r="H23" s="10">
        <v>35</v>
      </c>
      <c r="I23" s="10">
        <v>55</v>
      </c>
      <c r="J23" s="10">
        <v>940</v>
      </c>
      <c r="K23" s="10">
        <v>850</v>
      </c>
      <c r="L23" s="10">
        <v>1085</v>
      </c>
      <c r="M23" s="10">
        <v>39</v>
      </c>
    </row>
    <row r="24" spans="1:13" x14ac:dyDescent="0.25">
      <c r="A24" s="6" t="s">
        <v>78</v>
      </c>
      <c r="B24" s="10">
        <v>4965</v>
      </c>
      <c r="C24" s="10">
        <v>10</v>
      </c>
      <c r="D24" s="10">
        <v>30</v>
      </c>
      <c r="E24" s="10">
        <v>30</v>
      </c>
      <c r="F24" s="10">
        <v>40</v>
      </c>
      <c r="G24" s="10">
        <v>40</v>
      </c>
      <c r="H24" s="10">
        <v>80</v>
      </c>
      <c r="I24" s="10">
        <v>75</v>
      </c>
      <c r="J24" s="10">
        <v>70</v>
      </c>
      <c r="K24" s="10">
        <v>1595</v>
      </c>
      <c r="L24" s="10">
        <v>2990</v>
      </c>
      <c r="M24" s="10">
        <v>42</v>
      </c>
    </row>
    <row r="25" spans="1:13" x14ac:dyDescent="0.25">
      <c r="A25" s="6" t="s">
        <v>79</v>
      </c>
      <c r="B25" s="10">
        <v>5305</v>
      </c>
      <c r="C25" s="10">
        <v>5</v>
      </c>
      <c r="D25" s="10">
        <v>35</v>
      </c>
      <c r="E25" s="10">
        <v>35</v>
      </c>
      <c r="F25" s="10">
        <v>35</v>
      </c>
      <c r="G25" s="10">
        <v>25</v>
      </c>
      <c r="H25" s="10">
        <v>35</v>
      </c>
      <c r="I25" s="10">
        <v>330</v>
      </c>
      <c r="J25" s="10">
        <v>1765</v>
      </c>
      <c r="K25" s="10">
        <v>1710</v>
      </c>
      <c r="L25" s="10">
        <v>1335</v>
      </c>
      <c r="M25" s="10">
        <v>36</v>
      </c>
    </row>
    <row r="26" spans="1:13" x14ac:dyDescent="0.25">
      <c r="A26" s="6" t="s">
        <v>80</v>
      </c>
      <c r="B26" s="10">
        <v>5035</v>
      </c>
      <c r="C26" s="10">
        <v>0</v>
      </c>
      <c r="D26" s="10">
        <v>20</v>
      </c>
      <c r="E26" s="10">
        <v>25</v>
      </c>
      <c r="F26" s="10">
        <v>15</v>
      </c>
      <c r="G26" s="10">
        <v>15</v>
      </c>
      <c r="H26" s="10">
        <v>25</v>
      </c>
      <c r="I26" s="10">
        <v>1605</v>
      </c>
      <c r="J26" s="10">
        <v>930</v>
      </c>
      <c r="K26" s="10">
        <v>1445</v>
      </c>
      <c r="L26" s="10">
        <v>955</v>
      </c>
      <c r="M26" s="10">
        <v>35</v>
      </c>
    </row>
    <row r="27" spans="1:13" x14ac:dyDescent="0.25">
      <c r="A27" s="6" t="s">
        <v>81</v>
      </c>
      <c r="B27" s="10">
        <v>7185</v>
      </c>
      <c r="C27" s="10">
        <v>5</v>
      </c>
      <c r="D27" s="10">
        <v>20</v>
      </c>
      <c r="E27" s="10">
        <v>20</v>
      </c>
      <c r="F27" s="10">
        <v>10</v>
      </c>
      <c r="G27" s="10">
        <v>20</v>
      </c>
      <c r="H27" s="10">
        <v>30</v>
      </c>
      <c r="I27" s="10">
        <v>20</v>
      </c>
      <c r="J27" s="10">
        <v>80</v>
      </c>
      <c r="K27" s="10">
        <v>1355</v>
      </c>
      <c r="L27" s="10">
        <v>5630</v>
      </c>
      <c r="M27" s="10">
        <v>42</v>
      </c>
    </row>
    <row r="28" spans="1:13" x14ac:dyDescent="0.25">
      <c r="A28" s="6" t="s">
        <v>82</v>
      </c>
      <c r="B28" s="10">
        <v>7180</v>
      </c>
      <c r="C28" s="10">
        <v>5</v>
      </c>
      <c r="D28" s="10">
        <v>50</v>
      </c>
      <c r="E28" s="10">
        <v>120</v>
      </c>
      <c r="F28" s="10">
        <v>110</v>
      </c>
      <c r="G28" s="10">
        <v>1330</v>
      </c>
      <c r="H28" s="10">
        <v>750</v>
      </c>
      <c r="I28" s="10">
        <v>1125</v>
      </c>
      <c r="J28" s="10">
        <v>1170</v>
      </c>
      <c r="K28" s="10">
        <v>1025</v>
      </c>
      <c r="L28" s="10">
        <v>1495</v>
      </c>
      <c r="M28" s="10">
        <v>31</v>
      </c>
    </row>
    <row r="29" spans="1:13" x14ac:dyDescent="0.25">
      <c r="A29" s="6" t="s">
        <v>83</v>
      </c>
      <c r="B29" s="10">
        <v>6010</v>
      </c>
      <c r="C29" s="10">
        <v>5</v>
      </c>
      <c r="D29" s="10">
        <v>385</v>
      </c>
      <c r="E29" s="10">
        <v>1480</v>
      </c>
      <c r="F29" s="10">
        <v>1115</v>
      </c>
      <c r="G29" s="10">
        <v>925</v>
      </c>
      <c r="H29" s="10">
        <v>450</v>
      </c>
      <c r="I29" s="10">
        <v>300</v>
      </c>
      <c r="J29" s="10">
        <v>215</v>
      </c>
      <c r="K29" s="10">
        <v>160</v>
      </c>
      <c r="L29" s="10">
        <v>975</v>
      </c>
      <c r="M29" s="10">
        <v>16</v>
      </c>
    </row>
    <row r="30" spans="1:13" x14ac:dyDescent="0.25">
      <c r="A30" s="6" t="s">
        <v>84</v>
      </c>
      <c r="B30" s="10">
        <v>15235</v>
      </c>
      <c r="C30" s="10">
        <v>465</v>
      </c>
      <c r="D30" s="10">
        <v>2150</v>
      </c>
      <c r="E30" s="10">
        <v>8830</v>
      </c>
      <c r="F30" s="10">
        <v>1280</v>
      </c>
      <c r="G30" s="10">
        <v>320</v>
      </c>
      <c r="H30" s="10">
        <v>295</v>
      </c>
      <c r="I30" s="10">
        <v>285</v>
      </c>
      <c r="J30" s="10">
        <v>240</v>
      </c>
      <c r="K30" s="10">
        <v>225</v>
      </c>
      <c r="L30" s="10">
        <v>1155</v>
      </c>
      <c r="M30" s="10">
        <v>9</v>
      </c>
    </row>
    <row r="31" spans="1:13" x14ac:dyDescent="0.25">
      <c r="A31" s="6" t="s">
        <v>85</v>
      </c>
      <c r="B31" s="10">
        <v>44120</v>
      </c>
      <c r="C31" s="10">
        <v>1260</v>
      </c>
      <c r="D31" s="10">
        <v>1335</v>
      </c>
      <c r="E31" s="10">
        <v>1655</v>
      </c>
      <c r="F31" s="10">
        <v>12875</v>
      </c>
      <c r="G31" s="10">
        <v>20470</v>
      </c>
      <c r="H31" s="10">
        <v>3635</v>
      </c>
      <c r="I31" s="10">
        <v>1890</v>
      </c>
      <c r="J31" s="10">
        <v>280</v>
      </c>
      <c r="K31" s="10">
        <v>80</v>
      </c>
      <c r="L31" s="10">
        <v>635</v>
      </c>
      <c r="M31" s="10">
        <v>16</v>
      </c>
    </row>
    <row r="32" spans="1:13" x14ac:dyDescent="0.25">
      <c r="A32" s="6" t="s">
        <v>86</v>
      </c>
      <c r="B32" s="10">
        <v>18100</v>
      </c>
      <c r="C32" s="10">
        <v>2845</v>
      </c>
      <c r="D32" s="10">
        <v>870</v>
      </c>
      <c r="E32" s="10">
        <v>105</v>
      </c>
      <c r="F32" s="10">
        <v>25</v>
      </c>
      <c r="G32" s="10">
        <v>55</v>
      </c>
      <c r="H32" s="10">
        <v>75</v>
      </c>
      <c r="I32" s="10">
        <v>100</v>
      </c>
      <c r="J32" s="10">
        <v>2135</v>
      </c>
      <c r="K32" s="10">
        <v>4450</v>
      </c>
      <c r="L32" s="10">
        <v>7430</v>
      </c>
      <c r="M32" s="10">
        <v>39</v>
      </c>
    </row>
    <row r="33" spans="1:13" x14ac:dyDescent="0.25">
      <c r="A33" s="6" t="s">
        <v>87</v>
      </c>
      <c r="B33" s="10">
        <v>20160</v>
      </c>
      <c r="C33" s="10">
        <v>1430</v>
      </c>
      <c r="D33" s="10">
        <v>500</v>
      </c>
      <c r="E33" s="10">
        <v>205</v>
      </c>
      <c r="F33" s="10">
        <v>65</v>
      </c>
      <c r="G33" s="10">
        <v>70</v>
      </c>
      <c r="H33" s="10">
        <v>70</v>
      </c>
      <c r="I33" s="10">
        <v>225</v>
      </c>
      <c r="J33" s="10">
        <v>1020</v>
      </c>
      <c r="K33" s="10">
        <v>1035</v>
      </c>
      <c r="L33" s="10">
        <v>15540</v>
      </c>
      <c r="M33" s="10">
        <v>51</v>
      </c>
    </row>
    <row r="34" spans="1:13" x14ac:dyDescent="0.25">
      <c r="A34" s="6" t="s">
        <v>88</v>
      </c>
      <c r="B34" s="10">
        <v>17180</v>
      </c>
      <c r="C34" s="10">
        <v>1355</v>
      </c>
      <c r="D34" s="10">
        <v>445</v>
      </c>
      <c r="E34" s="10">
        <v>205</v>
      </c>
      <c r="F34" s="10">
        <v>255</v>
      </c>
      <c r="G34" s="10">
        <v>1105</v>
      </c>
      <c r="H34" s="10">
        <v>890</v>
      </c>
      <c r="I34" s="10">
        <v>1780</v>
      </c>
      <c r="J34" s="10">
        <v>1245</v>
      </c>
      <c r="K34" s="10">
        <v>1410</v>
      </c>
      <c r="L34" s="10">
        <v>8485</v>
      </c>
      <c r="M34" s="10">
        <v>40</v>
      </c>
    </row>
    <row r="35" spans="1:13" x14ac:dyDescent="0.25">
      <c r="A35" s="6" t="s">
        <v>89</v>
      </c>
      <c r="B35" s="10">
        <v>9185</v>
      </c>
      <c r="C35" s="10">
        <v>710</v>
      </c>
      <c r="D35" s="10">
        <v>130</v>
      </c>
      <c r="E35" s="10">
        <v>560</v>
      </c>
      <c r="F35" s="10">
        <v>1550</v>
      </c>
      <c r="G35" s="10">
        <v>1200</v>
      </c>
      <c r="H35" s="10">
        <v>740</v>
      </c>
      <c r="I35" s="10">
        <v>630</v>
      </c>
      <c r="J35" s="10">
        <v>240</v>
      </c>
      <c r="K35" s="10">
        <v>195</v>
      </c>
      <c r="L35" s="10">
        <v>3230</v>
      </c>
      <c r="M35" s="10">
        <v>24</v>
      </c>
    </row>
    <row r="36" spans="1:13" x14ac:dyDescent="0.25">
      <c r="A36" s="6" t="s">
        <v>90</v>
      </c>
      <c r="B36" s="10">
        <v>6855</v>
      </c>
      <c r="C36" s="10">
        <v>635</v>
      </c>
      <c r="D36" s="10">
        <v>100</v>
      </c>
      <c r="E36" s="10">
        <v>90</v>
      </c>
      <c r="F36" s="10">
        <v>2080</v>
      </c>
      <c r="G36" s="10">
        <v>460</v>
      </c>
      <c r="H36" s="10">
        <v>325</v>
      </c>
      <c r="I36" s="10">
        <v>245</v>
      </c>
      <c r="J36" s="10">
        <v>210</v>
      </c>
      <c r="K36" s="10">
        <v>160</v>
      </c>
      <c r="L36" s="10">
        <v>2550</v>
      </c>
      <c r="M36" s="10">
        <v>21</v>
      </c>
    </row>
    <row r="37" spans="1:13" x14ac:dyDescent="0.25">
      <c r="A37" s="6" t="s">
        <v>91</v>
      </c>
      <c r="B37" s="10">
        <v>6640</v>
      </c>
      <c r="C37" s="10">
        <v>585</v>
      </c>
      <c r="D37" s="10">
        <v>175</v>
      </c>
      <c r="E37" s="10">
        <v>1350</v>
      </c>
      <c r="F37" s="10">
        <v>1725</v>
      </c>
      <c r="G37" s="10">
        <v>385</v>
      </c>
      <c r="H37" s="10">
        <v>345</v>
      </c>
      <c r="I37" s="10">
        <v>230</v>
      </c>
      <c r="J37" s="10">
        <v>165</v>
      </c>
      <c r="K37" s="10">
        <v>170</v>
      </c>
      <c r="L37" s="10">
        <v>1510</v>
      </c>
      <c r="M37" s="10">
        <v>13</v>
      </c>
    </row>
    <row r="38" spans="1:13" x14ac:dyDescent="0.25">
      <c r="A38" s="6" t="s">
        <v>92</v>
      </c>
      <c r="B38" s="10">
        <v>5485</v>
      </c>
      <c r="C38" s="10">
        <v>610</v>
      </c>
      <c r="D38" s="10">
        <v>375</v>
      </c>
      <c r="E38" s="10">
        <v>1925</v>
      </c>
      <c r="F38" s="10">
        <v>310</v>
      </c>
      <c r="G38" s="10">
        <v>255</v>
      </c>
      <c r="H38" s="10">
        <v>305</v>
      </c>
      <c r="I38" s="10">
        <v>230</v>
      </c>
      <c r="J38" s="10">
        <v>170</v>
      </c>
      <c r="K38" s="10">
        <v>140</v>
      </c>
      <c r="L38" s="10">
        <v>1165</v>
      </c>
      <c r="M38" s="10">
        <v>9</v>
      </c>
    </row>
    <row r="39" spans="1:13" x14ac:dyDescent="0.25">
      <c r="A39" s="6" t="s">
        <v>93</v>
      </c>
      <c r="B39" s="10">
        <v>5870</v>
      </c>
      <c r="C39" s="10">
        <v>505</v>
      </c>
      <c r="D39" s="10">
        <v>1700</v>
      </c>
      <c r="E39" s="10">
        <v>915</v>
      </c>
      <c r="F39" s="10">
        <v>330</v>
      </c>
      <c r="G39" s="10">
        <v>300</v>
      </c>
      <c r="H39" s="10">
        <v>395</v>
      </c>
      <c r="I39" s="10">
        <v>265</v>
      </c>
      <c r="J39" s="10">
        <v>180</v>
      </c>
      <c r="K39" s="10">
        <v>125</v>
      </c>
      <c r="L39" s="10">
        <v>1155</v>
      </c>
      <c r="M39" s="10">
        <v>8</v>
      </c>
    </row>
    <row r="40" spans="1:13" x14ac:dyDescent="0.25">
      <c r="A40" s="6" t="s">
        <v>94</v>
      </c>
      <c r="B40" s="10">
        <v>4515</v>
      </c>
      <c r="C40" s="10">
        <v>635</v>
      </c>
      <c r="D40" s="10">
        <v>1630</v>
      </c>
      <c r="E40" s="10">
        <v>270</v>
      </c>
      <c r="F40" s="10">
        <v>240</v>
      </c>
      <c r="G40" s="10">
        <v>290</v>
      </c>
      <c r="H40" s="10">
        <v>360</v>
      </c>
      <c r="I40" s="10">
        <v>205</v>
      </c>
      <c r="J40" s="10">
        <v>120</v>
      </c>
      <c r="K40" s="10">
        <v>105</v>
      </c>
      <c r="L40" s="10">
        <v>660</v>
      </c>
      <c r="M40" s="10">
        <v>5</v>
      </c>
    </row>
    <row r="41" spans="1:13" x14ac:dyDescent="0.25">
      <c r="A41" s="6" t="s">
        <v>95</v>
      </c>
      <c r="B41" s="10">
        <v>4240</v>
      </c>
      <c r="C41" s="10">
        <v>805</v>
      </c>
      <c r="D41" s="10">
        <v>1390</v>
      </c>
      <c r="E41" s="10">
        <v>265</v>
      </c>
      <c r="F41" s="10">
        <v>280</v>
      </c>
      <c r="G41" s="10">
        <v>300</v>
      </c>
      <c r="H41" s="10">
        <v>380</v>
      </c>
      <c r="I41" s="10">
        <v>185</v>
      </c>
      <c r="J41" s="10">
        <v>135</v>
      </c>
      <c r="K41" s="10">
        <v>90</v>
      </c>
      <c r="L41" s="10">
        <v>405</v>
      </c>
      <c r="M41" s="10">
        <v>4</v>
      </c>
    </row>
    <row r="42" spans="1:13" x14ac:dyDescent="0.25">
      <c r="A42" s="6" t="s">
        <v>96</v>
      </c>
      <c r="B42" s="10">
        <v>3885</v>
      </c>
      <c r="C42" s="10">
        <v>735</v>
      </c>
      <c r="D42" s="10">
        <v>1355</v>
      </c>
      <c r="E42" s="10">
        <v>265</v>
      </c>
      <c r="F42" s="10">
        <v>265</v>
      </c>
      <c r="G42" s="10">
        <v>335</v>
      </c>
      <c r="H42" s="10">
        <v>300</v>
      </c>
      <c r="I42" s="10">
        <v>160</v>
      </c>
      <c r="J42" s="10">
        <v>90</v>
      </c>
      <c r="K42" s="10">
        <v>60</v>
      </c>
      <c r="L42" s="10">
        <v>315</v>
      </c>
      <c r="M42" s="10">
        <v>4</v>
      </c>
    </row>
    <row r="43" spans="1:13" x14ac:dyDescent="0.25">
      <c r="A43" s="6" t="s">
        <v>97</v>
      </c>
      <c r="B43" s="10">
        <v>2980</v>
      </c>
      <c r="C43" s="10">
        <v>260</v>
      </c>
      <c r="D43" s="10">
        <v>1210</v>
      </c>
      <c r="E43" s="10">
        <v>325</v>
      </c>
      <c r="F43" s="10">
        <v>225</v>
      </c>
      <c r="G43" s="10">
        <v>310</v>
      </c>
      <c r="H43" s="10">
        <v>245</v>
      </c>
      <c r="I43" s="10">
        <v>110</v>
      </c>
      <c r="J43" s="10">
        <v>70</v>
      </c>
      <c r="K43" s="10">
        <v>50</v>
      </c>
      <c r="L43" s="10">
        <v>170</v>
      </c>
      <c r="M43" s="10">
        <v>6</v>
      </c>
    </row>
    <row r="44" spans="1:13" x14ac:dyDescent="0.25">
      <c r="A44" s="6" t="s">
        <v>98</v>
      </c>
      <c r="B44" s="10">
        <v>3745</v>
      </c>
      <c r="C44" s="10">
        <v>400</v>
      </c>
      <c r="D44" s="10">
        <v>1650</v>
      </c>
      <c r="E44" s="10">
        <v>345</v>
      </c>
      <c r="F44" s="10">
        <v>255</v>
      </c>
      <c r="G44" s="10">
        <v>330</v>
      </c>
      <c r="H44" s="10">
        <v>275</v>
      </c>
      <c r="I44" s="10">
        <v>135</v>
      </c>
      <c r="J44" s="10">
        <v>90</v>
      </c>
      <c r="K44" s="10">
        <v>60</v>
      </c>
      <c r="L44" s="10">
        <v>205</v>
      </c>
      <c r="M44" s="10">
        <v>4</v>
      </c>
    </row>
    <row r="45" spans="1:13" x14ac:dyDescent="0.25">
      <c r="A45" s="6" t="s">
        <v>99</v>
      </c>
      <c r="B45" s="10">
        <v>3980</v>
      </c>
      <c r="C45" s="10">
        <v>640</v>
      </c>
      <c r="D45" s="10">
        <v>1470</v>
      </c>
      <c r="E45" s="10">
        <v>300</v>
      </c>
      <c r="F45" s="10">
        <v>270</v>
      </c>
      <c r="G45" s="10">
        <v>335</v>
      </c>
      <c r="H45" s="10">
        <v>425</v>
      </c>
      <c r="I45" s="10">
        <v>190</v>
      </c>
      <c r="J45" s="10">
        <v>95</v>
      </c>
      <c r="K45" s="10">
        <v>60</v>
      </c>
      <c r="L45" s="10">
        <v>200</v>
      </c>
      <c r="M45" s="10">
        <v>4</v>
      </c>
    </row>
    <row r="46" spans="1:13" x14ac:dyDescent="0.25">
      <c r="A46" s="6" t="s">
        <v>100</v>
      </c>
      <c r="B46" s="10">
        <v>4145</v>
      </c>
      <c r="C46" s="10">
        <v>455</v>
      </c>
      <c r="D46" s="10">
        <v>1895</v>
      </c>
      <c r="E46" s="10">
        <v>410</v>
      </c>
      <c r="F46" s="10">
        <v>255</v>
      </c>
      <c r="G46" s="10">
        <v>320</v>
      </c>
      <c r="H46" s="10">
        <v>340</v>
      </c>
      <c r="I46" s="10">
        <v>150</v>
      </c>
      <c r="J46" s="10">
        <v>85</v>
      </c>
      <c r="K46" s="10">
        <v>75</v>
      </c>
      <c r="L46" s="10">
        <v>160</v>
      </c>
      <c r="M46" s="10">
        <v>4</v>
      </c>
    </row>
    <row r="47" spans="1:13" x14ac:dyDescent="0.25">
      <c r="A47" s="6" t="s">
        <v>101</v>
      </c>
      <c r="B47" s="10">
        <v>4300</v>
      </c>
      <c r="C47" s="10">
        <v>320</v>
      </c>
      <c r="D47" s="10">
        <v>1720</v>
      </c>
      <c r="E47" s="10">
        <v>500</v>
      </c>
      <c r="F47" s="10">
        <v>340</v>
      </c>
      <c r="G47" s="10">
        <v>475</v>
      </c>
      <c r="H47" s="10">
        <v>405</v>
      </c>
      <c r="I47" s="10">
        <v>165</v>
      </c>
      <c r="J47" s="10">
        <v>105</v>
      </c>
      <c r="K47" s="10">
        <v>80</v>
      </c>
      <c r="L47" s="10">
        <v>185</v>
      </c>
      <c r="M47" s="10">
        <v>6</v>
      </c>
    </row>
    <row r="48" spans="1:13" x14ac:dyDescent="0.25">
      <c r="A48" s="6" t="s">
        <v>102</v>
      </c>
      <c r="B48" s="10">
        <v>3665</v>
      </c>
      <c r="C48" s="10">
        <v>140</v>
      </c>
      <c r="D48" s="10">
        <v>1490</v>
      </c>
      <c r="E48" s="10">
        <v>375</v>
      </c>
      <c r="F48" s="10">
        <v>280</v>
      </c>
      <c r="G48" s="10">
        <v>350</v>
      </c>
      <c r="H48" s="10">
        <v>405</v>
      </c>
      <c r="I48" s="10">
        <v>215</v>
      </c>
      <c r="J48" s="10">
        <v>140</v>
      </c>
      <c r="K48" s="10">
        <v>80</v>
      </c>
      <c r="L48" s="10">
        <v>185</v>
      </c>
      <c r="M48" s="10">
        <v>8</v>
      </c>
    </row>
    <row r="49" spans="1:13" x14ac:dyDescent="0.25">
      <c r="A49" s="6" t="s">
        <v>103</v>
      </c>
      <c r="B49" s="10">
        <v>3625</v>
      </c>
      <c r="C49" s="10">
        <v>130</v>
      </c>
      <c r="D49" s="10">
        <v>70</v>
      </c>
      <c r="E49" s="10">
        <v>1585</v>
      </c>
      <c r="F49" s="10">
        <v>560</v>
      </c>
      <c r="G49" s="10">
        <v>320</v>
      </c>
      <c r="H49" s="10">
        <v>375</v>
      </c>
      <c r="I49" s="10">
        <v>195</v>
      </c>
      <c r="J49" s="10">
        <v>125</v>
      </c>
      <c r="K49" s="10">
        <v>90</v>
      </c>
      <c r="L49" s="10">
        <v>175</v>
      </c>
      <c r="M49" s="10">
        <v>11</v>
      </c>
    </row>
    <row r="50" spans="1:13" x14ac:dyDescent="0.25">
      <c r="A50" s="6" t="s">
        <v>104</v>
      </c>
      <c r="B50" s="10">
        <v>4240</v>
      </c>
      <c r="C50" s="10">
        <v>165</v>
      </c>
      <c r="D50" s="10">
        <v>300</v>
      </c>
      <c r="E50" s="10">
        <v>1685</v>
      </c>
      <c r="F50" s="10">
        <v>370</v>
      </c>
      <c r="G50" s="10">
        <v>370</v>
      </c>
      <c r="H50" s="10">
        <v>395</v>
      </c>
      <c r="I50" s="10">
        <v>360</v>
      </c>
      <c r="J50" s="10">
        <v>200</v>
      </c>
      <c r="K50" s="10">
        <v>110</v>
      </c>
      <c r="L50" s="10">
        <v>290</v>
      </c>
      <c r="M50" s="10">
        <v>10</v>
      </c>
    </row>
    <row r="51" spans="1:13" x14ac:dyDescent="0.25">
      <c r="A51" s="6" t="s">
        <v>105</v>
      </c>
      <c r="B51" s="10">
        <v>4065</v>
      </c>
      <c r="C51" s="10">
        <v>255</v>
      </c>
      <c r="D51" s="10">
        <v>1505</v>
      </c>
      <c r="E51" s="10">
        <v>585</v>
      </c>
      <c r="F51" s="10">
        <v>295</v>
      </c>
      <c r="G51" s="10">
        <v>250</v>
      </c>
      <c r="H51" s="10">
        <v>390</v>
      </c>
      <c r="I51" s="10">
        <v>260</v>
      </c>
      <c r="J51" s="10">
        <v>135</v>
      </c>
      <c r="K51" s="10">
        <v>100</v>
      </c>
      <c r="L51" s="10">
        <v>280</v>
      </c>
      <c r="M51" s="10">
        <v>7</v>
      </c>
    </row>
    <row r="52" spans="1:13" x14ac:dyDescent="0.25">
      <c r="A52" s="6" t="s">
        <v>106</v>
      </c>
      <c r="B52" s="10">
        <v>3425</v>
      </c>
      <c r="C52" s="10">
        <v>285</v>
      </c>
      <c r="D52" s="10">
        <v>1350</v>
      </c>
      <c r="E52" s="10">
        <v>315</v>
      </c>
      <c r="F52" s="10">
        <v>210</v>
      </c>
      <c r="G52" s="10">
        <v>225</v>
      </c>
      <c r="H52" s="10">
        <v>350</v>
      </c>
      <c r="I52" s="10">
        <v>220</v>
      </c>
      <c r="J52" s="10">
        <v>115</v>
      </c>
      <c r="K52" s="10">
        <v>65</v>
      </c>
      <c r="L52" s="10">
        <v>285</v>
      </c>
      <c r="M52" s="10">
        <v>7</v>
      </c>
    </row>
    <row r="53" spans="1:13" x14ac:dyDescent="0.25">
      <c r="A53" s="6" t="s">
        <v>107</v>
      </c>
      <c r="B53" s="10">
        <v>3655</v>
      </c>
      <c r="C53" s="10">
        <v>295</v>
      </c>
      <c r="D53" s="10">
        <v>1030</v>
      </c>
      <c r="E53" s="10">
        <v>565</v>
      </c>
      <c r="F53" s="10">
        <v>275</v>
      </c>
      <c r="G53" s="10">
        <v>310</v>
      </c>
      <c r="H53" s="10">
        <v>430</v>
      </c>
      <c r="I53" s="10">
        <v>245</v>
      </c>
      <c r="J53" s="10">
        <v>140</v>
      </c>
      <c r="K53" s="10">
        <v>80</v>
      </c>
      <c r="L53" s="10">
        <v>285</v>
      </c>
      <c r="M53" s="10">
        <v>9</v>
      </c>
    </row>
    <row r="54" spans="1:13" x14ac:dyDescent="0.25">
      <c r="A54" s="6" t="s">
        <v>108</v>
      </c>
      <c r="B54" s="10">
        <v>3140</v>
      </c>
      <c r="C54" s="10">
        <v>255</v>
      </c>
      <c r="D54" s="10">
        <v>1245</v>
      </c>
      <c r="E54" s="10">
        <v>315</v>
      </c>
      <c r="F54" s="10">
        <v>210</v>
      </c>
      <c r="G54" s="10">
        <v>215</v>
      </c>
      <c r="H54" s="10">
        <v>295</v>
      </c>
      <c r="I54" s="10">
        <v>175</v>
      </c>
      <c r="J54" s="10">
        <v>105</v>
      </c>
      <c r="K54" s="10">
        <v>65</v>
      </c>
      <c r="L54" s="10">
        <v>250</v>
      </c>
      <c r="M54" s="10">
        <v>6</v>
      </c>
    </row>
    <row r="55" spans="1:13" x14ac:dyDescent="0.25">
      <c r="A55" s="6" t="s">
        <v>109</v>
      </c>
      <c r="B55" s="10">
        <v>2505</v>
      </c>
      <c r="C55" s="10">
        <v>180</v>
      </c>
      <c r="D55" s="10">
        <v>175</v>
      </c>
      <c r="E55" s="10">
        <v>760</v>
      </c>
      <c r="F55" s="10">
        <v>310</v>
      </c>
      <c r="G55" s="10">
        <v>295</v>
      </c>
      <c r="H55" s="10">
        <v>305</v>
      </c>
      <c r="I55" s="10">
        <v>165</v>
      </c>
      <c r="J55" s="10">
        <v>75</v>
      </c>
      <c r="K55" s="10">
        <v>50</v>
      </c>
      <c r="L55" s="10">
        <v>185</v>
      </c>
      <c r="M55" s="10">
        <v>12</v>
      </c>
    </row>
    <row r="56" spans="1:13" x14ac:dyDescent="0.25">
      <c r="A56" s="6" t="s">
        <v>110</v>
      </c>
      <c r="B56" s="10">
        <v>3000</v>
      </c>
      <c r="C56" s="10">
        <v>265</v>
      </c>
      <c r="D56" s="10">
        <v>65</v>
      </c>
      <c r="E56" s="10">
        <v>580</v>
      </c>
      <c r="F56" s="10">
        <v>950</v>
      </c>
      <c r="G56" s="10">
        <v>275</v>
      </c>
      <c r="H56" s="10">
        <v>260</v>
      </c>
      <c r="I56" s="10">
        <v>185</v>
      </c>
      <c r="J56" s="10">
        <v>110</v>
      </c>
      <c r="K56" s="10">
        <v>90</v>
      </c>
      <c r="L56" s="10">
        <v>215</v>
      </c>
      <c r="M56" s="10">
        <v>12</v>
      </c>
    </row>
    <row r="57" spans="1:13" x14ac:dyDescent="0.25">
      <c r="A57" s="6" t="s">
        <v>111</v>
      </c>
      <c r="B57" s="10">
        <v>3660</v>
      </c>
      <c r="C57" s="10">
        <v>320</v>
      </c>
      <c r="D57" s="10">
        <v>140</v>
      </c>
      <c r="E57" s="10">
        <v>1325</v>
      </c>
      <c r="F57" s="10">
        <v>620</v>
      </c>
      <c r="G57" s="10">
        <v>315</v>
      </c>
      <c r="H57" s="10">
        <v>315</v>
      </c>
      <c r="I57" s="10">
        <v>215</v>
      </c>
      <c r="J57" s="10">
        <v>135</v>
      </c>
      <c r="K57" s="10">
        <v>70</v>
      </c>
      <c r="L57" s="10">
        <v>205</v>
      </c>
      <c r="M57" s="10">
        <v>11</v>
      </c>
    </row>
    <row r="58" spans="1:13" x14ac:dyDescent="0.25">
      <c r="A58" s="6" t="s">
        <v>112</v>
      </c>
      <c r="B58" s="10">
        <v>3470</v>
      </c>
      <c r="C58" s="10">
        <v>275</v>
      </c>
      <c r="D58" s="10">
        <v>55</v>
      </c>
      <c r="E58" s="10">
        <v>315</v>
      </c>
      <c r="F58" s="10">
        <v>1225</v>
      </c>
      <c r="G58" s="10">
        <v>385</v>
      </c>
      <c r="H58" s="10">
        <v>315</v>
      </c>
      <c r="I58" s="10">
        <v>335</v>
      </c>
      <c r="J58" s="10">
        <v>195</v>
      </c>
      <c r="K58" s="10">
        <v>130</v>
      </c>
      <c r="L58" s="10">
        <v>245</v>
      </c>
      <c r="M58" s="10">
        <v>14</v>
      </c>
    </row>
    <row r="59" spans="1:13" x14ac:dyDescent="0.25">
      <c r="A59" s="9" t="s">
        <v>113</v>
      </c>
      <c r="B59" s="13">
        <v>80795</v>
      </c>
      <c r="C59" s="13">
        <v>115</v>
      </c>
      <c r="D59" s="13">
        <v>1725</v>
      </c>
      <c r="E59" s="13">
        <v>2945</v>
      </c>
      <c r="F59" s="13">
        <v>5515</v>
      </c>
      <c r="G59" s="13">
        <v>10135</v>
      </c>
      <c r="H59" s="13">
        <v>4260</v>
      </c>
      <c r="I59" s="13">
        <v>7530</v>
      </c>
      <c r="J59" s="13">
        <v>5100</v>
      </c>
      <c r="K59" s="13">
        <v>9545</v>
      </c>
      <c r="L59" s="13">
        <v>33920</v>
      </c>
      <c r="M59" s="13">
        <v>37</v>
      </c>
    </row>
    <row r="60" spans="1:13" x14ac:dyDescent="0.25">
      <c r="A60" s="8" t="s">
        <v>114</v>
      </c>
      <c r="B60" s="12">
        <v>65505</v>
      </c>
      <c r="C60" s="12">
        <v>150</v>
      </c>
      <c r="D60" s="12">
        <v>4805</v>
      </c>
      <c r="E60" s="12">
        <v>9680</v>
      </c>
      <c r="F60" s="12">
        <v>5175</v>
      </c>
      <c r="G60" s="12">
        <v>6930</v>
      </c>
      <c r="H60" s="12">
        <v>6835</v>
      </c>
      <c r="I60" s="12">
        <v>6465</v>
      </c>
      <c r="J60" s="12">
        <v>4680</v>
      </c>
      <c r="K60" s="12">
        <v>7015</v>
      </c>
      <c r="L60" s="12">
        <v>13765</v>
      </c>
      <c r="M60" s="12">
        <v>25</v>
      </c>
    </row>
    <row r="61" spans="1:13" x14ac:dyDescent="0.25">
      <c r="A61" s="8" t="s">
        <v>115</v>
      </c>
      <c r="B61" s="12">
        <v>153530</v>
      </c>
      <c r="C61" s="12">
        <v>7400</v>
      </c>
      <c r="D61" s="12">
        <v>5845</v>
      </c>
      <c r="E61" s="12">
        <v>12730</v>
      </c>
      <c r="F61" s="12">
        <v>15845</v>
      </c>
      <c r="G61" s="12">
        <v>24400</v>
      </c>
      <c r="H61" s="12">
        <v>6370</v>
      </c>
      <c r="I61" s="12">
        <v>7790</v>
      </c>
      <c r="J61" s="12">
        <v>10090</v>
      </c>
      <c r="K61" s="12">
        <v>15350</v>
      </c>
      <c r="L61" s="12">
        <v>47710</v>
      </c>
      <c r="M61" s="12">
        <v>29</v>
      </c>
    </row>
    <row r="62" spans="1:13" x14ac:dyDescent="0.25">
      <c r="A62" s="8" t="s">
        <v>116</v>
      </c>
      <c r="B62" s="12">
        <v>61520</v>
      </c>
      <c r="C62" s="12">
        <v>6970</v>
      </c>
      <c r="D62" s="12">
        <v>13090</v>
      </c>
      <c r="E62" s="12">
        <v>7020</v>
      </c>
      <c r="F62" s="12">
        <v>7790</v>
      </c>
      <c r="G62" s="12">
        <v>4820</v>
      </c>
      <c r="H62" s="12">
        <v>4430</v>
      </c>
      <c r="I62" s="12">
        <v>2730</v>
      </c>
      <c r="J62" s="12">
        <v>1650</v>
      </c>
      <c r="K62" s="12">
        <v>1295</v>
      </c>
      <c r="L62" s="12">
        <v>11725</v>
      </c>
      <c r="M62" s="12">
        <v>13</v>
      </c>
    </row>
    <row r="63" spans="1:13" x14ac:dyDescent="0.25">
      <c r="A63" s="8" t="s">
        <v>117</v>
      </c>
      <c r="B63" s="12">
        <v>42745</v>
      </c>
      <c r="C63" s="12">
        <v>2890</v>
      </c>
      <c r="D63" s="12">
        <v>9145</v>
      </c>
      <c r="E63" s="12">
        <v>8910</v>
      </c>
      <c r="F63" s="12">
        <v>5650</v>
      </c>
      <c r="G63" s="12">
        <v>3785</v>
      </c>
      <c r="H63" s="12">
        <v>4245</v>
      </c>
      <c r="I63" s="12">
        <v>2735</v>
      </c>
      <c r="J63" s="12">
        <v>1585</v>
      </c>
      <c r="K63" s="12">
        <v>1015</v>
      </c>
      <c r="L63" s="12">
        <v>2790</v>
      </c>
      <c r="M63" s="12">
        <v>11</v>
      </c>
    </row>
    <row r="64" spans="1:13" x14ac:dyDescent="0.25">
      <c r="A64" s="7" t="s">
        <v>188</v>
      </c>
      <c r="B64" s="15">
        <v>1</v>
      </c>
      <c r="C64" s="15">
        <v>0.04</v>
      </c>
      <c r="D64" s="15">
        <v>0.09</v>
      </c>
      <c r="E64" s="15">
        <v>0.1</v>
      </c>
      <c r="F64" s="15">
        <v>0.1</v>
      </c>
      <c r="G64" s="15">
        <v>0.12</v>
      </c>
      <c r="H64" s="15">
        <v>0.06</v>
      </c>
      <c r="I64" s="15">
        <v>7.0000000000000007E-2</v>
      </c>
      <c r="J64" s="15">
        <v>0.06</v>
      </c>
      <c r="K64" s="15">
        <v>0.08</v>
      </c>
      <c r="L64" s="15">
        <v>0.27</v>
      </c>
      <c r="M64" s="15" t="s">
        <v>396</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0"/>
  <sheetViews>
    <sheetView workbookViewId="0"/>
  </sheetViews>
  <sheetFormatPr defaultColWidth="11" defaultRowHeight="15.75" x14ac:dyDescent="0.25"/>
  <cols>
    <col min="1" max="1" width="25.75" customWidth="1"/>
    <col min="2" max="3" width="16.75" customWidth="1"/>
  </cols>
  <sheetData>
    <row r="1" spans="1:3" ht="21" x14ac:dyDescent="0.35">
      <c r="A1" s="26" t="s">
        <v>443</v>
      </c>
    </row>
    <row r="2" spans="1:3" x14ac:dyDescent="0.25">
      <c r="A2" t="s">
        <v>13</v>
      </c>
    </row>
    <row r="3" spans="1:3" x14ac:dyDescent="0.25">
      <c r="A3" t="s">
        <v>5</v>
      </c>
    </row>
    <row r="4" spans="1:3" ht="50.1" customHeight="1" x14ac:dyDescent="0.25">
      <c r="A4" s="3" t="s">
        <v>189</v>
      </c>
      <c r="B4" s="3" t="s">
        <v>190</v>
      </c>
      <c r="C4" s="3" t="s">
        <v>191</v>
      </c>
    </row>
    <row r="5" spans="1:3" x14ac:dyDescent="0.25">
      <c r="A5" s="7" t="s">
        <v>59</v>
      </c>
      <c r="B5" s="11">
        <v>7456725</v>
      </c>
      <c r="C5" s="19">
        <v>1133678377</v>
      </c>
    </row>
    <row r="6" spans="1:3" x14ac:dyDescent="0.25">
      <c r="A6" s="6" t="s">
        <v>63</v>
      </c>
      <c r="B6" s="10">
        <v>12755</v>
      </c>
      <c r="C6" s="18">
        <v>163390</v>
      </c>
    </row>
    <row r="7" spans="1:3" x14ac:dyDescent="0.25">
      <c r="A7" s="6" t="s">
        <v>64</v>
      </c>
      <c r="B7" s="10">
        <v>80300</v>
      </c>
      <c r="C7" s="18">
        <v>3385850</v>
      </c>
    </row>
    <row r="8" spans="1:3" x14ac:dyDescent="0.25">
      <c r="A8" s="6" t="s">
        <v>65</v>
      </c>
      <c r="B8" s="10">
        <v>96370</v>
      </c>
      <c r="C8" s="18">
        <v>5324450</v>
      </c>
    </row>
    <row r="9" spans="1:3" x14ac:dyDescent="0.25">
      <c r="A9" s="6" t="s">
        <v>66</v>
      </c>
      <c r="B9" s="10">
        <v>81780</v>
      </c>
      <c r="C9" s="18">
        <v>4327020</v>
      </c>
    </row>
    <row r="10" spans="1:3" x14ac:dyDescent="0.25">
      <c r="A10" s="6" t="s">
        <v>67</v>
      </c>
      <c r="B10" s="10">
        <v>82465</v>
      </c>
      <c r="C10" s="18">
        <v>4327440</v>
      </c>
    </row>
    <row r="11" spans="1:3" x14ac:dyDescent="0.25">
      <c r="A11" s="6" t="s">
        <v>68</v>
      </c>
      <c r="B11" s="10">
        <v>84075</v>
      </c>
      <c r="C11" s="18">
        <v>4349630</v>
      </c>
    </row>
    <row r="12" spans="1:3" x14ac:dyDescent="0.25">
      <c r="A12" s="6" t="s">
        <v>69</v>
      </c>
      <c r="B12" s="10">
        <v>100325</v>
      </c>
      <c r="C12" s="18">
        <v>5155900</v>
      </c>
    </row>
    <row r="13" spans="1:3" x14ac:dyDescent="0.25">
      <c r="A13" s="6" t="s">
        <v>70</v>
      </c>
      <c r="B13" s="10">
        <v>84300</v>
      </c>
      <c r="C13" s="18">
        <v>4345950</v>
      </c>
    </row>
    <row r="14" spans="1:3" x14ac:dyDescent="0.25">
      <c r="A14" s="6" t="s">
        <v>71</v>
      </c>
      <c r="B14" s="10">
        <v>83535</v>
      </c>
      <c r="C14" s="18">
        <v>4256510</v>
      </c>
    </row>
    <row r="15" spans="1:3" x14ac:dyDescent="0.25">
      <c r="A15" s="6" t="s">
        <v>72</v>
      </c>
      <c r="B15" s="10">
        <v>101995</v>
      </c>
      <c r="C15" s="18">
        <v>5205300</v>
      </c>
    </row>
    <row r="16" spans="1:3" x14ac:dyDescent="0.25">
      <c r="A16" s="6" t="s">
        <v>73</v>
      </c>
      <c r="B16" s="10">
        <v>85625</v>
      </c>
      <c r="C16" s="18">
        <v>4354730</v>
      </c>
    </row>
    <row r="17" spans="1:3" x14ac:dyDescent="0.25">
      <c r="A17" s="6" t="s">
        <v>74</v>
      </c>
      <c r="B17" s="10">
        <v>97330</v>
      </c>
      <c r="C17" s="18">
        <v>4981480</v>
      </c>
    </row>
    <row r="18" spans="1:3" x14ac:dyDescent="0.25">
      <c r="A18" s="6" t="s">
        <v>75</v>
      </c>
      <c r="B18" s="10">
        <v>81730</v>
      </c>
      <c r="C18" s="18">
        <v>4165460</v>
      </c>
    </row>
    <row r="19" spans="1:3" x14ac:dyDescent="0.25">
      <c r="A19" s="6" t="s">
        <v>76</v>
      </c>
      <c r="B19" s="10">
        <v>83880</v>
      </c>
      <c r="C19" s="18">
        <v>4283330</v>
      </c>
    </row>
    <row r="20" spans="1:3" x14ac:dyDescent="0.25">
      <c r="A20" s="6" t="s">
        <v>77</v>
      </c>
      <c r="B20" s="10">
        <v>82310</v>
      </c>
      <c r="C20" s="18">
        <v>6809220</v>
      </c>
    </row>
    <row r="21" spans="1:3" x14ac:dyDescent="0.25">
      <c r="A21" s="6" t="s">
        <v>78</v>
      </c>
      <c r="B21" s="10">
        <v>115325</v>
      </c>
      <c r="C21" s="18">
        <v>11768480</v>
      </c>
    </row>
    <row r="22" spans="1:3" x14ac:dyDescent="0.25">
      <c r="A22" s="6" t="s">
        <v>79</v>
      </c>
      <c r="B22" s="10">
        <v>64560</v>
      </c>
      <c r="C22" s="18">
        <v>6694020</v>
      </c>
    </row>
    <row r="23" spans="1:3" x14ac:dyDescent="0.25">
      <c r="A23" s="6" t="s">
        <v>80</v>
      </c>
      <c r="B23" s="10">
        <v>83860</v>
      </c>
      <c r="C23" s="18">
        <v>8729740</v>
      </c>
    </row>
    <row r="24" spans="1:3" x14ac:dyDescent="0.25">
      <c r="A24" s="6" t="s">
        <v>81</v>
      </c>
      <c r="B24" s="10">
        <v>100115</v>
      </c>
      <c r="C24" s="18">
        <v>10296570</v>
      </c>
    </row>
    <row r="25" spans="1:3" x14ac:dyDescent="0.25">
      <c r="A25" s="6" t="s">
        <v>82</v>
      </c>
      <c r="B25" s="10">
        <v>85605</v>
      </c>
      <c r="C25" s="18">
        <v>8813400</v>
      </c>
    </row>
    <row r="26" spans="1:3" x14ac:dyDescent="0.25">
      <c r="A26" s="6" t="s">
        <v>83</v>
      </c>
      <c r="B26" s="10">
        <v>100255</v>
      </c>
      <c r="C26" s="18">
        <v>10256210</v>
      </c>
    </row>
    <row r="27" spans="1:3" x14ac:dyDescent="0.25">
      <c r="A27" s="6" t="s">
        <v>84</v>
      </c>
      <c r="B27" s="10">
        <v>89170</v>
      </c>
      <c r="C27" s="18">
        <v>9507870</v>
      </c>
    </row>
    <row r="28" spans="1:3" x14ac:dyDescent="0.25">
      <c r="A28" s="6" t="s">
        <v>85</v>
      </c>
      <c r="B28" s="10">
        <v>171415</v>
      </c>
      <c r="C28" s="18">
        <v>23510030</v>
      </c>
    </row>
    <row r="29" spans="1:3" x14ac:dyDescent="0.25">
      <c r="A29" s="6" t="s">
        <v>86</v>
      </c>
      <c r="B29" s="10">
        <v>139735</v>
      </c>
      <c r="C29" s="18">
        <v>24951995</v>
      </c>
    </row>
    <row r="30" spans="1:3" x14ac:dyDescent="0.25">
      <c r="A30" s="6" t="s">
        <v>87</v>
      </c>
      <c r="B30" s="10">
        <v>162185</v>
      </c>
      <c r="C30" s="18">
        <v>32598315</v>
      </c>
    </row>
    <row r="31" spans="1:3" x14ac:dyDescent="0.25">
      <c r="A31" s="6" t="s">
        <v>88</v>
      </c>
      <c r="B31" s="10">
        <v>187795</v>
      </c>
      <c r="C31" s="18">
        <v>36048565</v>
      </c>
    </row>
    <row r="32" spans="1:3" x14ac:dyDescent="0.25">
      <c r="A32" s="6" t="s">
        <v>89</v>
      </c>
      <c r="B32" s="10">
        <v>202355</v>
      </c>
      <c r="C32" s="18">
        <v>36754160</v>
      </c>
    </row>
    <row r="33" spans="1:3" x14ac:dyDescent="0.25">
      <c r="A33" s="6" t="s">
        <v>90</v>
      </c>
      <c r="B33" s="10">
        <v>188765</v>
      </c>
      <c r="C33" s="18">
        <v>33598090</v>
      </c>
    </row>
    <row r="34" spans="1:3" x14ac:dyDescent="0.25">
      <c r="A34" s="6" t="s">
        <v>91</v>
      </c>
      <c r="B34" s="10">
        <v>190950</v>
      </c>
      <c r="C34" s="18">
        <v>33727890</v>
      </c>
    </row>
    <row r="35" spans="1:3" x14ac:dyDescent="0.25">
      <c r="A35" s="6" t="s">
        <v>92</v>
      </c>
      <c r="B35" s="10">
        <v>211030</v>
      </c>
      <c r="C35" s="18">
        <v>37278890</v>
      </c>
    </row>
    <row r="36" spans="1:3" x14ac:dyDescent="0.25">
      <c r="A36" s="6" t="s">
        <v>93</v>
      </c>
      <c r="B36" s="10">
        <v>199145</v>
      </c>
      <c r="C36" s="18">
        <v>34774355</v>
      </c>
    </row>
    <row r="37" spans="1:3" x14ac:dyDescent="0.25">
      <c r="A37" s="6" t="s">
        <v>94</v>
      </c>
      <c r="B37" s="10">
        <v>192750</v>
      </c>
      <c r="C37" s="18">
        <v>33716115</v>
      </c>
    </row>
    <row r="38" spans="1:3" x14ac:dyDescent="0.25">
      <c r="A38" s="6" t="s">
        <v>95</v>
      </c>
      <c r="B38" s="10">
        <v>223410</v>
      </c>
      <c r="C38" s="18">
        <v>39261725</v>
      </c>
    </row>
    <row r="39" spans="1:3" x14ac:dyDescent="0.25">
      <c r="A39" s="6" t="s">
        <v>96</v>
      </c>
      <c r="B39" s="10">
        <v>198135</v>
      </c>
      <c r="C39" s="18">
        <v>34450155</v>
      </c>
    </row>
    <row r="40" spans="1:3" x14ac:dyDescent="0.25">
      <c r="A40" s="6" t="s">
        <v>97</v>
      </c>
      <c r="B40" s="10">
        <v>236010</v>
      </c>
      <c r="C40" s="18">
        <v>41037270</v>
      </c>
    </row>
    <row r="41" spans="1:3" x14ac:dyDescent="0.25">
      <c r="A41" s="6" t="s">
        <v>98</v>
      </c>
      <c r="B41" s="10">
        <v>185850</v>
      </c>
      <c r="C41" s="18">
        <v>32394080</v>
      </c>
    </row>
    <row r="42" spans="1:3" x14ac:dyDescent="0.25">
      <c r="A42" s="6" t="s">
        <v>99</v>
      </c>
      <c r="B42" s="10">
        <v>194950</v>
      </c>
      <c r="C42" s="18">
        <v>33793945</v>
      </c>
    </row>
    <row r="43" spans="1:3" x14ac:dyDescent="0.25">
      <c r="A43" s="6" t="s">
        <v>100</v>
      </c>
      <c r="B43" s="10">
        <v>221210</v>
      </c>
      <c r="C43" s="18">
        <v>38511050</v>
      </c>
    </row>
    <row r="44" spans="1:3" x14ac:dyDescent="0.25">
      <c r="A44" s="6" t="s">
        <v>101</v>
      </c>
      <c r="B44" s="10">
        <v>197430</v>
      </c>
      <c r="C44" s="18">
        <v>35338148</v>
      </c>
    </row>
    <row r="45" spans="1:3" x14ac:dyDescent="0.25">
      <c r="A45" s="6" t="s">
        <v>102</v>
      </c>
      <c r="B45" s="10">
        <v>204455</v>
      </c>
      <c r="C45" s="18">
        <v>37622912</v>
      </c>
    </row>
    <row r="46" spans="1:3" x14ac:dyDescent="0.25">
      <c r="A46" s="6" t="s">
        <v>103</v>
      </c>
      <c r="B46" s="10">
        <v>189410</v>
      </c>
      <c r="C46" s="18">
        <v>35132568</v>
      </c>
    </row>
    <row r="47" spans="1:3" x14ac:dyDescent="0.25">
      <c r="A47" s="6" t="s">
        <v>104</v>
      </c>
      <c r="B47" s="10">
        <v>226165</v>
      </c>
      <c r="C47" s="18">
        <v>41944990</v>
      </c>
    </row>
    <row r="48" spans="1:3" x14ac:dyDescent="0.25">
      <c r="A48" s="6" t="s">
        <v>105</v>
      </c>
      <c r="B48" s="10">
        <v>201160</v>
      </c>
      <c r="C48" s="18">
        <v>37028842</v>
      </c>
    </row>
    <row r="49" spans="1:3" x14ac:dyDescent="0.25">
      <c r="A49" s="6" t="s">
        <v>106</v>
      </c>
      <c r="B49" s="10">
        <v>217560</v>
      </c>
      <c r="C49" s="18">
        <v>40601778</v>
      </c>
    </row>
    <row r="50" spans="1:3" x14ac:dyDescent="0.25">
      <c r="A50" s="6" t="s">
        <v>107</v>
      </c>
      <c r="B50" s="10">
        <v>207125</v>
      </c>
      <c r="C50" s="18">
        <v>38080373</v>
      </c>
    </row>
    <row r="51" spans="1:3" x14ac:dyDescent="0.25">
      <c r="A51" s="6" t="s">
        <v>108</v>
      </c>
      <c r="B51" s="10">
        <v>197425</v>
      </c>
      <c r="C51" s="18">
        <v>36366927</v>
      </c>
    </row>
    <row r="52" spans="1:3" x14ac:dyDescent="0.25">
      <c r="A52" s="6" t="s">
        <v>109</v>
      </c>
      <c r="B52" s="10">
        <v>230705</v>
      </c>
      <c r="C52" s="18">
        <v>42575958</v>
      </c>
    </row>
    <row r="53" spans="1:3" x14ac:dyDescent="0.25">
      <c r="A53" s="6" t="s">
        <v>110</v>
      </c>
      <c r="B53" s="10">
        <v>196860</v>
      </c>
      <c r="C53" s="18">
        <v>36221696</v>
      </c>
    </row>
    <row r="54" spans="1:3" x14ac:dyDescent="0.25">
      <c r="A54" s="6" t="s">
        <v>111</v>
      </c>
      <c r="B54" s="10">
        <v>190515</v>
      </c>
      <c r="C54" s="18">
        <v>35086646</v>
      </c>
    </row>
    <row r="55" spans="1:3" x14ac:dyDescent="0.25">
      <c r="A55" s="6" t="s">
        <v>112</v>
      </c>
      <c r="B55" s="10">
        <v>214550</v>
      </c>
      <c r="C55" s="18">
        <v>39768959</v>
      </c>
    </row>
    <row r="56" spans="1:3" x14ac:dyDescent="0.25">
      <c r="A56" s="9" t="s">
        <v>113</v>
      </c>
      <c r="B56" s="13">
        <v>93055</v>
      </c>
      <c r="C56" s="21">
        <v>3549240</v>
      </c>
    </row>
    <row r="57" spans="1:3" x14ac:dyDescent="0.25">
      <c r="A57" s="8" t="s">
        <v>114</v>
      </c>
      <c r="B57" s="12">
        <v>1063425</v>
      </c>
      <c r="C57" s="20">
        <v>55077200</v>
      </c>
    </row>
    <row r="58" spans="1:3" x14ac:dyDescent="0.25">
      <c r="A58" s="8" t="s">
        <v>115</v>
      </c>
      <c r="B58" s="12">
        <v>1382330</v>
      </c>
      <c r="C58" s="20">
        <v>189984415</v>
      </c>
    </row>
    <row r="59" spans="1:3" x14ac:dyDescent="0.25">
      <c r="A59" s="8" t="s">
        <v>116</v>
      </c>
      <c r="B59" s="12">
        <v>2444555</v>
      </c>
      <c r="C59" s="20">
        <v>429297725</v>
      </c>
    </row>
    <row r="60" spans="1:3" x14ac:dyDescent="0.25">
      <c r="A60" s="8" t="s">
        <v>117</v>
      </c>
      <c r="B60" s="12">
        <v>2473360</v>
      </c>
      <c r="C60" s="20">
        <v>455769797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Contents</vt:lpstr>
      <vt:lpstr>Notes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Child by LA and SIMD</vt:lpstr>
      <vt:lpstr>Table 14 Client caseload by age</vt:lpstr>
      <vt:lpstr>Table 15 Client caseload by LA</vt:lpstr>
      <vt:lpstr>Table 16 Re-determinations</vt:lpstr>
      <vt:lpstr>Table 17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Ken O'Neill</cp:lastModifiedBy>
  <dcterms:created xsi:type="dcterms:W3CDTF">2025-05-07T17:18:45Z</dcterms:created>
  <dcterms:modified xsi:type="dcterms:W3CDTF">2025-05-23T09:22:02Z</dcterms:modified>
</cp:coreProperties>
</file>