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1.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S:\SCP\Official stats publications\2024.05\Final documents\"/>
    </mc:Choice>
  </mc:AlternateContent>
  <xr:revisionPtr revIDLastSave="0" documentId="13_ncr:1_{DCF6879D-D662-4B9F-BCF2-790078CAC180}" xr6:coauthVersionLast="47" xr6:coauthVersionMax="47" xr10:uidLastSave="{00000000-0000-0000-0000-000000000000}"/>
  <bookViews>
    <workbookView xWindow="28680" yWindow="-120" windowWidth="16440" windowHeight="29040" xr2:uid="{00000000-000D-0000-FFFF-FFFF00000000}"/>
  </bookViews>
  <sheets>
    <sheet name="Contents" sheetId="1" r:id="rId1"/>
    <sheet name="Table 1 Applications by month" sheetId="2" r:id="rId2"/>
    <sheet name="Table 2 Applications by channel" sheetId="3" r:id="rId3"/>
    <sheet name="Table 3 Applications by age" sheetId="4" r:id="rId4"/>
    <sheet name="Table 4 Applications by LA" sheetId="5" r:id="rId5"/>
    <sheet name="Table 5 Processing times" sheetId="6" r:id="rId6"/>
    <sheet name="Table 6 Payments by month" sheetId="7" r:id="rId7"/>
    <sheet name="Table 7 Payments by LA" sheetId="8" r:id="rId8"/>
    <sheet name="Table 8 Clients paid" sheetId="9" r:id="rId9"/>
    <sheet name="Table 9 Child caseload" sheetId="10" r:id="rId10"/>
    <sheet name="Table 10 Child caseload by LA" sheetId="11" r:id="rId11"/>
    <sheet name="Table 11 Child caseload by age" sheetId="12" r:id="rId12"/>
    <sheet name="Table 12 Child by LA and age" sheetId="13" r:id="rId13"/>
    <sheet name="Table 13 Child by LA and SIMD" sheetId="14" r:id="rId14"/>
    <sheet name="Table 14 Client caseload by age" sheetId="15" r:id="rId15"/>
    <sheet name="Table 15 Re-determinations" sheetId="16" r:id="rId16"/>
    <sheet name="Table 16 Appeals" sheetId="17" r:id="rId17"/>
    <sheet name="Chart 1 Applications by month" sheetId="18" r:id="rId18"/>
    <sheet name="Table 3 - Full data" sheetId="19" r:id="rId19"/>
    <sheet name="Table 4 - Full data" sheetId="20" r:id="rId20"/>
    <sheet name="Table 7 - Full data" sheetId="21" r:id="rId21"/>
    <sheet name="Financial year lookup" sheetId="22"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8" l="1"/>
  <c r="C44" i="8"/>
  <c r="B44" i="8"/>
  <c r="D43" i="8"/>
  <c r="C43" i="8"/>
  <c r="B43" i="8"/>
  <c r="D42" i="8"/>
  <c r="C42" i="8"/>
  <c r="B42" i="8"/>
  <c r="D41" i="8"/>
  <c r="C41" i="8"/>
  <c r="B41" i="8"/>
  <c r="D40" i="8"/>
  <c r="C40" i="8"/>
  <c r="B40" i="8"/>
  <c r="D39" i="8"/>
  <c r="C39" i="8"/>
  <c r="B39" i="8"/>
  <c r="D38" i="8"/>
  <c r="C38" i="8"/>
  <c r="B38" i="8"/>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C27" i="8"/>
  <c r="B27" i="8"/>
  <c r="D26" i="8"/>
  <c r="C26" i="8"/>
  <c r="B26" i="8"/>
  <c r="D25" i="8"/>
  <c r="C25" i="8"/>
  <c r="B25" i="8"/>
  <c r="D24" i="8"/>
  <c r="C24" i="8"/>
  <c r="B24" i="8"/>
  <c r="D23" i="8"/>
  <c r="C23" i="8"/>
  <c r="B23" i="8"/>
  <c r="D22" i="8"/>
  <c r="C22" i="8"/>
  <c r="B22" i="8"/>
  <c r="D21" i="8"/>
  <c r="C21" i="8"/>
  <c r="B21" i="8"/>
  <c r="D20" i="8"/>
  <c r="C20" i="8"/>
  <c r="B20" i="8"/>
  <c r="D19" i="8"/>
  <c r="C19" i="8"/>
  <c r="B19" i="8"/>
  <c r="D18" i="8"/>
  <c r="C18" i="8"/>
  <c r="B18" i="8"/>
  <c r="D17" i="8"/>
  <c r="C17" i="8"/>
  <c r="B17" i="8"/>
  <c r="D16" i="8"/>
  <c r="C16" i="8"/>
  <c r="B16" i="8"/>
  <c r="D15" i="8"/>
  <c r="C15" i="8"/>
  <c r="B15" i="8"/>
  <c r="D14" i="8"/>
  <c r="C14" i="8"/>
  <c r="B14" i="8"/>
  <c r="D13" i="8"/>
  <c r="C13" i="8"/>
  <c r="B13" i="8"/>
  <c r="D12" i="8"/>
  <c r="C12" i="8"/>
  <c r="B12" i="8"/>
  <c r="D11" i="8"/>
  <c r="C11" i="8"/>
  <c r="B11" i="8"/>
  <c r="D10" i="8"/>
  <c r="C10" i="8"/>
  <c r="B10" i="8"/>
  <c r="D9" i="8"/>
  <c r="C9" i="8"/>
  <c r="B9" i="8"/>
  <c r="J44" i="5"/>
  <c r="I44" i="5"/>
  <c r="H44" i="5"/>
  <c r="G44" i="5"/>
  <c r="F44" i="5"/>
  <c r="E44" i="5"/>
  <c r="D44" i="5"/>
  <c r="C44" i="5"/>
  <c r="B44" i="5"/>
  <c r="J43" i="5"/>
  <c r="I43" i="5"/>
  <c r="H43" i="5"/>
  <c r="G43" i="5"/>
  <c r="F43" i="5"/>
  <c r="E43" i="5"/>
  <c r="D43" i="5"/>
  <c r="C43" i="5"/>
  <c r="B43" i="5"/>
  <c r="J42" i="5"/>
  <c r="I42" i="5"/>
  <c r="H42" i="5"/>
  <c r="G42" i="5"/>
  <c r="F42" i="5"/>
  <c r="E42" i="5"/>
  <c r="D42" i="5"/>
  <c r="C42" i="5"/>
  <c r="B42" i="5"/>
  <c r="J41" i="5"/>
  <c r="I41" i="5"/>
  <c r="H41" i="5"/>
  <c r="G41" i="5"/>
  <c r="F41" i="5"/>
  <c r="E41" i="5"/>
  <c r="D41" i="5"/>
  <c r="C41" i="5"/>
  <c r="B41" i="5"/>
  <c r="J40" i="5"/>
  <c r="I40" i="5"/>
  <c r="H40" i="5"/>
  <c r="G40" i="5"/>
  <c r="F40" i="5"/>
  <c r="E40" i="5"/>
  <c r="D40" i="5"/>
  <c r="C40" i="5"/>
  <c r="B40" i="5"/>
  <c r="J39" i="5"/>
  <c r="I39" i="5"/>
  <c r="H39" i="5"/>
  <c r="G39" i="5"/>
  <c r="F39" i="5"/>
  <c r="E39" i="5"/>
  <c r="D39" i="5"/>
  <c r="C39" i="5"/>
  <c r="B39" i="5"/>
  <c r="J38" i="5"/>
  <c r="I38" i="5"/>
  <c r="H38" i="5"/>
  <c r="G38" i="5"/>
  <c r="F38" i="5"/>
  <c r="E38" i="5"/>
  <c r="D38" i="5"/>
  <c r="C38" i="5"/>
  <c r="B38" i="5"/>
  <c r="J37" i="5"/>
  <c r="I37" i="5"/>
  <c r="H37" i="5"/>
  <c r="G37" i="5"/>
  <c r="F37" i="5"/>
  <c r="E37" i="5"/>
  <c r="D37" i="5"/>
  <c r="C37" i="5"/>
  <c r="B37" i="5"/>
  <c r="J36" i="5"/>
  <c r="I36" i="5"/>
  <c r="H36" i="5"/>
  <c r="G36" i="5"/>
  <c r="F36" i="5"/>
  <c r="E36" i="5"/>
  <c r="D36" i="5"/>
  <c r="C36" i="5"/>
  <c r="B36" i="5"/>
  <c r="J35" i="5"/>
  <c r="I35" i="5"/>
  <c r="H35" i="5"/>
  <c r="G35" i="5"/>
  <c r="F35" i="5"/>
  <c r="E35" i="5"/>
  <c r="D35" i="5"/>
  <c r="C35" i="5"/>
  <c r="B35" i="5"/>
  <c r="J34" i="5"/>
  <c r="I34" i="5"/>
  <c r="H34" i="5"/>
  <c r="G34" i="5"/>
  <c r="F34" i="5"/>
  <c r="E34" i="5"/>
  <c r="D34" i="5"/>
  <c r="C34" i="5"/>
  <c r="B34" i="5"/>
  <c r="J33" i="5"/>
  <c r="I33" i="5"/>
  <c r="H33" i="5"/>
  <c r="G33" i="5"/>
  <c r="F33" i="5"/>
  <c r="E33" i="5"/>
  <c r="D33" i="5"/>
  <c r="C33" i="5"/>
  <c r="B33" i="5"/>
  <c r="J32" i="5"/>
  <c r="I32" i="5"/>
  <c r="H32" i="5"/>
  <c r="G32" i="5"/>
  <c r="F32" i="5"/>
  <c r="E32" i="5"/>
  <c r="D32" i="5"/>
  <c r="C32" i="5"/>
  <c r="B32" i="5"/>
  <c r="J31" i="5"/>
  <c r="I31" i="5"/>
  <c r="H31" i="5"/>
  <c r="G31" i="5"/>
  <c r="F31" i="5"/>
  <c r="E31" i="5"/>
  <c r="D31" i="5"/>
  <c r="C31" i="5"/>
  <c r="B31" i="5"/>
  <c r="J30" i="5"/>
  <c r="I30" i="5"/>
  <c r="H30" i="5"/>
  <c r="G30" i="5"/>
  <c r="F30" i="5"/>
  <c r="E30" i="5"/>
  <c r="D30" i="5"/>
  <c r="C30" i="5"/>
  <c r="B30" i="5"/>
  <c r="J29" i="5"/>
  <c r="I29" i="5"/>
  <c r="H29" i="5"/>
  <c r="G29" i="5"/>
  <c r="F29" i="5"/>
  <c r="E29" i="5"/>
  <c r="D29" i="5"/>
  <c r="C29" i="5"/>
  <c r="B29" i="5"/>
  <c r="J28" i="5"/>
  <c r="I28" i="5"/>
  <c r="H28" i="5"/>
  <c r="G28" i="5"/>
  <c r="F28" i="5"/>
  <c r="E28" i="5"/>
  <c r="D28" i="5"/>
  <c r="C28" i="5"/>
  <c r="B28" i="5"/>
  <c r="J27" i="5"/>
  <c r="I27" i="5"/>
  <c r="H27" i="5"/>
  <c r="G27" i="5"/>
  <c r="F27" i="5"/>
  <c r="E27" i="5"/>
  <c r="D27" i="5"/>
  <c r="C27" i="5"/>
  <c r="B27" i="5"/>
  <c r="J26" i="5"/>
  <c r="I26" i="5"/>
  <c r="H26" i="5"/>
  <c r="G26" i="5"/>
  <c r="F26" i="5"/>
  <c r="E26" i="5"/>
  <c r="D26" i="5"/>
  <c r="C26" i="5"/>
  <c r="B26" i="5"/>
  <c r="J25" i="5"/>
  <c r="I25" i="5"/>
  <c r="H25" i="5"/>
  <c r="G25" i="5"/>
  <c r="F25" i="5"/>
  <c r="E25" i="5"/>
  <c r="D25" i="5"/>
  <c r="C25" i="5"/>
  <c r="B25" i="5"/>
  <c r="J24" i="5"/>
  <c r="I24" i="5"/>
  <c r="H24" i="5"/>
  <c r="G24" i="5"/>
  <c r="F24" i="5"/>
  <c r="E24" i="5"/>
  <c r="D24" i="5"/>
  <c r="C24" i="5"/>
  <c r="B24" i="5"/>
  <c r="J23" i="5"/>
  <c r="I23" i="5"/>
  <c r="H23" i="5"/>
  <c r="G23" i="5"/>
  <c r="F23" i="5"/>
  <c r="E23" i="5"/>
  <c r="D23" i="5"/>
  <c r="C23" i="5"/>
  <c r="B23" i="5"/>
  <c r="J22" i="5"/>
  <c r="I22" i="5"/>
  <c r="H22" i="5"/>
  <c r="G22" i="5"/>
  <c r="F22" i="5"/>
  <c r="E22" i="5"/>
  <c r="D22" i="5"/>
  <c r="C22" i="5"/>
  <c r="B22" i="5"/>
  <c r="J21" i="5"/>
  <c r="I21" i="5"/>
  <c r="H21" i="5"/>
  <c r="G21" i="5"/>
  <c r="F21" i="5"/>
  <c r="E21" i="5"/>
  <c r="D21" i="5"/>
  <c r="C21" i="5"/>
  <c r="B21" i="5"/>
  <c r="J20" i="5"/>
  <c r="I20" i="5"/>
  <c r="H20" i="5"/>
  <c r="G20" i="5"/>
  <c r="F20" i="5"/>
  <c r="E20" i="5"/>
  <c r="D20" i="5"/>
  <c r="C20" i="5"/>
  <c r="B20" i="5"/>
  <c r="J19" i="5"/>
  <c r="I19" i="5"/>
  <c r="H19" i="5"/>
  <c r="G19" i="5"/>
  <c r="F19" i="5"/>
  <c r="E19" i="5"/>
  <c r="D19" i="5"/>
  <c r="C19" i="5"/>
  <c r="B19" i="5"/>
  <c r="J18" i="5"/>
  <c r="I18" i="5"/>
  <c r="H18" i="5"/>
  <c r="G18" i="5"/>
  <c r="F18" i="5"/>
  <c r="E18" i="5"/>
  <c r="D18" i="5"/>
  <c r="C18" i="5"/>
  <c r="B18" i="5"/>
  <c r="J17" i="5"/>
  <c r="I17" i="5"/>
  <c r="H17" i="5"/>
  <c r="G17" i="5"/>
  <c r="F17" i="5"/>
  <c r="E17" i="5"/>
  <c r="D17" i="5"/>
  <c r="C17" i="5"/>
  <c r="B17" i="5"/>
  <c r="J16" i="5"/>
  <c r="I16" i="5"/>
  <c r="H16" i="5"/>
  <c r="G16" i="5"/>
  <c r="F16" i="5"/>
  <c r="E16" i="5"/>
  <c r="D16" i="5"/>
  <c r="C16" i="5"/>
  <c r="B16" i="5"/>
  <c r="J15" i="5"/>
  <c r="I15" i="5"/>
  <c r="H15" i="5"/>
  <c r="G15" i="5"/>
  <c r="F15" i="5"/>
  <c r="E15" i="5"/>
  <c r="D15" i="5"/>
  <c r="C15" i="5"/>
  <c r="B15" i="5"/>
  <c r="J14" i="5"/>
  <c r="I14" i="5"/>
  <c r="H14" i="5"/>
  <c r="G14" i="5"/>
  <c r="F14" i="5"/>
  <c r="E14" i="5"/>
  <c r="D14" i="5"/>
  <c r="C14" i="5"/>
  <c r="B14" i="5"/>
  <c r="J13" i="5"/>
  <c r="I13" i="5"/>
  <c r="H13" i="5"/>
  <c r="G13" i="5"/>
  <c r="F13" i="5"/>
  <c r="E13" i="5"/>
  <c r="D13" i="5"/>
  <c r="C13" i="5"/>
  <c r="B13" i="5"/>
  <c r="J12" i="5"/>
  <c r="I12" i="5"/>
  <c r="H12" i="5"/>
  <c r="G12" i="5"/>
  <c r="F12" i="5"/>
  <c r="E12" i="5"/>
  <c r="D12" i="5"/>
  <c r="C12" i="5"/>
  <c r="B12" i="5"/>
  <c r="J11" i="5"/>
  <c r="I11" i="5"/>
  <c r="H11" i="5"/>
  <c r="G11" i="5"/>
  <c r="F11" i="5"/>
  <c r="E11" i="5"/>
  <c r="D11" i="5"/>
  <c r="C11" i="5"/>
  <c r="B11" i="5"/>
  <c r="J10" i="5"/>
  <c r="I10" i="5"/>
  <c r="H10" i="5"/>
  <c r="G10" i="5"/>
  <c r="F10" i="5"/>
  <c r="E10" i="5"/>
  <c r="D10" i="5"/>
  <c r="C10" i="5"/>
  <c r="B10" i="5"/>
  <c r="J9" i="5"/>
  <c r="I9" i="5"/>
  <c r="H9" i="5"/>
  <c r="G9" i="5"/>
  <c r="F9" i="5"/>
  <c r="E9" i="5"/>
  <c r="D9" i="5"/>
  <c r="C9" i="5"/>
  <c r="B9" i="5"/>
  <c r="J21" i="4"/>
  <c r="I21" i="4"/>
  <c r="H21" i="4"/>
  <c r="G21" i="4"/>
  <c r="F21" i="4"/>
  <c r="E21" i="4"/>
  <c r="D21" i="4"/>
  <c r="C21" i="4"/>
  <c r="B21" i="4"/>
  <c r="J20" i="4"/>
  <c r="I20" i="4"/>
  <c r="H20" i="4"/>
  <c r="G20" i="4"/>
  <c r="F20" i="4"/>
  <c r="E20" i="4"/>
  <c r="D20" i="4"/>
  <c r="C20" i="4"/>
  <c r="B20" i="4"/>
  <c r="J19" i="4"/>
  <c r="I19" i="4"/>
  <c r="H19" i="4"/>
  <c r="G19" i="4"/>
  <c r="F19" i="4"/>
  <c r="E19" i="4"/>
  <c r="D19" i="4"/>
  <c r="C19" i="4"/>
  <c r="B19" i="4"/>
  <c r="J18" i="4"/>
  <c r="I18" i="4"/>
  <c r="H18" i="4"/>
  <c r="G18" i="4"/>
  <c r="F18" i="4"/>
  <c r="E18" i="4"/>
  <c r="D18" i="4"/>
  <c r="C18" i="4"/>
  <c r="B18" i="4"/>
  <c r="J17" i="4"/>
  <c r="I17" i="4"/>
  <c r="H17" i="4"/>
  <c r="G17" i="4"/>
  <c r="F17" i="4"/>
  <c r="E17" i="4"/>
  <c r="D17" i="4"/>
  <c r="C17" i="4"/>
  <c r="B17" i="4"/>
  <c r="J16" i="4"/>
  <c r="I16" i="4"/>
  <c r="H16" i="4"/>
  <c r="G16" i="4"/>
  <c r="F16" i="4"/>
  <c r="E16" i="4"/>
  <c r="D16" i="4"/>
  <c r="C16" i="4"/>
  <c r="B16" i="4"/>
  <c r="J15" i="4"/>
  <c r="I15" i="4"/>
  <c r="H15" i="4"/>
  <c r="G15" i="4"/>
  <c r="F15" i="4"/>
  <c r="E15" i="4"/>
  <c r="D15" i="4"/>
  <c r="C15" i="4"/>
  <c r="B15" i="4"/>
  <c r="J14" i="4"/>
  <c r="I14" i="4"/>
  <c r="H14" i="4"/>
  <c r="G14" i="4"/>
  <c r="F14" i="4"/>
  <c r="E14" i="4"/>
  <c r="D14" i="4"/>
  <c r="C14" i="4"/>
  <c r="B14" i="4"/>
  <c r="J13" i="4"/>
  <c r="I13" i="4"/>
  <c r="H13" i="4"/>
  <c r="G13" i="4"/>
  <c r="F13" i="4"/>
  <c r="E13" i="4"/>
  <c r="D13" i="4"/>
  <c r="C13" i="4"/>
  <c r="B13" i="4"/>
  <c r="J12" i="4"/>
  <c r="I12" i="4"/>
  <c r="H12" i="4"/>
  <c r="G12" i="4"/>
  <c r="F12" i="4"/>
  <c r="E12" i="4"/>
  <c r="D12" i="4"/>
  <c r="C12" i="4"/>
  <c r="B12" i="4"/>
  <c r="J11" i="4"/>
  <c r="I11" i="4"/>
  <c r="H11" i="4"/>
  <c r="G11" i="4"/>
  <c r="F11" i="4"/>
  <c r="E11" i="4"/>
  <c r="D11" i="4"/>
  <c r="C11" i="4"/>
  <c r="B11" i="4"/>
  <c r="J10" i="4"/>
  <c r="I10" i="4"/>
  <c r="H10" i="4"/>
  <c r="G10" i="4"/>
  <c r="F10" i="4"/>
  <c r="E10" i="4"/>
  <c r="D10" i="4"/>
  <c r="C10" i="4"/>
  <c r="B10" i="4"/>
  <c r="J9" i="4"/>
  <c r="I9" i="4"/>
  <c r="H9" i="4"/>
  <c r="G9" i="4"/>
  <c r="F9" i="4"/>
  <c r="E9" i="4"/>
  <c r="D9" i="4"/>
  <c r="C9" i="4"/>
  <c r="B9" i="4"/>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<sst xmlns="http://schemas.openxmlformats.org/spreadsheetml/2006/main" count="1458" uniqueCount="617">
  <si>
    <t>Scottish Child Payment to 31 March 2024</t>
  </si>
  <si>
    <t>Table 1: Applications for Scottish Child Payment by month</t>
  </si>
  <si>
    <t>Table 2: Applications for Scottish Child Payment by channel</t>
  </si>
  <si>
    <t>Table 3: Applications for Scottish Child Payment by age group</t>
  </si>
  <si>
    <t>Table 4: Applications for Scottish Child Payment by local authority area</t>
  </si>
  <si>
    <t>Table 5: Processing times for Scottish Child Payment by month</t>
  </si>
  <si>
    <t>Table 6: Number and value of Scottish Child Payments by month</t>
  </si>
  <si>
    <t>Table 7: Number and value of Scottish Child Payments by local authority area</t>
  </si>
  <si>
    <t>Table 8: Number of individual Scottish Child Payment clients paid by financial year</t>
  </si>
  <si>
    <t>Table 9: Number of children actively benefitting from Scottish Child Payment on 31 March 2024 (child caseload)</t>
  </si>
  <si>
    <t>Table 10: Number of children actively benefitting from Scottish Child Payment on 31 March 2024 by local authority area (child caseload)</t>
  </si>
  <si>
    <t>Table 11: Number of children actively benefitting from Scottish Child Payment on 31 March 2024 by individual age (child caseload)</t>
  </si>
  <si>
    <t>Table 12: Number of children actively benefitting from Scottish Child Payment on 31 March 2024 by local authority area and individual age (child caseload)</t>
  </si>
  <si>
    <t>Table 13: Number of children actively benefitting from Scottish Child Payment on 31 December 2023 by local authority area and Scottish Index of Multiple Deprivation 2020 (quintile) (child caseload)</t>
  </si>
  <si>
    <t>Table 14: Number of clients in receipt of Scottish Child Payment on 31 March 2024 by age group (client caseload)</t>
  </si>
  <si>
    <t>Table 15: Re-determinations for Scottish Child Payment (management information)</t>
  </si>
  <si>
    <t>Table 16: Appeals for Scottish Child Payment (management information)</t>
  </si>
  <si>
    <t>Chart 1: Applications for Scottish Child Payment by month</t>
  </si>
  <si>
    <t>List of financial years covered in this publication</t>
  </si>
  <si>
    <t>Table of Contents</t>
  </si>
  <si>
    <t>This worksheet contains one table. Applications are summarised by month and financial year totals are located at the bottom of the table.</t>
  </si>
  <si>
    <t>Banded rows are used in this table. To remove these, highlight the table, go to the Design tab and uncheck the banded rows box.</t>
  </si>
  <si>
    <t>Data bars are used in this table. To remove these, select the table, go to the Home tab, click on Conditional Formatting and select Clear Rules from This Table.</t>
  </si>
  <si>
    <t>Notes are located below this table and begin in cell A53.</t>
  </si>
  <si>
    <t>This worksheet contains one table. Applications are summarised by month and application channel.</t>
  </si>
  <si>
    <t>Notes are located below this table and begin in cell A49.</t>
  </si>
  <si>
    <t>This worksheet contains one table which summarises applications and decisions by applicant age.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</si>
  <si>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titled Table 3 - Full data.</t>
  </si>
  <si>
    <t>Notes are located below this table and begin in cell A22.</t>
  </si>
  <si>
    <t xml:space="preserve">Financial Year selection
</t>
  </si>
  <si>
    <t>This worksheet contains one table which summarises applications and decisions by local authority area.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</si>
  <si>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titled Table 4 - Full data.</t>
  </si>
  <si>
    <t>Notes are located below this table and begin in cell A45.</t>
  </si>
  <si>
    <t>This worksheet contains one table on processing times. Applications are summarised by month. Percentages of total processed applications are located at the bottom of the table.</t>
  </si>
  <si>
    <t>Notes are located below this table and begin in cell A54.</t>
  </si>
  <si>
    <t>This worksheet contains one table. Payments are summarised by month and financial year totals are located at the bottom of the table.</t>
  </si>
  <si>
    <t>This worksheet contains one table which summarises payments by local authority area.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</si>
  <si>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titled Table 7 - Full data.</t>
  </si>
  <si>
    <t>This worksheet contains one table which summarises the number of individual clients helped by financial year. All time figure is located at the top of the table.</t>
  </si>
  <si>
    <t>Notes are located below this table and begin in cell A11.</t>
  </si>
  <si>
    <t>This worksheet contains one table which summarises the number of individual children by the end of financial quarter.</t>
  </si>
  <si>
    <t>Notes are located below this table and begin in cell A18.</t>
  </si>
  <si>
    <t>This worksheet contains one table which summarises the number of individual children by local authority area (as of 31 March 2024).</t>
  </si>
  <si>
    <t>Notes are located below this table and begin in cell A43.</t>
  </si>
  <si>
    <t>This worksheet contains one table which summarises the number of individual children by age (as of 31 March 2024).</t>
  </si>
  <si>
    <t>Notes are located below this table and begin in cell A24.</t>
  </si>
  <si>
    <t>This worksheet contains one table which summarises the number of individual children by local authority area and individual age (as of 31 March 2024).</t>
  </si>
  <si>
    <t>Notes are located below this table and begin in cell A40.</t>
  </si>
  <si>
    <t>This worksheet contains one table which summarises the number of individual children by local authority area and SIMD 2020 (quintile) (as of 31 March 2024).</t>
  </si>
  <si>
    <t>This worksheet contains one table which summarises the number of individual client by age group (as of 31 March 2024).</t>
  </si>
  <si>
    <t>Notes are located below this table and begin in cell A19.</t>
  </si>
  <si>
    <t>This worksheet contains one table. Re-determinations are summarised by month.</t>
  </si>
  <si>
    <t>Notes are located below this table and begin in cell A50.</t>
  </si>
  <si>
    <t>This worksheet contains one table. Appeals are summarised by month.</t>
  </si>
  <si>
    <t>This worksheet contains one chart. Alternative text for this chart is located in cell A3.</t>
  </si>
  <si>
    <t>Alternative Text: This chart summarises the number of applications received since the benefit opened for applications on 9th November 2020. Vertical bars are used to show the number of applications received for each month. The figures used in this chart are located in Table 1 of this document.</t>
  </si>
  <si>
    <t>Figures are rounded for disclosure control and may not sum due to rounding.</t>
  </si>
  <si>
    <t>[note 1] Scottish Child Payment opened for applications on 9 November 2020 in advance of its official launch on 15 February 2021.</t>
  </si>
  <si>
    <t>[note 2] Figures for November 2020 include applications received or processed from 9 November to 30 November only.</t>
  </si>
  <si>
    <t>[note 3] Financial Year 2020 - 2021 includes the months from February 2021 to March 2021; Financial Year 2021 - 2022 includes the months from April 2021 to March 2022; Financial Year 2022 - 2023 includes the months from April 2022 to March 2023; Financial Year 2023 - 2024 includes the months from April 2023 to March 2024.</t>
  </si>
  <si>
    <t>[note 4] Scottish Child Payment was extended to eligible low-income families with children aged under 16 from under six on 14 November 2022.</t>
  </si>
  <si>
    <t>[note 5] This publication reported on full applications only. This excludes any applications from existing clients requesting to add children over six to the existing Scottish Child Payment awards. See the About the data section of the publication for more detailed information on the types of applications.</t>
  </si>
  <si>
    <t>[note 6] Applications are processed once a decision has been made to authorise or deny, or once an application is withdrawn by the applicant. Data is presented by the month of decision rather than month the application was received.</t>
  </si>
  <si>
    <t>[note 7] Client advisors began processing applications for Scottish Child Payment during the pre-launch application window from 9 November 2020 to 15 February 2021.</t>
  </si>
  <si>
    <t>[note 8] The outcome of any application processed during the pre-launch application window was temporary and subject to change until the benefit officially launched and a final eligibility check was carried out to establish the entitlement for each case.</t>
  </si>
  <si>
    <t>[note 9] For authorised applications processed during the application window, the month of decision reflects the month the client advisor originally processed the application.</t>
  </si>
  <si>
    <t>[note 10] Due to the design of Social Security Scotland’s case management system, denials were not processed during the application window and were instead flagged and set aside.</t>
  </si>
  <si>
    <t>[note 11] Client advisors began formally denying the set aside applications after the official launch of the benefit and had completed this undertaking by the end of March 2021.</t>
  </si>
  <si>
    <t>See the Application authorisation and payment section of the publication for more detailed information on how applications were handled before the official launch of Scottish Child Payment on 15 February 2021.</t>
  </si>
  <si>
    <t>[note 1] Scottish Child Payment opened for applications on 9 November 2020 in advance of its official launch on 15 February 2021. Figures for November 2020 include applications received from 9 November to 30 November only.</t>
  </si>
  <si>
    <t>[note 2] Where application channel is neither online, paper nor phone, application channel has been classed as ‘other channels’. These figures are not subject to suppression as they do not reveal information on any individuals.</t>
  </si>
  <si>
    <t>[c] Figures suppressed for disclosure control</t>
  </si>
  <si>
    <t>[note 1] The under 18 age group includes some possible errors in date of birth.</t>
  </si>
  <si>
    <t>[note 2] Age is unknown where date of birth is missing or incorrect (e.g. child date of birth has been input instead of applicant date of birth).</t>
  </si>
  <si>
    <t>[note 3] Applications are processed once a decision has been made to authorise or deny, or once an application is withdrawn by the applicant.</t>
  </si>
  <si>
    <t>[note 1] Some applications cannot be matched to a Scottish local authority by postcode, because the postcode on the application is not on the lookup file used to match postcode to local authority. These may be applications from people living in properties that are too new to be on the lookup file. Applications have been assigned to Scotland based on postcode area.</t>
  </si>
  <si>
    <t>[note 2] Applications have been assigned as being non-Scottish if the postcode on the application cannot be matched to a Scottish local authority using a postcode lookup file, and where the application is also from a non-Scottish postcode area.</t>
  </si>
  <si>
    <t>[note 3] Some applications did not have a postcode and therefore cannot be matched to local authority or country.</t>
  </si>
  <si>
    <t>[note 4] Applications are processed once a decision has been made to authorise or deny the application, or once an application is withdrawn by the applicant.</t>
  </si>
  <si>
    <t>See the data quality section of the publication for further information about how postcodes are matched to local authorities and country.</t>
  </si>
  <si>
    <t>[note 1] Processing time is calculated in working days, and public holidays are excluded, even if applications were processed by staff working overtime on these days. Processing time is only calculated for applications that were decided by 31 March 2024, and does not include any applications that are flagged as having had re-determination request. The number of applications processed in this table is therefore lower than the number of decisions shown in other tables.</t>
  </si>
  <si>
    <t>[note 2] Client advisors began processing applications for Scottish Child Payment during the pre-launch application window from 9 November 2020 to 15 February 2021. The outcome of any application processed during this time was temporary and subject to change until the benefit officially launched - a final eligibility check was carried out to establish the entitlement for each case. Processing time for these applications is calculated between the application date and the date the client advisor originally processed the application - meaning the final eligibility check on 15 February is not included.</t>
  </si>
  <si>
    <t>[note 3] Data is presented by the month of decision rather than month the application was received.</t>
  </si>
  <si>
    <t>[note 4] Scottish Child Payment opened for applications on 9 November 2020 ahead of its official launch on the 15 February 2021 so figures are for the period 9 November to 30 November, leaving 15 working days in the month of November during which decisions could be made.</t>
  </si>
  <si>
    <t>[note 5] On 14 November 2022, 'Straight-through Processing' was introduced. This allows certain applications which meet a specific set of criteria to be automatically passed to the payment approval stage. See the Data Quality section of the publication for more detailed information on this new processing feature.</t>
  </si>
  <si>
    <t>[note 6] Median average has been used. The median is the middle value of an ordered dataset, or the point at which half of the values are higher and half of the values are lower.</t>
  </si>
  <si>
    <t>[note 1] Payments are issued once applications are processed and a decision is made to authorise the application. Data is presented by the month of a payment being issued rather than month the application was received or the month of decision.</t>
  </si>
  <si>
    <t>[note 2] Scottish Child Payment was officially launched on the 15 February 2021, so figures for February 2021 include payments issued from 15 to 28 February 2021 only.</t>
  </si>
  <si>
    <t>[note 4] Includes payments that are a result of re-determinations and appeals.</t>
  </si>
  <si>
    <t>[note 5] A number of payments issued in March 2022 were adjusted using a separate data source collated by Social Security Scotland Finance colleagues because it was discovered the value of those payments was incorrectly recorded in the primary data source used to populate this table. There is ongoing work to retrospectively update the case management system to reflect these changes which may result in revisions in subsequent statistical releases. Any subsequent revisions will be explained in the main publication document and highlighted in the footnotes of this table.</t>
  </si>
  <si>
    <t>[note 4] Includes payments that are a result of re-determinations and appeals</t>
  </si>
  <si>
    <t>Figures are rounded for disclosure control.</t>
  </si>
  <si>
    <t>[note 1] Payments are issued once applications are processed and a decision is made to authorise the application. Data is presented by the date a payment is issued rather than date the application was received or the date of decision.</t>
  </si>
  <si>
    <t>[note 2] Financial Year 2020 - 2021 includes the months from February 2021 to March 2021; Financial Year 2021 - 2022 includes the months from April 2021 to March 2022; Financial Year 2022 - 2023 includes the months from April 2022 to March 2023; Financial Year 2023 - 2024 includes the months from April 2023 to March 2024.</t>
  </si>
  <si>
    <t>[note 3] Includes payments that are a result of re-determinations and appeals.</t>
  </si>
  <si>
    <t>[note 4] A client refers to a person who has applied for the benefit. A client may be included in multiple financial years as long as any of their children remains eligible for the benefit.</t>
  </si>
  <si>
    <t>[note 1] For 31 March 2023 and earlier, the number of children is a derived statistic and is rounded to the nearest thousand.</t>
  </si>
  <si>
    <t>[note 2] The number of children in receipt of Scottish Child Payment is typically estimated by dividing the total value of payments issued in the 28 days to the end of the financial quarter by the value paid to cover a four week period for one child. For the estimate as at 30 June 2022, an exception was made and the 28 day period was extended to 31 days to include a number of clients who received payment early due to the two consecutive bank holidays in early June 2022.</t>
  </si>
  <si>
    <t>[note 3] Since 14 November 2022 eligible families have received £25 per child, per week. In between April 2022 and 13 November 2022, the rate was £20 per child, per week. Prior to April 2022 the rate was £10 per child, per week. As a result, the value paid to clients to cover a four week period for one child used when calculating the number of children in receipt of Scottish Child Payment was £40 until 31 March 2022. The estimate as of 30 June 2022 and 30 September 2022 was derived by dividing the total value of payments issued by £80.</t>
  </si>
  <si>
    <t>[note 4] Due to the extension of the Scottish Child Payment eligibility, a notable number of new clients were being paid for the first time in the 28 day period used to estimate caseload as of 31 December 2022, and 31 March 2023. This results in a significant number of payments for £25 (one week), £50 (two weeks) and £75 (three weeks). To account for this, the estimate as of 31 December 2022, and 31 March 2023 was derived by dividing the value of payments issued to each client by £25 multiplied by the length of the cover period for that payment.</t>
  </si>
  <si>
    <t>[note 5] A new methodology has been introduced in order to produce a more accurate estimate for June 2023 and onwards. This methodology uses a new data extract which makes it possible to identify all children under clients' care who are in receipt of, or have been approved for a payment in the period even if they have not been paid yet.</t>
  </si>
  <si>
    <t>See the Methodology and definitions section of publication background notes for more information.</t>
  </si>
  <si>
    <t>[note 1] The local authority area is based on clients' postcode information, rather than their children.</t>
  </si>
  <si>
    <t>[note 2] Some clients' postcode information cannot be matched to a Scottish local authority because their postcode is not on the lookup file used to match postcode to local authority. These may be applications or change-of-circumstances forms from people living in properties that are too new to be on the lookup file. Nevertheless, clients have been assigned to Scotland based on postcode area.</t>
  </si>
  <si>
    <t>[note 3] Clients have been assigned as being non-Scottish if their postcode cannot be matched to a Scottish local authority using a postcode lookup file, and where the application or change-of-circumstances form is also from a non-Scottish postcode area.</t>
  </si>
  <si>
    <t>See the Methodology and definitions section of publication background notes for more information on the new methodology.</t>
  </si>
  <si>
    <t>[note 1] The age that is used in this table is based on the age the child would be on 31 March 2024.</t>
  </si>
  <si>
    <t>[note 4] The age that is used in this table is based on the age the child would be on 31 March 2024.</t>
  </si>
  <si>
    <t>[note 4] The Scottish Index of Multiple Deprivation (SIMD) presents a picture of multiple deprivation by identifying small area concentrations of multiple deprivation across all of Scotland in a consistent way. The approach used within the SIMD assumes that deprivation is not one dimensional but that there are a number of different aspects that all contribute. Data zones are ranked from 1 (most deprived) to 6,976 (least deprived) according to the SIMD. Each SIMD quintile contains 20 per cent of Scotland’s data zones. So, for example, quintile one contains the most deprived 20% of data zones and quintile five contains the least deprived 20% of data zones in Scotland according to SIMD 2020.</t>
  </si>
  <si>
    <t>More information is available on the Scottish Index of Multiple Deprivation section of the Scottish Government website.</t>
  </si>
  <si>
    <t>[note 1] The age that is used in this table is based on the age the client would be on 31 March 2024.</t>
  </si>
  <si>
    <t>[note 1] Until March 2022, appeals were reported based on management information manually collected by the Client Experience team at Social Security Scotland. From April 2022 onwards, the figures reported in this table are based on data extracted from the case management system. More information can be found within the About the Data section within the publication document.</t>
  </si>
  <si>
    <t>[note 2] Figures presented exclude any invalid requests.</t>
  </si>
  <si>
    <t>[note 3] Scottish Child Payment was officially launched on the 15 February 2021, so figures are for the period 15 February to 31 March 2024 only.</t>
  </si>
  <si>
    <t>[note 4] Financial Year 2020 - 2021 includes the months from February 2021 to March 2021; Financial Year 2021 - 2022 includes the months from April 2021 to March 2022; Financial Year 2022 - 2023 includes the months from April 2022 to March 2023; Financial Year 2023 - 2024 includes the months from April 2023 to March 2024.</t>
  </si>
  <si>
    <t>[note 5] Data is presented by the month of decision rather than month the request was received.</t>
  </si>
  <si>
    <t>[note 6] Median has been used to calculate the average number of days to respond. The median is the middle value of an ordered dataset, or the point at which half of the values are higher and half of the values are lower.</t>
  </si>
  <si>
    <t>[note 7] Average days to respond and percentage closed within 16 working days are only calculated for re-determinations that were disallowed, allowed, or partially allowed - this figure excludes re-determinations that were withdrawn. Where a re-determination was not closed within 16 working days, a further 5 day extension was agreed with the client or it was subject to a Coronavirus related extension permitted under the Coronavirus (Scotland) Act 2020 legislation that came into force on 7 April 2020.</t>
  </si>
  <si>
    <t>[note 1] Financial Year 2020 - 2021 includes the months from February 2021 to March 2021; Financial Year 2021 - 2022 includes the months from April 2021 to March 2022; Financial Year 2022 - 2023 includes the months from April 2022 to March 2023; Financial Year 2023 - 2024 includes the months from April 2023 to March 2024.</t>
  </si>
  <si>
    <t>[note 2] Until October 2023, appeals were reported based on management information manually collected by the Client Experience team at Social Security Scotland. From October 2023 onwards, the figures reported in this table are based on data extracted from the case management system. More information can be found within the About the Data section within the publication document.</t>
  </si>
  <si>
    <t>[note 3] Figures exclude withdrawn and invalid appeals</t>
  </si>
  <si>
    <t>[note 4] The number of completed appeals is based on the date that the client receives the decision.</t>
  </si>
  <si>
    <t>[note 5] Upheld means upheld in the client's favour.</t>
  </si>
  <si>
    <t>Table Number</t>
  </si>
  <si>
    <t>Table or Chart Description</t>
  </si>
  <si>
    <t>Applications for Scottish Child Payment by month</t>
  </si>
  <si>
    <t>Applications for Scottish Child Payment by channel</t>
  </si>
  <si>
    <t>Applications for Scottish Child Payment by age group</t>
  </si>
  <si>
    <t>Applications for Scottish Child Payment by local authority area</t>
  </si>
  <si>
    <t>Processing times for Scottish Child Payment by month</t>
  </si>
  <si>
    <t>Number and value of Scottish Child Payments by month</t>
  </si>
  <si>
    <t>Number and value of Scottish Child Payments issued by local authority area</t>
  </si>
  <si>
    <t>Number of individual Scottish Child Payment clients paid by financial year</t>
  </si>
  <si>
    <t>Number of children actively benefitting from Scottish Child Payment on 31 March 2024 (child caseload)</t>
  </si>
  <si>
    <t>Number of children actively benefitting on 31 March 2024 by local authority area (child caseload)</t>
  </si>
  <si>
    <t>Number of children actively benefitting on 31 March 2024 by individual age (child caseload)</t>
  </si>
  <si>
    <t>Number of children actively benefitting on 31 March 2024 by local authority area and individual age (child caseload)</t>
  </si>
  <si>
    <t>Number of children actively benefitting on 31 March 2024 by local authority area and SIMD 2020 (quintile) (child caseload)</t>
  </si>
  <si>
    <t>Number of clients in receipt of Scottish Child Payment on 31 March 2024 by age group (client caseload)</t>
  </si>
  <si>
    <t>Re-determinations for Scottish Child Payment (management information)</t>
  </si>
  <si>
    <t>Appeals for Scottish Child Payment (management information)</t>
  </si>
  <si>
    <t>Applications for Scottish Child Payment by age group - Full data</t>
  </si>
  <si>
    <t>Applications for Scottish Child Payment by local authority area - Full data</t>
  </si>
  <si>
    <t>Number and value of Scottish Child Payments issued by local authority area - Full data</t>
  </si>
  <si>
    <t>Total applications received</t>
  </si>
  <si>
    <t>Percentage of total applications received</t>
  </si>
  <si>
    <t>Withdrawn applications</t>
  </si>
  <si>
    <t>Percentage of processed applications authorised</t>
  </si>
  <si>
    <t>Percentage of processed applications denied</t>
  </si>
  <si>
    <t>Percentage of processed applications withdrawn</t>
  </si>
  <si>
    <t>Total</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</si>
  <si>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</si>
  <si>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</si>
  <si>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</si>
  <si>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</si>
  <si>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</si>
  <si>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</si>
  <si>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</si>
  <si>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</si>
  <si>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</si>
  <si>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</si>
  <si>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</si>
  <si>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</si>
  <si>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</si>
  <si>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</si>
  <si>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</si>
  <si>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</si>
  <si>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</si>
  <si>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</si>
  <si>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</si>
  <si>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</si>
  <si>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</si>
  <si>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</si>
  <si>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</si>
  <si>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</si>
  <si>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</si>
  <si>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</si>
  <si>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</si>
  <si>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</si>
  <si>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</si>
  <si>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</si>
  <si>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</si>
  <si>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</si>
  <si>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</si>
  <si>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</si>
  <si>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</si>
  <si>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</si>
  <si>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</si>
  <si>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</si>
  <si>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</si>
  <si>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</si>
  <si>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</si>
  <si>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Financial Year 2020-2021</t>
  </si>
  <si>
    <t>Financial Year 2021-2022</t>
  </si>
  <si>
    <t>Financial Year 2022-2023</t>
  </si>
  <si>
    <t>Financial Year 2023-2024</t>
  </si>
  <si>
    <t>Online
applications</t>
  </si>
  <si>
    <t>Paper
applications</t>
  </si>
  <si>
    <t>Phone
applications</t>
  </si>
  <si>
    <t>Percentage of online applications</t>
  </si>
  <si>
    <t>Percentage of paper applications</t>
  </si>
  <si>
    <t>Percentage of phone applications</t>
  </si>
  <si>
    <t>Authorised applications</t>
  </si>
  <si>
    <t>Denied applications</t>
  </si>
  <si>
    <t>Under 18</t>
  </si>
  <si>
    <t>18-24</t>
  </si>
  <si>
    <t>25-29</t>
  </si>
  <si>
    <t>30-34</t>
  </si>
  <si>
    <t>35-39</t>
  </si>
  <si>
    <t>40-44</t>
  </si>
  <si>
    <t>45-49</t>
  </si>
  <si>
    <t>50-54</t>
  </si>
  <si>
    <t>55-59</t>
  </si>
  <si>
    <t>60-64</t>
  </si>
  <si>
    <t>65 and over</t>
  </si>
  <si>
    <t>Unknown</t>
  </si>
  <si>
    <t>Aberdeen City</t>
  </si>
  <si>
    <t>Aberdeenshire</t>
  </si>
  <si>
    <t>Angus</t>
  </si>
  <si>
    <t>Argyll and Bute</t>
  </si>
  <si>
    <t>Clackmannanshire</t>
  </si>
  <si>
    <t>Dumfries and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</si>
  <si>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</si>
  <si>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</si>
  <si>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</si>
  <si>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</si>
  <si>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</si>
  <si>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</si>
  <si>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</si>
  <si>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</si>
  <si>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</si>
  <si>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</si>
  <si>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</si>
  <si>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</si>
  <si>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</si>
  <si>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</si>
  <si>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</si>
  <si>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</si>
  <si>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</si>
  <si>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</si>
  <si>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</si>
  <si>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</si>
  <si>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</si>
  <si>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</si>
  <si>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</si>
  <si>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</si>
  <si>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</si>
  <si>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</si>
  <si>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Unknown - Scottish address</t>
  </si>
  <si>
    <t>Non-Scottish postcode</t>
  </si>
  <si>
    <t>No address</t>
  </si>
  <si>
    <t>Total applications processed excluding re-determinations</t>
  </si>
  <si>
    <t>Applications processed in
the same working day</t>
  </si>
  <si>
    <t>Applications processed in
1-5 working days</t>
  </si>
  <si>
    <t>Applications processed in
6-10 working days</t>
  </si>
  <si>
    <t>Applications processed in
11-15 working days</t>
  </si>
  <si>
    <t>Applications processed in
16-20 working days</t>
  </si>
  <si>
    <t>Applications processed in
21-25 working days</t>
  </si>
  <si>
    <t>Applications processed in
26-30 working days</t>
  </si>
  <si>
    <t>Applications processed in
31-35 working days</t>
  </si>
  <si>
    <t>Applications processed in
36-40 working days</t>
  </si>
  <si>
    <t>Applications processed in
41 working days or more</t>
  </si>
  <si>
    <t>Percentage of total applications processed</t>
  </si>
  <si>
    <t>Percentage of
total payment value</t>
  </si>
  <si>
    <t>All time</t>
  </si>
  <si>
    <t xml:space="preserve">As at which financial quarter
</t>
  </si>
  <si>
    <t>30 June 2021</t>
  </si>
  <si>
    <t>30 September 2021</t>
  </si>
  <si>
    <t>31 December 2021</t>
  </si>
  <si>
    <t>31 March 2022</t>
  </si>
  <si>
    <t>30 June 2022</t>
  </si>
  <si>
    <t>30 September 2022</t>
  </si>
  <si>
    <t>31 December 2022</t>
  </si>
  <si>
    <t>31 March 2023</t>
  </si>
  <si>
    <t>30 June 2023</t>
  </si>
  <si>
    <t>30 September 2023</t>
  </si>
  <si>
    <t>31 December 2023</t>
  </si>
  <si>
    <t>31 March 2024</t>
  </si>
  <si>
    <t>Number of children</t>
  </si>
  <si>
    <t>Percentage of the total number of children</t>
  </si>
  <si>
    <t>0 year old</t>
  </si>
  <si>
    <t>1 year old</t>
  </si>
  <si>
    <t>2 years old</t>
  </si>
  <si>
    <t>3 years old</t>
  </si>
  <si>
    <t>4 years old</t>
  </si>
  <si>
    <t>5 years old</t>
  </si>
  <si>
    <t>6 years old</t>
  </si>
  <si>
    <t>7 years old</t>
  </si>
  <si>
    <t>8 years old</t>
  </si>
  <si>
    <t>9 years old</t>
  </si>
  <si>
    <t>10 years old</t>
  </si>
  <si>
    <t>11 years old</t>
  </si>
  <si>
    <t>12 years old</t>
  </si>
  <si>
    <t>13 years old</t>
  </si>
  <si>
    <t>14 years old</t>
  </si>
  <si>
    <t>15 years old</t>
  </si>
  <si>
    <t>Of which child aged:
0 year old</t>
  </si>
  <si>
    <t>Of which child aged:
1 year old</t>
  </si>
  <si>
    <t>Of which child aged:
2 years old</t>
  </si>
  <si>
    <t>Of which child aged:
3 years old</t>
  </si>
  <si>
    <t>Of which child aged:
4 years old</t>
  </si>
  <si>
    <t>Of which child aged:
5 years old</t>
  </si>
  <si>
    <t>Of which child aged:
6 years old</t>
  </si>
  <si>
    <t>Of which child aged:
7 years old</t>
  </si>
  <si>
    <t>Of which child aged:
8 years old</t>
  </si>
  <si>
    <t>Of which child aged:
9 years old</t>
  </si>
  <si>
    <t>Of which child aged:
10 years old</t>
  </si>
  <si>
    <t>Of which child aged:
11 years old</t>
  </si>
  <si>
    <t>Of which child aged:
12 years old</t>
  </si>
  <si>
    <t>Of which child aged:
13 years old</t>
  </si>
  <si>
    <t>Of which child aged:
14 years old</t>
  </si>
  <si>
    <t>Of which child aged:
15 years old</t>
  </si>
  <si>
    <t>Unknown - Scottish address; Non-Scottish postcode; No address</t>
  </si>
  <si>
    <t>Of which SIMD quintile:
1 (Most deprived)</t>
  </si>
  <si>
    <t>Of which SIMD quintile:
2</t>
  </si>
  <si>
    <t>Of which SIMD quintile:
3</t>
  </si>
  <si>
    <t>Of which SIMD quintile:
4</t>
  </si>
  <si>
    <t>Of which SIMD quintile:
5 (Least deprived)</t>
  </si>
  <si>
    <t>Of which SIMD qunitile:
Unknown</t>
  </si>
  <si>
    <t>Number of clients</t>
  </si>
  <si>
    <t>Percentange of the overall number of clients</t>
  </si>
  <si>
    <t>Number of re-determinations received</t>
  </si>
  <si>
    <t>Re-determinations as a percentage of decisions processed</t>
  </si>
  <si>
    <t>Percentage of completed re-determinations which are disallowed</t>
  </si>
  <si>
    <t>Percentage of completed re-determinations which are allowed or partially allowed</t>
  </si>
  <si>
    <t>Percentage of completed re-determinations which are withdrawn</t>
  </si>
  <si>
    <t>Number of appeals received</t>
  </si>
  <si>
    <t>Applicant age group</t>
  </si>
  <si>
    <t>Total applications processed</t>
  </si>
  <si>
    <t>18-24 2020-2021</t>
  </si>
  <si>
    <t>18-24 2021-2022</t>
  </si>
  <si>
    <t>18-24 2022-2023</t>
  </si>
  <si>
    <t>18-24 2023-2024</t>
  </si>
  <si>
    <t>18-24 All time</t>
  </si>
  <si>
    <t>25-29 2020-2021</t>
  </si>
  <si>
    <t>25-29 2021-2022</t>
  </si>
  <si>
    <t>25-29 2022-2023</t>
  </si>
  <si>
    <t>25-29 2023-2024</t>
  </si>
  <si>
    <t>25-29 All time</t>
  </si>
  <si>
    <t>30-34 2020-2021</t>
  </si>
  <si>
    <t>30-34 2021-2022</t>
  </si>
  <si>
    <t>30-34 2022-2023</t>
  </si>
  <si>
    <t>30-34 2023-2024</t>
  </si>
  <si>
    <t>30-34 All time</t>
  </si>
  <si>
    <t>35-39 2020-2021</t>
  </si>
  <si>
    <t>35-39 2021-2022</t>
  </si>
  <si>
    <t>35-39 2022-2023</t>
  </si>
  <si>
    <t>35-39 2023-2024</t>
  </si>
  <si>
    <t>35-39 All time</t>
  </si>
  <si>
    <t>40-44 2020-2021</t>
  </si>
  <si>
    <t>40-44 2021-2022</t>
  </si>
  <si>
    <t>40-44 2022-2023</t>
  </si>
  <si>
    <t>40-44 2023-2024</t>
  </si>
  <si>
    <t>40-44 All time</t>
  </si>
  <si>
    <t>45-49 2020-2021</t>
  </si>
  <si>
    <t>45-49 2021-2022</t>
  </si>
  <si>
    <t>45-49 2022-2023</t>
  </si>
  <si>
    <t>45-49 2023-2024</t>
  </si>
  <si>
    <t>45-49 All time</t>
  </si>
  <si>
    <t>50-54 2020-2021</t>
  </si>
  <si>
    <t>50-54 2021-2022</t>
  </si>
  <si>
    <t>50-54 2022-2023</t>
  </si>
  <si>
    <t>50-54 2023-2024</t>
  </si>
  <si>
    <t>50-54 All time</t>
  </si>
  <si>
    <t>55-59 2020-2021</t>
  </si>
  <si>
    <t>55-59 2021-2022</t>
  </si>
  <si>
    <t>55-59 2022-2023</t>
  </si>
  <si>
    <t>55-59 2023-2024</t>
  </si>
  <si>
    <t>55-59 All time</t>
  </si>
  <si>
    <t>60-64 2020-2021</t>
  </si>
  <si>
    <t>60-64 2021-2022</t>
  </si>
  <si>
    <t>60-64 2022-2023</t>
  </si>
  <si>
    <t>60-64 2023-2024</t>
  </si>
  <si>
    <t>60-64 All time</t>
  </si>
  <si>
    <t>65 and over 2020-2021</t>
  </si>
  <si>
    <t>65 and over 2021-2022</t>
  </si>
  <si>
    <t>65 and over 2022-2023</t>
  </si>
  <si>
    <t>65 and over 2023-2024</t>
  </si>
  <si>
    <t>65 and over All time</t>
  </si>
  <si>
    <t>Total 2020-2021</t>
  </si>
  <si>
    <t>Total 2021-2022</t>
  </si>
  <si>
    <t>Total 2022-2023</t>
  </si>
  <si>
    <t>Total 2023-2024</t>
  </si>
  <si>
    <t>Total All time</t>
  </si>
  <si>
    <t>Under 18 2020-2021</t>
  </si>
  <si>
    <t>Under 18 2021-2022</t>
  </si>
  <si>
    <t>Under 18 2022-2023</t>
  </si>
  <si>
    <t>Under 18 2023-2024</t>
  </si>
  <si>
    <t>Under 18 All time</t>
  </si>
  <si>
    <t>Unknown 2020-2021</t>
  </si>
  <si>
    <t>Unknown 2021-2022</t>
  </si>
  <si>
    <t>Unknown 2022-2023</t>
  </si>
  <si>
    <t>Unknown 2023-2024</t>
  </si>
  <si>
    <t>Unknown All time</t>
  </si>
  <si>
    <t>Local Authority area</t>
  </si>
  <si>
    <t>Aberdeen City 2020-2021</t>
  </si>
  <si>
    <t>Aberdeen City 2021-2022</t>
  </si>
  <si>
    <t>Aberdeen City 2022-2023</t>
  </si>
  <si>
    <t>Aberdeen City 2023-2024</t>
  </si>
  <si>
    <t>Aberdeen City All time</t>
  </si>
  <si>
    <t>Aberdeenshire 2020-2021</t>
  </si>
  <si>
    <t>Aberdeenshire 2021-2022</t>
  </si>
  <si>
    <t>Aberdeenshire 2022-2023</t>
  </si>
  <si>
    <t>Aberdeenshire 2023-2024</t>
  </si>
  <si>
    <t>Aberdeenshire All time</t>
  </si>
  <si>
    <t>Angus 2020-2021</t>
  </si>
  <si>
    <t>Angus 2021-2022</t>
  </si>
  <si>
    <t>Angus 2022-2023</t>
  </si>
  <si>
    <t>Angus 2023-2024</t>
  </si>
  <si>
    <t>Angus All time</t>
  </si>
  <si>
    <t>Argyll and Bute 2020-2021</t>
  </si>
  <si>
    <t>Argyll and Bute 2021-2022</t>
  </si>
  <si>
    <t>Argyll and Bute 2022-2023</t>
  </si>
  <si>
    <t>Argyll and Bute 2023-2024</t>
  </si>
  <si>
    <t>Argyll and Bute All time</t>
  </si>
  <si>
    <t>Clackmannanshire 2020-2021</t>
  </si>
  <si>
    <t>Clackmannanshire 2021-2022</t>
  </si>
  <si>
    <t>Clackmannanshire 2022-2023</t>
  </si>
  <si>
    <t>Clackmannanshire 2023-2024</t>
  </si>
  <si>
    <t>Clackmannanshire All time</t>
  </si>
  <si>
    <t>Dumfries and Galloway 2020-2021</t>
  </si>
  <si>
    <t>Dumfries and Galloway 2021-2022</t>
  </si>
  <si>
    <t>Dumfries and Galloway 2022-2023</t>
  </si>
  <si>
    <t>Dumfries and Galloway 2023-2024</t>
  </si>
  <si>
    <t>Dumfries and Galloway All time</t>
  </si>
  <si>
    <t>Dundee City 2020-2021</t>
  </si>
  <si>
    <t>Dundee City 2021-2022</t>
  </si>
  <si>
    <t>Dundee City 2022-2023</t>
  </si>
  <si>
    <t>Dundee City 2023-2024</t>
  </si>
  <si>
    <t>Dundee City All time</t>
  </si>
  <si>
    <t>East Ayrshire 2020-2021</t>
  </si>
  <si>
    <t>East Ayrshire 2021-2022</t>
  </si>
  <si>
    <t>East Ayrshire 2022-2023</t>
  </si>
  <si>
    <t>East Ayrshire 2023-2024</t>
  </si>
  <si>
    <t>East Ayrshire All time</t>
  </si>
  <si>
    <t>East Dunbartonshire 2020-2021</t>
  </si>
  <si>
    <t>East Dunbartonshire 2021-2022</t>
  </si>
  <si>
    <t>East Dunbartonshire 2022-2023</t>
  </si>
  <si>
    <t>East Dunbartonshire 2023-2024</t>
  </si>
  <si>
    <t>East Dunbartonshire All time</t>
  </si>
  <si>
    <t>East Lothian 2020-2021</t>
  </si>
  <si>
    <t>East Lothian 2021-2022</t>
  </si>
  <si>
    <t>East Lothian 2022-2023</t>
  </si>
  <si>
    <t>East Lothian 2023-2024</t>
  </si>
  <si>
    <t>East Lothian All time</t>
  </si>
  <si>
    <t>East Renfrewshire 2020-2021</t>
  </si>
  <si>
    <t>East Renfrewshire 2021-2022</t>
  </si>
  <si>
    <t>East Renfrewshire 2022-2023</t>
  </si>
  <si>
    <t>East Renfrewshire 2023-2024</t>
  </si>
  <si>
    <t>East Renfrewshire All time</t>
  </si>
  <si>
    <t>Edinburgh, City of 2020-2021</t>
  </si>
  <si>
    <t>Edinburgh, City of 2021-2022</t>
  </si>
  <si>
    <t>Edinburgh, City of 2022-2023</t>
  </si>
  <si>
    <t>Edinburgh, City of 2023-2024</t>
  </si>
  <si>
    <t>Edinburgh, City of All time</t>
  </si>
  <si>
    <t>Falkirk 2020-2021</t>
  </si>
  <si>
    <t>Falkirk 2021-2022</t>
  </si>
  <si>
    <t>Falkirk 2022-2023</t>
  </si>
  <si>
    <t>Falkirk 2023-2024</t>
  </si>
  <si>
    <t>Falkirk All time</t>
  </si>
  <si>
    <t>Fife 2020-2021</t>
  </si>
  <si>
    <t>Fife 2021-2022</t>
  </si>
  <si>
    <t>Fife 2022-2023</t>
  </si>
  <si>
    <t>Fife 2023-2024</t>
  </si>
  <si>
    <t>Fife All time</t>
  </si>
  <si>
    <t>Glasgow City 2020-2021</t>
  </si>
  <si>
    <t>Glasgow City 2021-2022</t>
  </si>
  <si>
    <t>Glasgow City 2022-2023</t>
  </si>
  <si>
    <t>Glasgow City 2023-2024</t>
  </si>
  <si>
    <t>Glasgow City All time</t>
  </si>
  <si>
    <t>Highland 2020-2021</t>
  </si>
  <si>
    <t>Highland 2021-2022</t>
  </si>
  <si>
    <t>Highland 2022-2023</t>
  </si>
  <si>
    <t>Highland 2023-2024</t>
  </si>
  <si>
    <t>Highland All time</t>
  </si>
  <si>
    <t>Inverclyde 2020-2021</t>
  </si>
  <si>
    <t>Inverclyde 2021-2022</t>
  </si>
  <si>
    <t>Inverclyde 2022-2023</t>
  </si>
  <si>
    <t>Inverclyde 2023-2024</t>
  </si>
  <si>
    <t>Inverclyde All time</t>
  </si>
  <si>
    <t>Midlothian 2020-2021</t>
  </si>
  <si>
    <t>Midlothian 2021-2022</t>
  </si>
  <si>
    <t>Midlothian 2022-2023</t>
  </si>
  <si>
    <t>Midlothian 2023-2024</t>
  </si>
  <si>
    <t>Midlothian All time</t>
  </si>
  <si>
    <t>Moray 2020-2021</t>
  </si>
  <si>
    <t>Moray 2021-2022</t>
  </si>
  <si>
    <t>Moray 2022-2023</t>
  </si>
  <si>
    <t>Moray 2023-2024</t>
  </si>
  <si>
    <t>Moray All time</t>
  </si>
  <si>
    <t>Na h-Eileanan Siar 2020-2021</t>
  </si>
  <si>
    <t>Na h-Eileanan Siar 2021-2022</t>
  </si>
  <si>
    <t>Na h-Eileanan Siar 2022-2023</t>
  </si>
  <si>
    <t>Na h-Eileanan Siar 2023-2024</t>
  </si>
  <si>
    <t>Na h-Eileanan Siar All time</t>
  </si>
  <si>
    <t>No address 2020-2021</t>
  </si>
  <si>
    <t>No address 2021-2022</t>
  </si>
  <si>
    <t>No address 2022-2023</t>
  </si>
  <si>
    <t>No address 2023-2024</t>
  </si>
  <si>
    <t>No address All time</t>
  </si>
  <si>
    <t>Non-Scottish postcode 2020-2021</t>
  </si>
  <si>
    <t>Non-Scottish postcode 2021-2022</t>
  </si>
  <si>
    <t>Non-Scottish postcode 2022-2023</t>
  </si>
  <si>
    <t>Non-Scottish postcode 2023-2024</t>
  </si>
  <si>
    <t>Non-Scottish postcode All time</t>
  </si>
  <si>
    <t>North Ayrshire 2020-2021</t>
  </si>
  <si>
    <t>North Ayrshire 2021-2022</t>
  </si>
  <si>
    <t>North Ayrshire 2022-2023</t>
  </si>
  <si>
    <t>North Ayrshire 2023-2024</t>
  </si>
  <si>
    <t>North Ayrshire All time</t>
  </si>
  <si>
    <t>North Lanarkshire 2020-2021</t>
  </si>
  <si>
    <t>North Lanarkshire 2021-2022</t>
  </si>
  <si>
    <t>North Lanarkshire 2022-2023</t>
  </si>
  <si>
    <t>North Lanarkshire 2023-2024</t>
  </si>
  <si>
    <t>North Lanarkshire All time</t>
  </si>
  <si>
    <t>Orkney Islands 2020-2021</t>
  </si>
  <si>
    <t>Orkney Islands 2021-2022</t>
  </si>
  <si>
    <t>Orkney Islands 2022-2023</t>
  </si>
  <si>
    <t>Orkney Islands 2023-2024</t>
  </si>
  <si>
    <t>Orkney Islands All time</t>
  </si>
  <si>
    <t>Perth and Kinross 2020-2021</t>
  </si>
  <si>
    <t>Perth and Kinross 2021-2022</t>
  </si>
  <si>
    <t>Perth and Kinross 2022-2023</t>
  </si>
  <si>
    <t>Perth and Kinross 2023-2024</t>
  </si>
  <si>
    <t>Perth and Kinross All time</t>
  </si>
  <si>
    <t>Renfrewshire 2020-2021</t>
  </si>
  <si>
    <t>Renfrewshire 2021-2022</t>
  </si>
  <si>
    <t>Renfrewshire 2022-2023</t>
  </si>
  <si>
    <t>Renfrewshire 2023-2024</t>
  </si>
  <si>
    <t>Renfrewshire All time</t>
  </si>
  <si>
    <t>Scottish Borders 2020-2021</t>
  </si>
  <si>
    <t>Scottish Borders 2021-2022</t>
  </si>
  <si>
    <t>Scottish Borders 2022-2023</t>
  </si>
  <si>
    <t>Scottish Borders 2023-2024</t>
  </si>
  <si>
    <t>Scottish Borders All time</t>
  </si>
  <si>
    <t>Shetland Islands 2020-2021</t>
  </si>
  <si>
    <t>Shetland Islands 2021-2022</t>
  </si>
  <si>
    <t>Shetland Islands 2022-2023</t>
  </si>
  <si>
    <t>Shetland Islands 2023-2024</t>
  </si>
  <si>
    <t>Shetland Islands All time</t>
  </si>
  <si>
    <t>South Ayrshire 2020-2021</t>
  </si>
  <si>
    <t>South Ayrshire 2021-2022</t>
  </si>
  <si>
    <t>South Ayrshire 2022-2023</t>
  </si>
  <si>
    <t>South Ayrshire 2023-2024</t>
  </si>
  <si>
    <t>South Ayrshire All time</t>
  </si>
  <si>
    <t>South Lanarkshire 2020-2021</t>
  </si>
  <si>
    <t>South Lanarkshire 2021-2022</t>
  </si>
  <si>
    <t>South Lanarkshire 2022-2023</t>
  </si>
  <si>
    <t>South Lanarkshire 2023-2024</t>
  </si>
  <si>
    <t>South Lanarkshire All time</t>
  </si>
  <si>
    <t>Stirling 2020-2021</t>
  </si>
  <si>
    <t>Stirling 2021-2022</t>
  </si>
  <si>
    <t>Stirling 2022-2023</t>
  </si>
  <si>
    <t>Stirling 2023-2024</t>
  </si>
  <si>
    <t>Stirling All time</t>
  </si>
  <si>
    <t>Unknown - Scottish address 2020-2021</t>
  </si>
  <si>
    <t>Unknown - Scottish address 2021-2022</t>
  </si>
  <si>
    <t>Unknown - Scottish address 2022-2023</t>
  </si>
  <si>
    <t>Unknown - Scottish address 2023-2024</t>
  </si>
  <si>
    <t>Unknown - Scottish address All time</t>
  </si>
  <si>
    <t>West Dunbartonshire 2020-2021</t>
  </si>
  <si>
    <t>West Dunbartonshire 2021-2022</t>
  </si>
  <si>
    <t>West Dunbartonshire 2022-2023</t>
  </si>
  <si>
    <t>West Dunbartonshire 2023-2024</t>
  </si>
  <si>
    <t>West Dunbartonshire All time</t>
  </si>
  <si>
    <t>West Lothian 2020-2021</t>
  </si>
  <si>
    <t>West Lothian 2021-2022</t>
  </si>
  <si>
    <t>West Lothian 2022-2023</t>
  </si>
  <si>
    <t>West Lothian 2023-2024</t>
  </si>
  <si>
    <t>West Lothian All time</t>
  </si>
  <si>
    <t>Number of payments</t>
  </si>
  <si>
    <t>Value of payments</t>
  </si>
  <si>
    <t>Percentage of total payment value</t>
  </si>
  <si>
    <t>Financial year</t>
  </si>
  <si>
    <t>2020-2021</t>
  </si>
  <si>
    <t>2021-2022</t>
  </si>
  <si>
    <t>2022-2023</t>
  </si>
  <si>
    <t>2023-2024</t>
  </si>
  <si>
    <r>
      <t xml:space="preserve">Month
</t>
    </r>
    <r>
      <rPr>
        <sz val="12"/>
        <rFont val="Calibri"/>
        <family val="2"/>
      </rPr>
      <t>[note 1][note 2][note 3][note 4][note 5]</t>
    </r>
  </si>
  <si>
    <r>
      <t xml:space="preserve">Total applications processed
</t>
    </r>
    <r>
      <rPr>
        <sz val="12"/>
        <rFont val="Calibri"/>
        <family val="2"/>
      </rPr>
      <t>[note 6][note 7]
[note 8]</t>
    </r>
  </si>
  <si>
    <r>
      <t xml:space="preserve">Authorised applications
</t>
    </r>
    <r>
      <rPr>
        <sz val="12"/>
        <rFont val="Calibri"/>
        <family val="2"/>
      </rPr>
      <t>[note 9]</t>
    </r>
  </si>
  <si>
    <r>
      <t xml:space="preserve">Denied applications
</t>
    </r>
    <r>
      <rPr>
        <sz val="12"/>
        <rFont val="Calibri"/>
        <family val="2"/>
      </rPr>
      <t>[note 10][note 11]</t>
    </r>
  </si>
  <si>
    <r>
      <t xml:space="preserve">Applications received by month
</t>
    </r>
    <r>
      <rPr>
        <sz val="12"/>
        <rFont val="Calibri"/>
        <family val="2"/>
      </rPr>
      <t>[note 1]</t>
    </r>
  </si>
  <si>
    <r>
      <t xml:space="preserve">Other channels
</t>
    </r>
    <r>
      <rPr>
        <sz val="12"/>
        <rFont val="Calibri"/>
        <family val="2"/>
      </rPr>
      <t>[note 2]</t>
    </r>
  </si>
  <si>
    <r>
      <t xml:space="preserve">Percentage of other channels
</t>
    </r>
    <r>
      <rPr>
        <sz val="12"/>
        <rFont val="Calibri"/>
        <family val="2"/>
      </rPr>
      <t>[note 2]</t>
    </r>
  </si>
  <si>
    <r>
      <t xml:space="preserve">Applicant age group
</t>
    </r>
    <r>
      <rPr>
        <sz val="12"/>
        <rFont val="Calibri"/>
        <family val="2"/>
      </rPr>
      <t>[note 1][note 2]</t>
    </r>
  </si>
  <si>
    <r>
      <t xml:space="preserve">Total applications processed
</t>
    </r>
    <r>
      <rPr>
        <sz val="12"/>
        <rFont val="Calibri"/>
        <family val="2"/>
      </rPr>
      <t>[note 3]</t>
    </r>
  </si>
  <si>
    <r>
      <t xml:space="preserve">Local Authority area
</t>
    </r>
    <r>
      <rPr>
        <sz val="12"/>
        <rFont val="Calibri"/>
        <family val="2"/>
      </rPr>
      <t>[note 1][note 2][note 3]</t>
    </r>
  </si>
  <si>
    <r>
      <t xml:space="preserve">Total applications processed
</t>
    </r>
    <r>
      <rPr>
        <sz val="12"/>
        <rFont val="Calibri"/>
        <family val="2"/>
      </rPr>
      <t>[note 4]</t>
    </r>
  </si>
  <si>
    <t>not applicable</t>
  </si>
  <si>
    <r>
      <t xml:space="preserve">Processing time by month
</t>
    </r>
    <r>
      <rPr>
        <sz val="12"/>
        <rFont val="Calibri"/>
        <family val="2"/>
      </rPr>
      <t>[note 1][note 2][note 3][note 4][note 5]</t>
    </r>
  </si>
  <si>
    <r>
      <t xml:space="preserve">Median average processing time in working days
</t>
    </r>
    <r>
      <rPr>
        <sz val="12"/>
        <rFont val="Calibri"/>
        <family val="2"/>
      </rPr>
      <t>[note 6]</t>
    </r>
  </si>
  <si>
    <r>
      <t xml:space="preserve">Payment month
</t>
    </r>
    <r>
      <rPr>
        <sz val="12"/>
        <rFont val="Calibri"/>
        <family val="2"/>
      </rPr>
      <t>[note 1][note 2][note 3]</t>
    </r>
  </si>
  <si>
    <r>
      <t xml:space="preserve">Total number of payments
</t>
    </r>
    <r>
      <rPr>
        <sz val="12"/>
        <rFont val="Calibri"/>
        <family val="2"/>
      </rPr>
      <t>[note 4]</t>
    </r>
  </si>
  <si>
    <r>
      <t xml:space="preserve">Total value of payments
</t>
    </r>
    <r>
      <rPr>
        <sz val="12"/>
        <rFont val="Calibri"/>
        <family val="2"/>
      </rPr>
      <t>[note 4][note 5]</t>
    </r>
  </si>
  <si>
    <r>
      <t xml:space="preserve">Number of
payments
</t>
    </r>
    <r>
      <rPr>
        <sz val="12"/>
        <rFont val="Calibri"/>
        <family val="2"/>
      </rPr>
      <t>[note 4]</t>
    </r>
  </si>
  <si>
    <r>
      <t xml:space="preserve">Value of
payments
</t>
    </r>
    <r>
      <rPr>
        <sz val="12"/>
        <rFont val="Calibri"/>
        <family val="2"/>
      </rPr>
      <t>[note 4][note 5]</t>
    </r>
  </si>
  <si>
    <r>
      <t xml:space="preserve">Year of payment issued
</t>
    </r>
    <r>
      <rPr>
        <sz val="12"/>
        <rFont val="Calibri"/>
        <family val="2"/>
      </rPr>
      <t>[note 1][note 2]</t>
    </r>
  </si>
  <si>
    <r>
      <t xml:space="preserve">Number of individual clients paid
</t>
    </r>
    <r>
      <rPr>
        <sz val="12"/>
        <rFont val="Calibri"/>
        <family val="2"/>
      </rPr>
      <t>[note 3][note 4]</t>
    </r>
  </si>
  <si>
    <r>
      <t xml:space="preserve">Estimated number of children
</t>
    </r>
    <r>
      <rPr>
        <sz val="12"/>
        <rFont val="Calibri"/>
        <family val="2"/>
      </rPr>
      <t>[note 1][note 2][note 3]
[note 4][note 5]</t>
    </r>
  </si>
  <si>
    <r>
      <t xml:space="preserve">Child age as of 31 March 2024
</t>
    </r>
    <r>
      <rPr>
        <sz val="12"/>
        <rFont val="Calibri"/>
        <family val="2"/>
      </rPr>
      <t>[note 1]</t>
    </r>
  </si>
  <si>
    <r>
      <t xml:space="preserve">Local Authority area
</t>
    </r>
    <r>
      <rPr>
        <sz val="12"/>
        <rFont val="Calibri"/>
        <family val="2"/>
      </rPr>
      <t>[note 1][note 2][note 3][note 4]</t>
    </r>
  </si>
  <si>
    <r>
      <t xml:space="preserve">Client age group age as of 31 March 2024
</t>
    </r>
    <r>
      <rPr>
        <sz val="12"/>
        <rFont val="Calibri"/>
        <family val="2"/>
      </rPr>
      <t>[note 1]</t>
    </r>
  </si>
  <si>
    <t>[c]</t>
  </si>
  <si>
    <r>
      <t xml:space="preserve">Month
</t>
    </r>
    <r>
      <rPr>
        <sz val="12"/>
        <rFont val="Calibri"/>
        <family val="2"/>
      </rPr>
      <t>[note 1][note 2][note 3][note 4]</t>
    </r>
  </si>
  <si>
    <r>
      <t xml:space="preserve">Re-determinations completed
</t>
    </r>
    <r>
      <rPr>
        <sz val="12"/>
        <rFont val="Calibri"/>
        <family val="2"/>
      </rPr>
      <t>[note 5]</t>
    </r>
  </si>
  <si>
    <r>
      <t xml:space="preserve">Completed re-determinations which are disallowed
</t>
    </r>
    <r>
      <rPr>
        <sz val="12"/>
        <rFont val="Calibri"/>
        <family val="2"/>
      </rPr>
      <t>[note 5]</t>
    </r>
  </si>
  <si>
    <r>
      <t xml:space="preserve">Completed re-determinations which are allowed or partially allowed
</t>
    </r>
    <r>
      <rPr>
        <sz val="12"/>
        <rFont val="Calibri"/>
        <family val="2"/>
      </rPr>
      <t>[note 5]</t>
    </r>
  </si>
  <si>
    <r>
      <t xml:space="preserve">Completed re-determinations which are withdrawn
</t>
    </r>
    <r>
      <rPr>
        <sz val="12"/>
        <rFont val="Calibri"/>
        <family val="2"/>
      </rPr>
      <t>[note 5]</t>
    </r>
  </si>
  <si>
    <r>
      <t xml:space="preserve">Median average number of days to respond
</t>
    </r>
    <r>
      <rPr>
        <sz val="12"/>
        <rFont val="Calibri"/>
        <family val="2"/>
      </rPr>
      <t>[note 6][note 7]</t>
    </r>
  </si>
  <si>
    <r>
      <t xml:space="preserve">Percentage of re-determinations closed within 16 days
</t>
    </r>
    <r>
      <rPr>
        <sz val="12"/>
        <rFont val="Calibri"/>
        <family val="2"/>
      </rPr>
      <t>[note 7]</t>
    </r>
  </si>
  <si>
    <r>
      <t xml:space="preserve">Month
</t>
    </r>
    <r>
      <rPr>
        <sz val="12"/>
        <rFont val="Calibri"/>
        <family val="2"/>
      </rPr>
      <t>[note 1][note 2][note 3]</t>
    </r>
  </si>
  <si>
    <r>
      <t xml:space="preserve">Number of appeals taking place
</t>
    </r>
    <r>
      <rPr>
        <sz val="12"/>
        <rFont val="Calibri"/>
        <family val="2"/>
      </rPr>
      <t>[note 4]</t>
    </r>
  </si>
  <si>
    <r>
      <t xml:space="preserve">Completed appeals upheld
</t>
    </r>
    <r>
      <rPr>
        <sz val="12"/>
        <rFont val="Calibri"/>
        <family val="2"/>
      </rPr>
      <t>[note 5]</t>
    </r>
  </si>
  <si>
    <r>
      <t xml:space="preserve">Completed appeals not upheld
</t>
    </r>
    <r>
      <rPr>
        <sz val="12"/>
        <rFont val="Calibri"/>
        <family val="2"/>
      </rPr>
      <t>[note 5]</t>
    </r>
  </si>
  <si>
    <r>
      <t xml:space="preserve">Percentage of appeals upheld
</t>
    </r>
    <r>
      <rPr>
        <sz val="12"/>
        <rFont val="Calibri"/>
        <family val="2"/>
      </rPr>
      <t>[note 5]</t>
    </r>
  </si>
  <si>
    <r>
      <t xml:space="preserve">Percentage of appeals not upheld
</t>
    </r>
    <r>
      <rPr>
        <sz val="12"/>
        <rFont val="Calibri"/>
        <family val="2"/>
      </rPr>
      <t>[note 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</si>
</sst>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7" x14ac:knownFonts="1">
    <font>
      <sz val="12"/>
      <color rgb="FF000000"/>
      <name val="Calibri"/>
    </font>
    <font>
      <b/>
      <sz val="16"/>
      <name val="Calibri"/>
      <family val="2"/>
      <scheme val="minor"/>
    </font>
    <font>
      <b/>
      <sz val="16"/>
      <name val="Calibri"/>
      <family val="2"/>
    </font>
    <font>
      <sz val="12"/>
      <name val="Calibri"/>
      <family val="2"/>
    </font>
    <font>
      <b/>
      <sz val="14"/>
      <name val="Calibri"/>
      <family val="2"/>
    </font>
    <font>
      <b/>
      <sz val="12"/>
      <name val="Calibri"/>
      <family val="2"/>
    </font>
    <font>
      <u/>
      <sz val="12"/>
      <name val="Calibri"/>
      <family val="2"/>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s>
  <cellStyleXfs count="2">
    <xf numFmtId="0" fontId="0" fillId="0" borderId="0"/>
    <xf numFmtId="49" fontId="1" fillId="0" borderId="0" applyNumberFormat="0" applyFill="0" applyAlignment="0" applyProtection="0"/>
  </cellStyleXfs>
  <cellXfs count="32">
    <xf numFmtId="0" fontId="0" fillId="0" borderId="0" xfId="0"/>
    <xf numFmtId="0" fontId="2" fillId="0" borderId="0" xfId="0" applyFont="1"/>
    <xf numFmtId="0" fontId="3" fillId="0" borderId="0" xfId="0" applyFont="1"/>
    <xf numFmtId="0" fontId="4" fillId="0" borderId="0" xfId="0" applyFont="1"/>
    <xf numFmtId="0" fontId="5" fillId="0" borderId="1" xfId="0" applyFont="1" applyBorder="1" applyAlignment="1">
      <alignment horizontal="center" vertical="center" wrapText="1"/>
    </xf>
    <xf numFmtId="0" fontId="6" fillId="0" borderId="2" xfId="0" applyFont="1" applyBorder="1"/>
    <xf numFmtId="0" fontId="3" fillId="0" borderId="2" xfId="0" applyFont="1" applyBorder="1"/>
    <xf numFmtId="0" fontId="1" fillId="0" borderId="0" xfId="1" applyNumberFormat="1"/>
    <xf numFmtId="0" fontId="5" fillId="0" borderId="1" xfId="0" applyFont="1" applyBorder="1" applyAlignment="1">
      <alignment horizontal="left"/>
    </xf>
    <xf numFmtId="3" fontId="5" fillId="0" borderId="1" xfId="0" applyNumberFormat="1" applyFont="1" applyBorder="1" applyAlignment="1">
      <alignment horizontal="right"/>
    </xf>
    <xf numFmtId="9" fontId="5" fillId="0" borderId="1" xfId="0" applyNumberFormat="1" applyFont="1" applyBorder="1" applyAlignment="1">
      <alignment horizontal="right"/>
    </xf>
    <xf numFmtId="0" fontId="3" fillId="0" borderId="2" xfId="0" applyFont="1" applyBorder="1" applyAlignment="1">
      <alignment horizontal="left"/>
    </xf>
    <xf numFmtId="3" fontId="3" fillId="0" borderId="2" xfId="0" applyNumberFormat="1" applyFont="1" applyBorder="1" applyAlignment="1">
      <alignment horizontal="right"/>
    </xf>
    <xf numFmtId="9" fontId="3" fillId="0" borderId="2" xfId="0" applyNumberFormat="1" applyFont="1" applyBorder="1" applyAlignment="1">
      <alignment horizontal="right"/>
    </xf>
    <xf numFmtId="0" fontId="5" fillId="0" borderId="3" xfId="0" applyFont="1" applyBorder="1" applyAlignment="1">
      <alignment horizontal="left"/>
    </xf>
    <xf numFmtId="3" fontId="5" fillId="0" borderId="3" xfId="0" applyNumberFormat="1" applyFont="1" applyBorder="1" applyAlignment="1">
      <alignment horizontal="right"/>
    </xf>
    <xf numFmtId="9" fontId="5" fillId="0" borderId="3" xfId="0" applyNumberFormat="1" applyFont="1" applyBorder="1" applyAlignment="1">
      <alignment horizontal="right"/>
    </xf>
    <xf numFmtId="0" fontId="5" fillId="0" borderId="2" xfId="0" applyFont="1" applyBorder="1"/>
    <xf numFmtId="3" fontId="5" fillId="0" borderId="2" xfId="0" applyNumberFormat="1" applyFont="1" applyBorder="1" applyAlignment="1">
      <alignment horizontal="right"/>
    </xf>
    <xf numFmtId="9" fontId="5" fillId="0" borderId="2" xfId="0" applyNumberFormat="1" applyFont="1" applyBorder="1" applyAlignment="1">
      <alignment horizontal="right"/>
    </xf>
    <xf numFmtId="0" fontId="3" fillId="0" borderId="0" xfId="0" applyFont="1" applyAlignment="1">
      <alignment wrapText="1"/>
    </xf>
    <xf numFmtId="0" fontId="5" fillId="0" borderId="1" xfId="0" applyFont="1" applyBorder="1" applyAlignment="1">
      <alignment horizontal="center" vertical="center"/>
    </xf>
    <xf numFmtId="165" fontId="5" fillId="0" borderId="1" xfId="0" applyNumberFormat="1" applyFont="1" applyBorder="1" applyAlignment="1">
      <alignment horizontal="right"/>
    </xf>
    <xf numFmtId="165" fontId="3" fillId="0" borderId="2" xfId="0" applyNumberFormat="1" applyFont="1" applyBorder="1" applyAlignment="1">
      <alignment horizontal="right"/>
    </xf>
    <xf numFmtId="165" fontId="5" fillId="0" borderId="3" xfId="0" applyNumberFormat="1" applyFont="1" applyBorder="1" applyAlignment="1">
      <alignment horizontal="right"/>
    </xf>
    <xf numFmtId="165" fontId="5" fillId="0" borderId="2" xfId="0" applyNumberFormat="1" applyFont="1" applyBorder="1" applyAlignment="1">
      <alignment horizontal="right"/>
    </xf>
    <xf numFmtId="0" fontId="6" fillId="0" borderId="0" xfId="0" applyFont="1" applyAlignment="1">
      <alignment wrapText="1"/>
    </xf>
    <xf numFmtId="164" fontId="5" fillId="0" borderId="1" xfId="0" applyNumberFormat="1" applyFont="1" applyBorder="1" applyAlignment="1">
      <alignment horizontal="right"/>
    </xf>
    <xf numFmtId="164" fontId="3" fillId="0" borderId="2" xfId="0" applyNumberFormat="1" applyFont="1" applyBorder="1" applyAlignment="1">
      <alignment horizontal="right"/>
    </xf>
    <xf numFmtId="164" fontId="5" fillId="0" borderId="3" xfId="0" applyNumberFormat="1" applyFont="1" applyBorder="1" applyAlignment="1">
      <alignment horizontal="right"/>
    </xf>
    <xf numFmtId="164" fontId="5" fillId="0" borderId="2" xfId="0" applyNumberFormat="1" applyFont="1" applyBorder="1" applyAlignment="1">
      <alignment horizontal="right"/>
    </xf>
    <xf numFmtId="0" fontId="5" fillId="0" borderId="4" xfId="0" applyFont="1" applyBorder="1" applyAlignment="1">
      <alignment horizontal="center" vertical="center" wrapText="1"/>
    </xf>
  </cellXfs>
  <cellStyles count="2">
    <cellStyle name="Heading 1" xfId="1" builtinId="16" customBuiltin="1"/>
    <cellStyle name="Normal" xfId="0" builtinId="0"/>
  </cellStyles>
  <dxfs count="188">
    <dxf>
      <font>
        <color auto="1"/>
      </font>
    </dxf>
    <dxf>
      <border diagonalUp="0" diagonalDown="0">
        <left style="thin">
          <color indexed="64"/>
        </left>
        <right style="thin">
          <color indexed="64"/>
        </right>
        <top style="thin">
          <color rgb="FF000000"/>
        </top>
        <bottom/>
      </border>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0</xdr:rowOff>
    </xdr:from>
    <xdr:ext cx="11880000" cy="7200000"/>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ntent" displayName="tablecontent" ref="A3:B24" totalsRowShown="0" headerRowDxfId="187" dataDxfId="186">
  <tableColumns count="2">
    <tableColumn id="1" xr3:uid="{00000000-0010-0000-0000-000001000000}" name="Table Number" dataDxfId="185"/>
    <tableColumn id="2" xr3:uid="{00000000-0010-0000-0000-000002000000}" name="Table or Chart Description" dataDxfId="18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 displayName="table1" ref="A6:J52" totalsRowShown="0" headerRowDxfId="183" dataDxfId="182">
  <tableColumns count="10">
    <tableColumn id="1" xr3:uid="{00000000-0010-0000-0100-000001000000}" name="Month_x000a_[note 1][note 2][note 3][note 4][note 5]" dataDxfId="181"/>
    <tableColumn id="2" xr3:uid="{00000000-0010-0000-0100-000002000000}" name="Total applications received" dataDxfId="180"/>
    <tableColumn id="3" xr3:uid="{00000000-0010-0000-0100-000003000000}" name="Percentage of total applications received" dataDxfId="179"/>
    <tableColumn id="4" xr3:uid="{00000000-0010-0000-0100-000004000000}" name="Total applications processed_x000a_[note 6][note 7]_x000a_[note 8]" dataDxfId="178"/>
    <tableColumn id="5" xr3:uid="{00000000-0010-0000-0100-000005000000}" name="Authorised applications_x000a_[note 9]" dataDxfId="177"/>
    <tableColumn id="6" xr3:uid="{00000000-0010-0000-0100-000006000000}" name="Denied applications_x000a_[note 10][note 11]" dataDxfId="176"/>
    <tableColumn id="7" xr3:uid="{00000000-0010-0000-0100-000007000000}" name="Withdrawn applications" dataDxfId="175"/>
    <tableColumn id="8" xr3:uid="{00000000-0010-0000-0100-000008000000}" name="Percentage of processed applications authorised" dataDxfId="174"/>
    <tableColumn id="9" xr3:uid="{00000000-0010-0000-0100-000009000000}" name="Percentage of processed applications denied" dataDxfId="173"/>
    <tableColumn id="10" xr3:uid="{00000000-0010-0000-0100-00000A000000}" name="Percentage of processed applications withdrawn" dataDxfId="17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 displayName="table2" ref="A6:J48" totalsRowShown="0" headerRowDxfId="171" dataDxfId="170">
  <tableColumns count="10">
    <tableColumn id="1" xr3:uid="{00000000-0010-0000-0200-000001000000}" name="Applications received by month_x000a_[note 1]" dataDxfId="169"/>
    <tableColumn id="2" xr3:uid="{00000000-0010-0000-0200-000002000000}" name="Total" dataDxfId="168"/>
    <tableColumn id="3" xr3:uid="{00000000-0010-0000-0200-000003000000}" name="Online_x000a_applications" dataDxfId="167"/>
    <tableColumn id="4" xr3:uid="{00000000-0010-0000-0200-000004000000}" name="Paper_x000a_applications" dataDxfId="166"/>
    <tableColumn id="5" xr3:uid="{00000000-0010-0000-0200-000005000000}" name="Phone_x000a_applications" dataDxfId="165"/>
    <tableColumn id="6" xr3:uid="{00000000-0010-0000-0200-000006000000}" name="Other channels_x000a_[note 2]" dataDxfId="164"/>
    <tableColumn id="7" xr3:uid="{00000000-0010-0000-0200-000007000000}" name="Percentage of online applications" dataDxfId="163"/>
    <tableColumn id="8" xr3:uid="{00000000-0010-0000-0200-000008000000}" name="Percentage of paper applications" dataDxfId="162"/>
    <tableColumn id="9" xr3:uid="{00000000-0010-0000-0200-000009000000}" name="Percentage of phone applications" dataDxfId="161"/>
    <tableColumn id="10" xr3:uid="{00000000-0010-0000-0200-00000A000000}" name="Percentage of other channels_x000a_[note 2]" dataDxfId="160"/>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3" displayName="table3" ref="A8:J21" totalsRowShown="0" headerRowDxfId="159" dataDxfId="158">
  <tableColumns count="10">
    <tableColumn id="1" xr3:uid="{00000000-0010-0000-0300-000001000000}" name="Applicant age group_x000a_[note 1][note 2]" dataDxfId="157"/>
    <tableColumn id="2" xr3:uid="{00000000-0010-0000-0300-000002000000}" name="Total applications received" dataDxfId="156"/>
    <tableColumn id="3" xr3:uid="{00000000-0010-0000-0300-000003000000}" name="Percentage of total applications received" dataDxfId="155"/>
    <tableColumn id="4" xr3:uid="{00000000-0010-0000-0300-000004000000}" name="Total applications processed_x000a_[note 3]" dataDxfId="154"/>
    <tableColumn id="5" xr3:uid="{00000000-0010-0000-0300-000005000000}" name="Authorised applications" dataDxfId="153"/>
    <tableColumn id="6" xr3:uid="{00000000-0010-0000-0300-000006000000}" name="Denied applications" dataDxfId="152"/>
    <tableColumn id="7" xr3:uid="{00000000-0010-0000-0300-000007000000}" name="Withdrawn applications" dataDxfId="151"/>
    <tableColumn id="8" xr3:uid="{00000000-0010-0000-0300-000008000000}" name="Percentage of processed applications authorised" dataDxfId="150"/>
    <tableColumn id="9" xr3:uid="{00000000-0010-0000-0300-000009000000}" name="Percentage of processed applications denied" dataDxfId="149"/>
    <tableColumn id="10" xr3:uid="{00000000-0010-0000-0300-00000A000000}" name="Percentage of processed applications withdrawn" dataDxfId="148"/>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4" displayName="table4" ref="A8:J44" totalsRowShown="0" headerRowDxfId="147" dataDxfId="146">
  <tableColumns count="10">
    <tableColumn id="1" xr3:uid="{00000000-0010-0000-0400-000001000000}" name="Local Authority area_x000a_[note 1][note 2][note 3]" dataDxfId="145"/>
    <tableColumn id="2" xr3:uid="{00000000-0010-0000-0400-000002000000}" name="Total applications received" dataDxfId="144"/>
    <tableColumn id="3" xr3:uid="{00000000-0010-0000-0400-000003000000}" name="Percentage of total applications received" dataDxfId="143"/>
    <tableColumn id="4" xr3:uid="{00000000-0010-0000-0400-000004000000}" name="Total applications processed_x000a_[note 4]" dataDxfId="142"/>
    <tableColumn id="5" xr3:uid="{00000000-0010-0000-0400-000005000000}" name="Authorised applications" dataDxfId="141"/>
    <tableColumn id="6" xr3:uid="{00000000-0010-0000-0400-000006000000}" name="Denied applications" dataDxfId="140"/>
    <tableColumn id="7" xr3:uid="{00000000-0010-0000-0400-000007000000}" name="Withdrawn applications" dataDxfId="139"/>
    <tableColumn id="8" xr3:uid="{00000000-0010-0000-0400-000008000000}" name="Percentage of processed applications authorised" dataDxfId="138"/>
    <tableColumn id="9" xr3:uid="{00000000-0010-0000-0400-000009000000}" name="Percentage of processed applications denied" dataDxfId="137"/>
    <tableColumn id="10" xr3:uid="{00000000-0010-0000-0400-00000A000000}" name="Percentage of processed applications withdrawn" dataDxfId="136"/>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5" displayName="table5" ref="A6:M53" totalsRowShown="0" headerRowDxfId="135" dataDxfId="134">
  <tableColumns count="13">
    <tableColumn id="1" xr3:uid="{00000000-0010-0000-0500-000001000000}" name="Processing time by month_x000a_[note 1][note 2][note 3][note 4][note 5]" dataDxfId="133"/>
    <tableColumn id="2" xr3:uid="{00000000-0010-0000-0500-000002000000}" name="Total applications processed excluding re-determinations" dataDxfId="132"/>
    <tableColumn id="3" xr3:uid="{00000000-0010-0000-0500-000003000000}" name="Applications processed in_x000a_the same working day" dataDxfId="131"/>
    <tableColumn id="4" xr3:uid="{00000000-0010-0000-0500-000004000000}" name="Applications processed in_x000a_1-5 working days" dataDxfId="130"/>
    <tableColumn id="5" xr3:uid="{00000000-0010-0000-0500-000005000000}" name="Applications processed in_x000a_6-10 working days" dataDxfId="129"/>
    <tableColumn id="6" xr3:uid="{00000000-0010-0000-0500-000006000000}" name="Applications processed in_x000a_11-15 working days" dataDxfId="128"/>
    <tableColumn id="7" xr3:uid="{00000000-0010-0000-0500-000007000000}" name="Applications processed in_x000a_16-20 working days" dataDxfId="127"/>
    <tableColumn id="8" xr3:uid="{00000000-0010-0000-0500-000008000000}" name="Applications processed in_x000a_21-25 working days" dataDxfId="126"/>
    <tableColumn id="9" xr3:uid="{00000000-0010-0000-0500-000009000000}" name="Applications processed in_x000a_26-30 working days" dataDxfId="125"/>
    <tableColumn id="10" xr3:uid="{00000000-0010-0000-0500-00000A000000}" name="Applications processed in_x000a_31-35 working days" dataDxfId="124"/>
    <tableColumn id="11" xr3:uid="{00000000-0010-0000-0500-00000B000000}" name="Applications processed in_x000a_36-40 working days" dataDxfId="123"/>
    <tableColumn id="12" xr3:uid="{00000000-0010-0000-0500-00000C000000}" name="Applications processed in_x000a_41 working days or more" dataDxfId="122"/>
    <tableColumn id="13" xr3:uid="{00000000-0010-0000-0500-00000D000000}" name="Median average processing time in working days_x000a_[note 6]" dataDxfId="121"/>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6" displayName="table6" ref="A5:C48" totalsRowShown="0" headerRowDxfId="120" dataDxfId="119">
  <tableColumns count="3">
    <tableColumn id="1" xr3:uid="{00000000-0010-0000-0600-000001000000}" name="Payment month_x000a_[note 1][note 2][note 3]" dataDxfId="118"/>
    <tableColumn id="2" xr3:uid="{00000000-0010-0000-0600-000002000000}" name="Total number of payments_x000a_[note 4]" dataDxfId="117"/>
    <tableColumn id="3" xr3:uid="{00000000-0010-0000-0600-000003000000}" name="Total value of payments_x000a_[note 4][note 5]" dataDxfId="116"/>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7" displayName="table7" ref="A8:D44" totalsRowShown="0" headerRowDxfId="115" dataDxfId="114">
  <tableColumns count="4">
    <tableColumn id="1" xr3:uid="{00000000-0010-0000-0700-000001000000}" name="Local Authority area_x000a_[note 1][note 2][note 3]" dataDxfId="113"/>
    <tableColumn id="2" xr3:uid="{00000000-0010-0000-0700-000002000000}" name="Number of_x000a_payments_x000a_[note 4]" dataDxfId="112"/>
    <tableColumn id="3" xr3:uid="{00000000-0010-0000-0700-000003000000}" name="Value of_x000a_payments_x000a_[note 4][note 5]" dataDxfId="111"/>
    <tableColumn id="4" xr3:uid="{00000000-0010-0000-0700-000004000000}" name="Percentage of_x000a_total payment value" dataDxfId="110"/>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8" displayName="table8" ref="A5:B10" totalsRowShown="0" headerRowDxfId="109" dataDxfId="108">
  <tableColumns count="2">
    <tableColumn id="1" xr3:uid="{00000000-0010-0000-0800-000001000000}" name="Year of payment issued_x000a_[note 1][note 2]" dataDxfId="107"/>
    <tableColumn id="2" xr3:uid="{00000000-0010-0000-0800-000002000000}" name="Number of individual clients paid_x000a_[note 3][note 4]" dataDxfId="106"/>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9" displayName="table9" ref="A5:B17" totalsRowShown="0" headerRowDxfId="105" dataDxfId="104">
  <tableColumns count="2">
    <tableColumn id="1" xr3:uid="{00000000-0010-0000-0900-000001000000}" name="As at which financial quarter_x000a_" dataDxfId="103"/>
    <tableColumn id="2" xr3:uid="{00000000-0010-0000-0900-000002000000}" name="Estimated number of children_x000a_[note 1][note 2][note 3]_x000a_[note 4][note 5]" dataDxfId="102"/>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0" displayName="table10" ref="A6:C42" totalsRowShown="0" headerRowDxfId="101" dataDxfId="100">
  <tableColumns count="3">
    <tableColumn id="1" xr3:uid="{00000000-0010-0000-0A00-000001000000}" name="Local Authority area_x000a_[note 1][note 2][note 3]" dataDxfId="99"/>
    <tableColumn id="2" xr3:uid="{00000000-0010-0000-0A00-000002000000}" name="Number of children" dataDxfId="98"/>
    <tableColumn id="3" xr3:uid="{00000000-0010-0000-0A00-000003000000}" name="Percentage of the total number of children" dataDxfId="97"/>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1" displayName="table11" ref="A6:C23" totalsRowShown="0" headerRowDxfId="96" dataDxfId="95">
  <tableColumns count="3">
    <tableColumn id="1" xr3:uid="{00000000-0010-0000-0B00-000001000000}" name="Child age as of 31 March 2024_x000a_[note 1]" dataDxfId="94"/>
    <tableColumn id="2" xr3:uid="{00000000-0010-0000-0B00-000002000000}" name="Number of children" dataDxfId="93"/>
    <tableColumn id="3" xr3:uid="{00000000-0010-0000-0B00-000003000000}" name="Percentage of the total number of children" dataDxfId="92"/>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2" displayName="table12" ref="A5:R39" totalsRowShown="0" headerRowDxfId="91" dataDxfId="90">
  <tableColumns count="18">
    <tableColumn id="1" xr3:uid="{00000000-0010-0000-0C00-000001000000}" name="Local Authority area_x000a_[note 1][note 2][note 3][note 4]" dataDxfId="89"/>
    <tableColumn id="2" xr3:uid="{00000000-0010-0000-0C00-000002000000}" name="Number of children" dataDxfId="88"/>
    <tableColumn id="3" xr3:uid="{00000000-0010-0000-0C00-000003000000}" name="Of which child aged:_x000a_0 year old" dataDxfId="87"/>
    <tableColumn id="4" xr3:uid="{00000000-0010-0000-0C00-000004000000}" name="Of which child aged:_x000a_1 year old" dataDxfId="86"/>
    <tableColumn id="5" xr3:uid="{00000000-0010-0000-0C00-000005000000}" name="Of which child aged:_x000a_2 years old" dataDxfId="85"/>
    <tableColumn id="6" xr3:uid="{00000000-0010-0000-0C00-000006000000}" name="Of which child aged:_x000a_3 years old" dataDxfId="84"/>
    <tableColumn id="7" xr3:uid="{00000000-0010-0000-0C00-000007000000}" name="Of which child aged:_x000a_4 years old" dataDxfId="83"/>
    <tableColumn id="8" xr3:uid="{00000000-0010-0000-0C00-000008000000}" name="Of which child aged:_x000a_5 years old" dataDxfId="82"/>
    <tableColumn id="9" xr3:uid="{00000000-0010-0000-0C00-000009000000}" name="Of which child aged:_x000a_6 years old" dataDxfId="81"/>
    <tableColumn id="10" xr3:uid="{00000000-0010-0000-0C00-00000A000000}" name="Of which child aged:_x000a_7 years old" dataDxfId="80"/>
    <tableColumn id="11" xr3:uid="{00000000-0010-0000-0C00-00000B000000}" name="Of which child aged:_x000a_8 years old" dataDxfId="79"/>
    <tableColumn id="12" xr3:uid="{00000000-0010-0000-0C00-00000C000000}" name="Of which child aged:_x000a_9 years old" dataDxfId="78"/>
    <tableColumn id="13" xr3:uid="{00000000-0010-0000-0C00-00000D000000}" name="Of which child aged:_x000a_10 years old" dataDxfId="77"/>
    <tableColumn id="14" xr3:uid="{00000000-0010-0000-0C00-00000E000000}" name="Of which child aged:_x000a_11 years old" dataDxfId="76"/>
    <tableColumn id="15" xr3:uid="{00000000-0010-0000-0C00-00000F000000}" name="Of which child aged:_x000a_12 years old" dataDxfId="75"/>
    <tableColumn id="16" xr3:uid="{00000000-0010-0000-0C00-000010000000}" name="Of which child aged:_x000a_13 years old" dataDxfId="74"/>
    <tableColumn id="17" xr3:uid="{00000000-0010-0000-0C00-000011000000}" name="Of which child aged:_x000a_14 years old" dataDxfId="73"/>
    <tableColumn id="18" xr3:uid="{00000000-0010-0000-0C00-000012000000}" name="Of which child aged:_x000a_15 years old" dataDxfId="72"/>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3" displayName="table13" ref="A5:H39" totalsRowShown="0" headerRowDxfId="71" dataDxfId="70">
  <tableColumns count="8">
    <tableColumn id="1" xr3:uid="{00000000-0010-0000-0D00-000001000000}" name="Local Authority area_x000a_[note 1][note 2][note 3][note 4]" dataDxfId="69"/>
    <tableColumn id="2" xr3:uid="{00000000-0010-0000-0D00-000002000000}" name="Number of children" dataDxfId="68"/>
    <tableColumn id="3" xr3:uid="{00000000-0010-0000-0D00-000003000000}" name="Of which SIMD quintile:_x000a_1 (Most deprived)" dataDxfId="67"/>
    <tableColumn id="4" xr3:uid="{00000000-0010-0000-0D00-000004000000}" name="Of which SIMD quintile:_x000a_2" dataDxfId="66"/>
    <tableColumn id="5" xr3:uid="{00000000-0010-0000-0D00-000005000000}" name="Of which SIMD quintile:_x000a_3" dataDxfId="65"/>
    <tableColumn id="6" xr3:uid="{00000000-0010-0000-0D00-000006000000}" name="Of which SIMD quintile:_x000a_4" dataDxfId="64"/>
    <tableColumn id="7" xr3:uid="{00000000-0010-0000-0D00-000007000000}" name="Of which SIMD quintile:_x000a_5 (Least deprived)" dataDxfId="63"/>
    <tableColumn id="8" xr3:uid="{00000000-0010-0000-0D00-000008000000}" name="Of which SIMD qunitile:_x000a_Unknown" dataDxfId="62"/>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4" displayName="table14" ref="A6:C18" totalsRowShown="0" headerRowDxfId="61" dataDxfId="60">
  <tableColumns count="3">
    <tableColumn id="1" xr3:uid="{00000000-0010-0000-0E00-000001000000}" name="Client age group age as of 31 March 2024_x000a_[note 1]" dataDxfId="59"/>
    <tableColumn id="2" xr3:uid="{00000000-0010-0000-0E00-000002000000}" name="Number of clients" dataDxfId="58"/>
    <tableColumn id="3" xr3:uid="{00000000-0010-0000-0E00-000003000000}" name="Percentange of the overall number of clients" dataDxfId="57"/>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5" displayName="table15" ref="A6:L49" totalsRowShown="0" headerRowDxfId="56" dataDxfId="55">
  <tableColumns count="12">
    <tableColumn id="1" xr3:uid="{00000000-0010-0000-0F00-000001000000}" name="Month_x000a_[note 1][note 2][note 3][note 4]" dataDxfId="54"/>
    <tableColumn id="2" xr3:uid="{00000000-0010-0000-0F00-000002000000}" name="Number of re-determinations received" dataDxfId="53"/>
    <tableColumn id="3" xr3:uid="{00000000-0010-0000-0F00-000003000000}" name="Re-determinations as a percentage of decisions processed" dataDxfId="52"/>
    <tableColumn id="4" xr3:uid="{00000000-0010-0000-0F00-000004000000}" name="Re-determinations completed_x000a_[note 5]" dataDxfId="51"/>
    <tableColumn id="5" xr3:uid="{00000000-0010-0000-0F00-000005000000}" name="Completed re-determinations which are disallowed_x000a_[note 5]" dataDxfId="50"/>
    <tableColumn id="6" xr3:uid="{00000000-0010-0000-0F00-000006000000}" name="Completed re-determinations which are allowed or partially allowed_x000a_[note 5]" dataDxfId="49"/>
    <tableColumn id="7" xr3:uid="{00000000-0010-0000-0F00-000007000000}" name="Completed re-determinations which are withdrawn_x000a_[note 5]" dataDxfId="48"/>
    <tableColumn id="8" xr3:uid="{00000000-0010-0000-0F00-000008000000}" name="Percentage of completed re-determinations which are disallowed" dataDxfId="47"/>
    <tableColumn id="9" xr3:uid="{00000000-0010-0000-0F00-000009000000}" name="Percentage of completed re-determinations which are allowed or partially allowed" dataDxfId="46"/>
    <tableColumn id="10" xr3:uid="{00000000-0010-0000-0F00-00000A000000}" name="Percentage of completed re-determinations which are withdrawn" dataDxfId="45"/>
    <tableColumn id="11" xr3:uid="{00000000-0010-0000-0F00-00000B000000}" name="Median average number of days to respond_x000a_[note 6][note 7]" dataDxfId="44"/>
    <tableColumn id="12" xr3:uid="{00000000-0010-0000-0F00-00000C000000}" name="Percentage of re-determinations closed within 16 days_x000a_[note 7]" dataDxfId="43"/>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6" displayName="table16" ref="A6:G49" totalsRowShown="0" headerRowDxfId="42" dataDxfId="41">
  <tableColumns count="7">
    <tableColumn id="1" xr3:uid="{00000000-0010-0000-1000-000001000000}" name="Month_x000a_[note 1][note 2][note 3]" dataDxfId="40"/>
    <tableColumn id="2" xr3:uid="{00000000-0010-0000-1000-000002000000}" name="Number of appeals received" dataDxfId="39"/>
    <tableColumn id="3" xr3:uid="{00000000-0010-0000-1000-000003000000}" name="Number of appeals taking place_x000a_[note 4]" dataDxfId="38"/>
    <tableColumn id="4" xr3:uid="{00000000-0010-0000-1000-000004000000}" name="Completed appeals upheld_x000a_[note 5]" dataDxfId="37"/>
    <tableColumn id="5" xr3:uid="{00000000-0010-0000-1000-000005000000}" name="Completed appeals not upheld_x000a_[note 5]" dataDxfId="36"/>
    <tableColumn id="6" xr3:uid="{00000000-0010-0000-1000-000006000000}" name="Percentage of appeals upheld_x000a_[note 5]" dataDxfId="35"/>
    <tableColumn id="7" xr3:uid="{00000000-0010-0000-1000-000007000000}" name="Percentage of appeals not upheld_x000a_[note 5]" dataDxfId="34"/>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3full" displayName="table3full" ref="A1:J66" totalsRowShown="0" headerRowDxfId="33" dataDxfId="32">
  <tableColumns count="10">
    <tableColumn id="1" xr3:uid="{00000000-0010-0000-1100-000001000000}" name="Applicant age group" dataDxfId="31"/>
    <tableColumn id="2" xr3:uid="{00000000-0010-0000-1100-000002000000}" name="Total applications received" dataDxfId="30"/>
    <tableColumn id="3" xr3:uid="{00000000-0010-0000-1100-000003000000}" name="Percentage of total applications received" dataDxfId="29"/>
    <tableColumn id="4" xr3:uid="{00000000-0010-0000-1100-000004000000}" name="Total applications processed" dataDxfId="28"/>
    <tableColumn id="5" xr3:uid="{00000000-0010-0000-1100-000005000000}" name="Authorised applications" dataDxfId="27"/>
    <tableColumn id="6" xr3:uid="{00000000-0010-0000-1100-000006000000}" name="Denied applications" dataDxfId="26"/>
    <tableColumn id="7" xr3:uid="{00000000-0010-0000-1100-000007000000}" name="Withdrawn applications" dataDxfId="25"/>
    <tableColumn id="8" xr3:uid="{00000000-0010-0000-1100-000008000000}" name="Percentage of processed applications authorised" dataDxfId="24"/>
    <tableColumn id="9" xr3:uid="{00000000-0010-0000-1100-000009000000}" name="Percentage of processed applications denied" dataDxfId="23"/>
    <tableColumn id="10" xr3:uid="{00000000-0010-0000-1100-00000A000000}" name="Percentage of processed applications withdrawn" dataDxfId="22"/>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4full" displayName="table4full" ref="A1:J181" totalsRowShown="0" headerRowDxfId="21" dataDxfId="20">
  <tableColumns count="10">
    <tableColumn id="1" xr3:uid="{00000000-0010-0000-1200-000001000000}" name="Local Authority area" dataDxfId="19"/>
    <tableColumn id="2" xr3:uid="{00000000-0010-0000-1200-000002000000}" name="Total applications received" dataDxfId="18"/>
    <tableColumn id="3" xr3:uid="{00000000-0010-0000-1200-000003000000}" name="Percentage of total applications received" dataDxfId="17"/>
    <tableColumn id="4" xr3:uid="{00000000-0010-0000-1200-000004000000}" name="Total applications processed" dataDxfId="16"/>
    <tableColumn id="5" xr3:uid="{00000000-0010-0000-1200-000005000000}" name="Authorised applications" dataDxfId="15"/>
    <tableColumn id="6" xr3:uid="{00000000-0010-0000-1200-000006000000}" name="Denied applications" dataDxfId="14"/>
    <tableColumn id="7" xr3:uid="{00000000-0010-0000-1200-000007000000}" name="Withdrawn applications" dataDxfId="13"/>
    <tableColumn id="8" xr3:uid="{00000000-0010-0000-1200-000008000000}" name="Percentage of processed applications authorised" dataDxfId="12"/>
    <tableColumn id="9" xr3:uid="{00000000-0010-0000-1200-000009000000}" name="Percentage of processed applications denied" dataDxfId="11"/>
    <tableColumn id="10" xr3:uid="{00000000-0010-0000-1200-00000A000000}" name="Percentage of processed applications withdrawn" dataDxfId="10"/>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7full" displayName="table7full" ref="A1:D181" totalsRowShown="0" headerRowDxfId="9" dataDxfId="8">
  <tableColumns count="4">
    <tableColumn id="1" xr3:uid="{00000000-0010-0000-1300-000001000000}" name="Local Authority area" dataDxfId="7"/>
    <tableColumn id="2" xr3:uid="{00000000-0010-0000-1300-000002000000}" name="Number of payments" dataDxfId="6"/>
    <tableColumn id="3" xr3:uid="{00000000-0010-0000-1300-000003000000}" name="Value of payments" dataDxfId="5"/>
    <tableColumn id="4" xr3:uid="{00000000-0010-0000-1300-000004000000}" name="Percentage of total payment value" dataDxfId="4"/>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finyearlookup" displayName="tablefinyearlookup" ref="A2:A7" totalsRowShown="0" headerRowDxfId="3" dataDxfId="2" tableBorderDxfId="1">
  <tableColumns count="1">
    <tableColumn id="1" xr3:uid="{00000000-0010-0000-1400-000001000000}" name="Financial year"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hyperlink" Target="https://www.gov.scot/collections/scottish-index-of-multiple-deprivation-2020/" TargetMode="External"/></Relationships>
</file>

<file path=xl/worksheets/_rels/sheet15.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4"/>
  <sheetViews>
    <sheetView tabSelected="1" workbookViewId="0"/>
  </sheetViews>
  <sheetFormatPr defaultColWidth="11" defaultRowHeight="15.75" x14ac:dyDescent="0.25"/>
  <cols>
    <col min="1" max="1" width="20.75" customWidth="1"/>
    <col min="2" max="2" width="110.75" customWidth="1"/>
  </cols>
  <sheetData>
    <row r="1" spans="1:2" ht="21" x14ac:dyDescent="0.35">
      <c r="A1" s="7" t="s">
        <v>0</v>
      </c>
      <c r="B1" s="2"/>
    </row>
    <row r="2" spans="1:2" ht="18.75" x14ac:dyDescent="0.3">
      <c r="A2" s="3" t="s">
        <v>19</v>
      </c>
      <c r="B2" s="2"/>
    </row>
    <row r="3" spans="1:2" x14ac:dyDescent="0.25">
      <c r="A3" s="4" t="s">
        <v>123</v>
      </c>
      <c r="B3" s="4" t="s">
        <v>124</v>
      </c>
    </row>
    <row r="4" spans="1:2" x14ac:dyDescent="0.25">
      <c r="A4" s="5" t="str">
        <f>HYPERLINK("#'Table 1 Applications by month'!A1", "Table 1")</f>
        <v>Table 1</v>
      </c>
      <c r="B4" s="6" t="s">
        <v>125</v>
      </c>
    </row>
    <row r="5" spans="1:2" x14ac:dyDescent="0.25">
      <c r="A5" s="5" t="str">
        <f>HYPERLINK("#'Table 2 Applications by channel'!A1", "Table 2")</f>
        <v>Table 2</v>
      </c>
      <c r="B5" s="6" t="s">
        <v>126</v>
      </c>
    </row>
    <row r="6" spans="1:2" x14ac:dyDescent="0.25">
      <c r="A6" s="5" t="str">
        <f>HYPERLINK("#'Table 3 Applications by age'!A1", "Table 3")</f>
        <v>Table 3</v>
      </c>
      <c r="B6" s="6" t="s">
        <v>127</v>
      </c>
    </row>
    <row r="7" spans="1:2" x14ac:dyDescent="0.25">
      <c r="A7" s="5" t="str">
        <f>HYPERLINK("#'Table 4 Applications by LA'!A1", "Table 4")</f>
        <v>Table 4</v>
      </c>
      <c r="B7" s="6" t="s">
        <v>128</v>
      </c>
    </row>
    <row r="8" spans="1:2" x14ac:dyDescent="0.25">
      <c r="A8" s="5" t="str">
        <f>HYPERLINK("#'Table 5 Processing times'!A1", "Table 5")</f>
        <v>Table 5</v>
      </c>
      <c r="B8" s="6" t="s">
        <v>129</v>
      </c>
    </row>
    <row r="9" spans="1:2" x14ac:dyDescent="0.25">
      <c r="A9" s="5" t="str">
        <f>HYPERLINK("#'Table 6 Payments by month'!A1", "Table 6")</f>
        <v>Table 6</v>
      </c>
      <c r="B9" s="6" t="s">
        <v>130</v>
      </c>
    </row>
    <row r="10" spans="1:2" x14ac:dyDescent="0.25">
      <c r="A10" s="5" t="str">
        <f>HYPERLINK("#'Table 7 Payments by LA'!A1", "Table 7")</f>
        <v>Table 7</v>
      </c>
      <c r="B10" s="6" t="s">
        <v>131</v>
      </c>
    </row>
    <row r="11" spans="1:2" x14ac:dyDescent="0.25">
      <c r="A11" s="5" t="str">
        <f>HYPERLINK("#'Table 8 Clients paid'!A1", "Table 8")</f>
        <v>Table 8</v>
      </c>
      <c r="B11" s="6" t="s">
        <v>132</v>
      </c>
    </row>
    <row r="12" spans="1:2" x14ac:dyDescent="0.25">
      <c r="A12" s="5" t="str">
        <f>HYPERLINK("#'Table 9 Child caseload'!A1", "Table 9")</f>
        <v>Table 9</v>
      </c>
      <c r="B12" s="6" t="s">
        <v>133</v>
      </c>
    </row>
    <row r="13" spans="1:2" x14ac:dyDescent="0.25">
      <c r="A13" s="5" t="str">
        <f>HYPERLINK("#'Table 10 Child caseload by LA'!A1", "Table 10")</f>
        <v>Table 10</v>
      </c>
      <c r="B13" s="6" t="s">
        <v>134</v>
      </c>
    </row>
    <row r="14" spans="1:2" x14ac:dyDescent="0.25">
      <c r="A14" s="5" t="str">
        <f>HYPERLINK("#'Table 11 Child caseload by age'!A1", "Table 11")</f>
        <v>Table 11</v>
      </c>
      <c r="B14" s="6" t="s">
        <v>135</v>
      </c>
    </row>
    <row r="15" spans="1:2" x14ac:dyDescent="0.25">
      <c r="A15" s="5" t="str">
        <f>HYPERLINK("#'Table 12 Child by LA and age'!A1", "Table 12")</f>
        <v>Table 12</v>
      </c>
      <c r="B15" s="6" t="s">
        <v>136</v>
      </c>
    </row>
    <row r="16" spans="1:2" x14ac:dyDescent="0.25">
      <c r="A16" s="5" t="str">
        <f>HYPERLINK("#'Table 13 Child by LA and SIMD'!A1", "Table 13")</f>
        <v>Table 13</v>
      </c>
      <c r="B16" s="6" t="s">
        <v>137</v>
      </c>
    </row>
    <row r="17" spans="1:2" x14ac:dyDescent="0.25">
      <c r="A17" s="5" t="str">
        <f>HYPERLINK("#'Table 14 Client caseload by age'!A1", "Table 14")</f>
        <v>Table 14</v>
      </c>
      <c r="B17" s="6" t="s">
        <v>138</v>
      </c>
    </row>
    <row r="18" spans="1:2" x14ac:dyDescent="0.25">
      <c r="A18" s="5" t="str">
        <f>HYPERLINK("#'Table 15 Re-determinations'!A1", "Table 15")</f>
        <v>Table 15</v>
      </c>
      <c r="B18" s="6" t="s">
        <v>139</v>
      </c>
    </row>
    <row r="19" spans="1:2" x14ac:dyDescent="0.25">
      <c r="A19" s="5" t="str">
        <f>HYPERLINK("#'Table 16 Appeals'!A1", "Table 16")</f>
        <v>Table 16</v>
      </c>
      <c r="B19" s="6" t="s">
        <v>140</v>
      </c>
    </row>
    <row r="20" spans="1:2" x14ac:dyDescent="0.25">
      <c r="A20" s="5" t="str">
        <f>HYPERLINK("#'Chart 1 Applications by month'!A1", "Chart 1")</f>
        <v>Chart 1</v>
      </c>
      <c r="B20" s="6" t="s">
        <v>125</v>
      </c>
    </row>
    <row r="21" spans="1:2" x14ac:dyDescent="0.25">
      <c r="A21" s="5" t="str">
        <f>HYPERLINK("#'Table 3 - Full data'!A1", "Table 3 - Full Data")</f>
        <v>Table 3 - Full Data</v>
      </c>
      <c r="B21" s="6" t="s">
        <v>141</v>
      </c>
    </row>
    <row r="22" spans="1:2" x14ac:dyDescent="0.25">
      <c r="A22" s="5" t="str">
        <f>HYPERLINK("#'Table 4 - Full data'!A1", "Table 4 - Full Data")</f>
        <v>Table 4 - Full Data</v>
      </c>
      <c r="B22" s="6" t="s">
        <v>142</v>
      </c>
    </row>
    <row r="23" spans="1:2" x14ac:dyDescent="0.25">
      <c r="A23" s="5" t="str">
        <f>HYPERLINK("#'Table 7 - Full data'!A1", "Table 7 - Full Data")</f>
        <v>Table 7 - Full Data</v>
      </c>
      <c r="B23" s="6" t="s">
        <v>143</v>
      </c>
    </row>
    <row r="24" spans="1:2" x14ac:dyDescent="0.25">
      <c r="A24" s="5" t="str">
        <f>HYPERLINK("#'Financial year lookup'!A1", "Financial year lookup")</f>
        <v>Financial year lookup</v>
      </c>
      <c r="B24" s="6" t="s">
        <v>18</v>
      </c>
    </row>
  </sheetData>
  <conditionalFormatting sqref="A1">
    <cfRule type="dataBar" priority="1">
      <dataBar>
        <cfvo type="num" val="0"/>
        <cfvo type="num" val="1"/>
        <color rgb="FFB4A9D4"/>
      </dataBar>
      <extLst>
        <ext xmlns:x14="http://schemas.microsoft.com/office/spreadsheetml/2009/9/main" uri="{B025F937-C7B1-47D3-B67F-A62EFF666E3E}">
          <x14:id>{47D7DE2F-D3A7-4930-AC76-C5254131EC31}</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47D7DE2F-D3A7-4930-AC76-C5254131EC31}">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5"/>
  <sheetViews>
    <sheetView workbookViewId="0"/>
  </sheetViews>
  <sheetFormatPr defaultColWidth="11" defaultRowHeight="15.75" x14ac:dyDescent="0.25"/>
  <cols>
    <col min="1" max="1" width="50.75" customWidth="1"/>
    <col min="2" max="10" width="16.75" customWidth="1"/>
  </cols>
  <sheetData>
    <row r="1" spans="1:10" ht="21" x14ac:dyDescent="0.35">
      <c r="A1" s="7" t="s">
        <v>1</v>
      </c>
      <c r="B1" s="2"/>
      <c r="C1" s="2"/>
      <c r="D1" s="2"/>
      <c r="E1" s="2"/>
      <c r="F1" s="2"/>
      <c r="G1" s="2"/>
      <c r="H1" s="2"/>
      <c r="I1" s="2"/>
      <c r="J1" s="2"/>
    </row>
    <row r="2" spans="1:10" x14ac:dyDescent="0.25">
      <c r="A2" s="2" t="s">
        <v>20</v>
      </c>
      <c r="B2" s="2"/>
      <c r="C2" s="2"/>
      <c r="D2" s="2"/>
      <c r="E2" s="2"/>
      <c r="F2" s="2"/>
      <c r="G2" s="2"/>
      <c r="H2" s="2"/>
      <c r="I2" s="2"/>
      <c r="J2" s="2"/>
    </row>
    <row r="3" spans="1:10" x14ac:dyDescent="0.25">
      <c r="A3" s="2" t="s">
        <v>21</v>
      </c>
      <c r="B3" s="2"/>
      <c r="C3" s="2"/>
      <c r="D3" s="2"/>
      <c r="E3" s="2"/>
      <c r="F3" s="2"/>
      <c r="G3" s="2"/>
      <c r="H3" s="2"/>
      <c r="I3" s="2"/>
      <c r="J3" s="2"/>
    </row>
    <row r="4" spans="1:10" x14ac:dyDescent="0.25">
      <c r="A4" s="2" t="s">
        <v>22</v>
      </c>
      <c r="B4" s="2"/>
      <c r="C4" s="2"/>
      <c r="D4" s="2"/>
      <c r="E4" s="2"/>
      <c r="F4" s="2"/>
      <c r="G4" s="2"/>
      <c r="H4" s="2"/>
      <c r="I4" s="2"/>
      <c r="J4" s="2"/>
    </row>
    <row r="5" spans="1:10" x14ac:dyDescent="0.25">
      <c r="A5" s="2" t="s">
        <v>23</v>
      </c>
      <c r="B5" s="2"/>
      <c r="C5" s="2"/>
      <c r="D5" s="2"/>
      <c r="E5" s="2"/>
      <c r="F5" s="2"/>
      <c r="G5" s="2"/>
      <c r="H5" s="2"/>
      <c r="I5" s="2"/>
      <c r="J5" s="2"/>
    </row>
    <row r="6" spans="1:10" ht="80.099999999999994" customHeight="1" x14ac:dyDescent="0.25">
      <c r="A6" s="4" t="s">
        <v>578</v>
      </c>
      <c r="B6" s="4" t="s">
        <v>144</v>
      </c>
      <c r="C6" s="4" t="s">
        <v>145</v>
      </c>
      <c r="D6" s="4" t="s">
        <v>579</v>
      </c>
      <c r="E6" s="4" t="s">
        <v>580</v>
      </c>
      <c r="F6" s="4" t="s">
        <v>581</v>
      </c>
      <c r="G6" s="4" t="s">
        <v>146</v>
      </c>
      <c r="H6" s="4" t="s">
        <v>147</v>
      </c>
      <c r="I6" s="4" t="s">
        <v>148</v>
      </c>
      <c r="J6" s="4" t="s">
        <v>149</v>
      </c>
    </row>
    <row r="7" spans="1:10" x14ac:dyDescent="0.25">
      <c r="A7" s="8" t="s">
        <v>150</v>
      </c>
      <c r="B7" s="9">
        <v>370760</v>
      </c>
      <c r="C7" s="10">
        <v>1</v>
      </c>
      <c r="D7" s="9">
        <v>367545</v>
      </c>
      <c r="E7" s="9">
        <v>307210</v>
      </c>
      <c r="F7" s="9">
        <v>54540</v>
      </c>
      <c r="G7" s="9">
        <v>5795</v>
      </c>
      <c r="H7" s="10">
        <v>0.84</v>
      </c>
      <c r="I7" s="10">
        <v>0.15</v>
      </c>
      <c r="J7" s="10">
        <v>0.02</v>
      </c>
    </row>
    <row r="8" spans="1:10" x14ac:dyDescent="0.25">
      <c r="A8" s="11" t="s">
        <v>151</v>
      </c>
      <c r="B8" s="12">
        <v>46175</v>
      </c>
      <c r="C8" s="13">
        <v>0.12</v>
      </c>
      <c r="D8" s="12">
        <v>5290</v>
      </c>
      <c r="E8" s="12">
        <v>5250</v>
      </c>
      <c r="F8" s="12">
        <v>0</v>
      </c>
      <c r="G8" s="12">
        <v>40</v>
      </c>
      <c r="H8" s="13">
        <v>0.99</v>
      </c>
      <c r="I8" s="13">
        <v>0</v>
      </c>
      <c r="J8" s="13">
        <v>0.01</v>
      </c>
    </row>
    <row r="9" spans="1:10" x14ac:dyDescent="0.25">
      <c r="A9" s="11" t="s">
        <v>152</v>
      </c>
      <c r="B9" s="12">
        <v>10335</v>
      </c>
      <c r="C9" s="13">
        <v>0.03</v>
      </c>
      <c r="D9" s="12">
        <v>9505</v>
      </c>
      <c r="E9" s="12">
        <v>9445</v>
      </c>
      <c r="F9" s="12">
        <v>0</v>
      </c>
      <c r="G9" s="12">
        <v>60</v>
      </c>
      <c r="H9" s="13">
        <v>0.99</v>
      </c>
      <c r="I9" s="13">
        <v>0</v>
      </c>
      <c r="J9" s="13">
        <v>0.01</v>
      </c>
    </row>
    <row r="10" spans="1:10" x14ac:dyDescent="0.25">
      <c r="A10" s="11" t="s">
        <v>153</v>
      </c>
      <c r="B10" s="12">
        <v>17850</v>
      </c>
      <c r="C10" s="13">
        <v>0.05</v>
      </c>
      <c r="D10" s="12">
        <v>18530</v>
      </c>
      <c r="E10" s="12">
        <v>18350</v>
      </c>
      <c r="F10" s="12">
        <v>0</v>
      </c>
      <c r="G10" s="12">
        <v>180</v>
      </c>
      <c r="H10" s="13">
        <v>0.99</v>
      </c>
      <c r="I10" s="13">
        <v>0</v>
      </c>
      <c r="J10" s="13">
        <v>0.01</v>
      </c>
    </row>
    <row r="11" spans="1:10" x14ac:dyDescent="0.25">
      <c r="A11" s="11" t="s">
        <v>154</v>
      </c>
      <c r="B11" s="12">
        <v>24055</v>
      </c>
      <c r="C11" s="13">
        <v>0.06</v>
      </c>
      <c r="D11" s="12">
        <v>21965</v>
      </c>
      <c r="E11" s="12">
        <v>19130</v>
      </c>
      <c r="F11" s="12">
        <v>1830</v>
      </c>
      <c r="G11" s="12">
        <v>1005</v>
      </c>
      <c r="H11" s="13">
        <v>0.87</v>
      </c>
      <c r="I11" s="13">
        <v>0.08</v>
      </c>
      <c r="J11" s="13">
        <v>0.05</v>
      </c>
    </row>
    <row r="12" spans="1:10" x14ac:dyDescent="0.25">
      <c r="A12" s="11" t="s">
        <v>155</v>
      </c>
      <c r="B12" s="12">
        <v>6160</v>
      </c>
      <c r="C12" s="13">
        <v>0.02</v>
      </c>
      <c r="D12" s="12">
        <v>26405</v>
      </c>
      <c r="E12" s="12">
        <v>23270</v>
      </c>
      <c r="F12" s="12">
        <v>2800</v>
      </c>
      <c r="G12" s="12">
        <v>335</v>
      </c>
      <c r="H12" s="13">
        <v>0.88</v>
      </c>
      <c r="I12" s="13">
        <v>0.11</v>
      </c>
      <c r="J12" s="13">
        <v>0.01</v>
      </c>
    </row>
    <row r="13" spans="1:10" x14ac:dyDescent="0.25">
      <c r="A13" s="11" t="s">
        <v>156</v>
      </c>
      <c r="B13" s="12">
        <v>4210</v>
      </c>
      <c r="C13" s="13">
        <v>0.01</v>
      </c>
      <c r="D13" s="12">
        <v>17985</v>
      </c>
      <c r="E13" s="12">
        <v>15305</v>
      </c>
      <c r="F13" s="12">
        <v>2475</v>
      </c>
      <c r="G13" s="12">
        <v>205</v>
      </c>
      <c r="H13" s="13">
        <v>0.85</v>
      </c>
      <c r="I13" s="13">
        <v>0.14000000000000001</v>
      </c>
      <c r="J13" s="13">
        <v>0.01</v>
      </c>
    </row>
    <row r="14" spans="1:10" x14ac:dyDescent="0.25">
      <c r="A14" s="11" t="s">
        <v>157</v>
      </c>
      <c r="B14" s="12">
        <v>4180</v>
      </c>
      <c r="C14" s="13">
        <v>0.01</v>
      </c>
      <c r="D14" s="12">
        <v>6960</v>
      </c>
      <c r="E14" s="12">
        <v>5260</v>
      </c>
      <c r="F14" s="12">
        <v>1575</v>
      </c>
      <c r="G14" s="12">
        <v>130</v>
      </c>
      <c r="H14" s="13">
        <v>0.76</v>
      </c>
      <c r="I14" s="13">
        <v>0.23</v>
      </c>
      <c r="J14" s="13">
        <v>0.02</v>
      </c>
    </row>
    <row r="15" spans="1:10" x14ac:dyDescent="0.25">
      <c r="A15" s="11" t="s">
        <v>158</v>
      </c>
      <c r="B15" s="12">
        <v>8495</v>
      </c>
      <c r="C15" s="13">
        <v>0.02</v>
      </c>
      <c r="D15" s="12">
        <v>9030</v>
      </c>
      <c r="E15" s="12">
        <v>7210</v>
      </c>
      <c r="F15" s="12">
        <v>1620</v>
      </c>
      <c r="G15" s="12">
        <v>200</v>
      </c>
      <c r="H15" s="13">
        <v>0.8</v>
      </c>
      <c r="I15" s="13">
        <v>0.18</v>
      </c>
      <c r="J15" s="13">
        <v>0.02</v>
      </c>
    </row>
    <row r="16" spans="1:10" x14ac:dyDescent="0.25">
      <c r="A16" s="11" t="s">
        <v>159</v>
      </c>
      <c r="B16" s="12">
        <v>4225</v>
      </c>
      <c r="C16" s="13">
        <v>0.01</v>
      </c>
      <c r="D16" s="12">
        <v>5480</v>
      </c>
      <c r="E16" s="12">
        <v>4230</v>
      </c>
      <c r="F16" s="12">
        <v>1160</v>
      </c>
      <c r="G16" s="12">
        <v>95</v>
      </c>
      <c r="H16" s="13">
        <v>0.77</v>
      </c>
      <c r="I16" s="13">
        <v>0.21</v>
      </c>
      <c r="J16" s="13">
        <v>0.02</v>
      </c>
    </row>
    <row r="17" spans="1:10" x14ac:dyDescent="0.25">
      <c r="A17" s="11" t="s">
        <v>160</v>
      </c>
      <c r="B17" s="12">
        <v>4650</v>
      </c>
      <c r="C17" s="13">
        <v>0.01</v>
      </c>
      <c r="D17" s="12">
        <v>4700</v>
      </c>
      <c r="E17" s="12">
        <v>3390</v>
      </c>
      <c r="F17" s="12">
        <v>1155</v>
      </c>
      <c r="G17" s="12">
        <v>155</v>
      </c>
      <c r="H17" s="13">
        <v>0.72</v>
      </c>
      <c r="I17" s="13">
        <v>0.25</v>
      </c>
      <c r="J17" s="13">
        <v>0.03</v>
      </c>
    </row>
    <row r="18" spans="1:10" x14ac:dyDescent="0.25">
      <c r="A18" s="11" t="s">
        <v>161</v>
      </c>
      <c r="B18" s="12">
        <v>3855</v>
      </c>
      <c r="C18" s="13">
        <v>0.01</v>
      </c>
      <c r="D18" s="12">
        <v>3785</v>
      </c>
      <c r="E18" s="12">
        <v>2855</v>
      </c>
      <c r="F18" s="12">
        <v>805</v>
      </c>
      <c r="G18" s="12">
        <v>125</v>
      </c>
      <c r="H18" s="13">
        <v>0.75</v>
      </c>
      <c r="I18" s="13">
        <v>0.21</v>
      </c>
      <c r="J18" s="13">
        <v>0.03</v>
      </c>
    </row>
    <row r="19" spans="1:10" x14ac:dyDescent="0.25">
      <c r="A19" s="11" t="s">
        <v>162</v>
      </c>
      <c r="B19" s="12">
        <v>3795</v>
      </c>
      <c r="C19" s="13">
        <v>0.01</v>
      </c>
      <c r="D19" s="12">
        <v>2900</v>
      </c>
      <c r="E19" s="12">
        <v>2005</v>
      </c>
      <c r="F19" s="12">
        <v>790</v>
      </c>
      <c r="G19" s="12">
        <v>105</v>
      </c>
      <c r="H19" s="13">
        <v>0.69</v>
      </c>
      <c r="I19" s="13">
        <v>0.27</v>
      </c>
      <c r="J19" s="13">
        <v>0.04</v>
      </c>
    </row>
    <row r="20" spans="1:10" x14ac:dyDescent="0.25">
      <c r="A20" s="11" t="s">
        <v>163</v>
      </c>
      <c r="B20" s="12">
        <v>3760</v>
      </c>
      <c r="C20" s="13">
        <v>0.01</v>
      </c>
      <c r="D20" s="12">
        <v>3810</v>
      </c>
      <c r="E20" s="12">
        <v>2820</v>
      </c>
      <c r="F20" s="12">
        <v>855</v>
      </c>
      <c r="G20" s="12">
        <v>135</v>
      </c>
      <c r="H20" s="13">
        <v>0.74</v>
      </c>
      <c r="I20" s="13">
        <v>0.22</v>
      </c>
      <c r="J20" s="13">
        <v>0.03</v>
      </c>
    </row>
    <row r="21" spans="1:10" x14ac:dyDescent="0.25">
      <c r="A21" s="11" t="s">
        <v>164</v>
      </c>
      <c r="B21" s="12">
        <v>2675</v>
      </c>
      <c r="C21" s="13">
        <v>0.01</v>
      </c>
      <c r="D21" s="12">
        <v>2430</v>
      </c>
      <c r="E21" s="12">
        <v>1745</v>
      </c>
      <c r="F21" s="12">
        <v>605</v>
      </c>
      <c r="G21" s="12">
        <v>80</v>
      </c>
      <c r="H21" s="13">
        <v>0.72</v>
      </c>
      <c r="I21" s="13">
        <v>0.25</v>
      </c>
      <c r="J21" s="13">
        <v>0.03</v>
      </c>
    </row>
    <row r="22" spans="1:10" x14ac:dyDescent="0.25">
      <c r="A22" s="11" t="s">
        <v>165</v>
      </c>
      <c r="B22" s="12">
        <v>3615</v>
      </c>
      <c r="C22" s="13">
        <v>0.01</v>
      </c>
      <c r="D22" s="12">
        <v>3165</v>
      </c>
      <c r="E22" s="12">
        <v>2405</v>
      </c>
      <c r="F22" s="12">
        <v>690</v>
      </c>
      <c r="G22" s="12">
        <v>75</v>
      </c>
      <c r="H22" s="13">
        <v>0.76</v>
      </c>
      <c r="I22" s="13">
        <v>0.22</v>
      </c>
      <c r="J22" s="13">
        <v>0.02</v>
      </c>
    </row>
    <row r="23" spans="1:10" x14ac:dyDescent="0.25">
      <c r="A23" s="11" t="s">
        <v>166</v>
      </c>
      <c r="B23" s="12">
        <v>5465</v>
      </c>
      <c r="C23" s="13">
        <v>0.01</v>
      </c>
      <c r="D23" s="12">
        <v>3230</v>
      </c>
      <c r="E23" s="12">
        <v>2225</v>
      </c>
      <c r="F23" s="12">
        <v>930</v>
      </c>
      <c r="G23" s="12">
        <v>75</v>
      </c>
      <c r="H23" s="13">
        <v>0.69</v>
      </c>
      <c r="I23" s="13">
        <v>0.28999999999999998</v>
      </c>
      <c r="J23" s="13">
        <v>0.02</v>
      </c>
    </row>
    <row r="24" spans="1:10" x14ac:dyDescent="0.25">
      <c r="A24" s="11" t="s">
        <v>167</v>
      </c>
      <c r="B24" s="12">
        <v>4450</v>
      </c>
      <c r="C24" s="13">
        <v>0.01</v>
      </c>
      <c r="D24" s="12">
        <v>2970</v>
      </c>
      <c r="E24" s="12">
        <v>2205</v>
      </c>
      <c r="F24" s="12">
        <v>685</v>
      </c>
      <c r="G24" s="12">
        <v>80</v>
      </c>
      <c r="H24" s="13">
        <v>0.74</v>
      </c>
      <c r="I24" s="13">
        <v>0.23</v>
      </c>
      <c r="J24" s="13">
        <v>0.03</v>
      </c>
    </row>
    <row r="25" spans="1:10" x14ac:dyDescent="0.25">
      <c r="A25" s="11" t="s">
        <v>168</v>
      </c>
      <c r="B25" s="12">
        <v>4240</v>
      </c>
      <c r="C25" s="13">
        <v>0.01</v>
      </c>
      <c r="D25" s="12">
        <v>3100</v>
      </c>
      <c r="E25" s="12">
        <v>2405</v>
      </c>
      <c r="F25" s="12">
        <v>610</v>
      </c>
      <c r="G25" s="12">
        <v>85</v>
      </c>
      <c r="H25" s="13">
        <v>0.78</v>
      </c>
      <c r="I25" s="13">
        <v>0.2</v>
      </c>
      <c r="J25" s="13">
        <v>0.03</v>
      </c>
    </row>
    <row r="26" spans="1:10" x14ac:dyDescent="0.25">
      <c r="A26" s="11" t="s">
        <v>169</v>
      </c>
      <c r="B26" s="12">
        <v>4685</v>
      </c>
      <c r="C26" s="13">
        <v>0.01</v>
      </c>
      <c r="D26" s="12">
        <v>5030</v>
      </c>
      <c r="E26" s="12">
        <v>3825</v>
      </c>
      <c r="F26" s="12">
        <v>1000</v>
      </c>
      <c r="G26" s="12">
        <v>205</v>
      </c>
      <c r="H26" s="13">
        <v>0.76</v>
      </c>
      <c r="I26" s="13">
        <v>0.2</v>
      </c>
      <c r="J26" s="13">
        <v>0.04</v>
      </c>
    </row>
    <row r="27" spans="1:10" x14ac:dyDescent="0.25">
      <c r="A27" s="11" t="s">
        <v>170</v>
      </c>
      <c r="B27" s="12">
        <v>8655</v>
      </c>
      <c r="C27" s="13">
        <v>0.02</v>
      </c>
      <c r="D27" s="12">
        <v>5385</v>
      </c>
      <c r="E27" s="12">
        <v>4110</v>
      </c>
      <c r="F27" s="12">
        <v>1200</v>
      </c>
      <c r="G27" s="12">
        <v>75</v>
      </c>
      <c r="H27" s="13">
        <v>0.76</v>
      </c>
      <c r="I27" s="13">
        <v>0.22</v>
      </c>
      <c r="J27" s="13">
        <v>0.01</v>
      </c>
    </row>
    <row r="28" spans="1:10" x14ac:dyDescent="0.25">
      <c r="A28" s="11" t="s">
        <v>171</v>
      </c>
      <c r="B28" s="12">
        <v>4845</v>
      </c>
      <c r="C28" s="13">
        <v>0.01</v>
      </c>
      <c r="D28" s="12">
        <v>5125</v>
      </c>
      <c r="E28" s="12">
        <v>4230</v>
      </c>
      <c r="F28" s="12">
        <v>860</v>
      </c>
      <c r="G28" s="12">
        <v>35</v>
      </c>
      <c r="H28" s="13">
        <v>0.83</v>
      </c>
      <c r="I28" s="13">
        <v>0.17</v>
      </c>
      <c r="J28" s="13">
        <v>0.01</v>
      </c>
    </row>
    <row r="29" spans="1:10" x14ac:dyDescent="0.25">
      <c r="A29" s="11" t="s">
        <v>172</v>
      </c>
      <c r="B29" s="12">
        <v>4115</v>
      </c>
      <c r="C29" s="13">
        <v>0.01</v>
      </c>
      <c r="D29" s="12">
        <v>7305</v>
      </c>
      <c r="E29" s="12">
        <v>5860</v>
      </c>
      <c r="F29" s="12">
        <v>1380</v>
      </c>
      <c r="G29" s="12">
        <v>65</v>
      </c>
      <c r="H29" s="13">
        <v>0.8</v>
      </c>
      <c r="I29" s="13">
        <v>0.19</v>
      </c>
      <c r="J29" s="13">
        <v>0.01</v>
      </c>
    </row>
    <row r="30" spans="1:10" x14ac:dyDescent="0.25">
      <c r="A30" s="11" t="s">
        <v>173</v>
      </c>
      <c r="B30" s="12">
        <v>5200</v>
      </c>
      <c r="C30" s="13">
        <v>0.01</v>
      </c>
      <c r="D30" s="12">
        <v>7285</v>
      </c>
      <c r="E30" s="12">
        <v>5450</v>
      </c>
      <c r="F30" s="12">
        <v>1675</v>
      </c>
      <c r="G30" s="12">
        <v>155</v>
      </c>
      <c r="H30" s="13">
        <v>0.75</v>
      </c>
      <c r="I30" s="13">
        <v>0.23</v>
      </c>
      <c r="J30" s="13">
        <v>0.02</v>
      </c>
    </row>
    <row r="31" spans="1:10" x14ac:dyDescent="0.25">
      <c r="A31" s="11" t="s">
        <v>174</v>
      </c>
      <c r="B31" s="12">
        <v>4600</v>
      </c>
      <c r="C31" s="13">
        <v>0.01</v>
      </c>
      <c r="D31" s="12">
        <v>6105</v>
      </c>
      <c r="E31" s="12">
        <v>4335</v>
      </c>
      <c r="F31" s="12">
        <v>1640</v>
      </c>
      <c r="G31" s="12">
        <v>125</v>
      </c>
      <c r="H31" s="13">
        <v>0.71</v>
      </c>
      <c r="I31" s="13">
        <v>0.27</v>
      </c>
      <c r="J31" s="13">
        <v>0.02</v>
      </c>
    </row>
    <row r="32" spans="1:10" x14ac:dyDescent="0.25">
      <c r="A32" s="11" t="s">
        <v>175</v>
      </c>
      <c r="B32" s="12">
        <v>86805</v>
      </c>
      <c r="C32" s="13">
        <v>0.23</v>
      </c>
      <c r="D32" s="12">
        <v>15435</v>
      </c>
      <c r="E32" s="12">
        <v>13725</v>
      </c>
      <c r="F32" s="12">
        <v>1500</v>
      </c>
      <c r="G32" s="12">
        <v>210</v>
      </c>
      <c r="H32" s="13">
        <v>0.89</v>
      </c>
      <c r="I32" s="13">
        <v>0.1</v>
      </c>
      <c r="J32" s="13">
        <v>0.01</v>
      </c>
    </row>
    <row r="33" spans="1:10" x14ac:dyDescent="0.25">
      <c r="A33" s="11" t="s">
        <v>176</v>
      </c>
      <c r="B33" s="12">
        <v>10850</v>
      </c>
      <c r="C33" s="13">
        <v>0.03</v>
      </c>
      <c r="D33" s="12">
        <v>44740</v>
      </c>
      <c r="E33" s="12">
        <v>43670</v>
      </c>
      <c r="F33" s="12">
        <v>965</v>
      </c>
      <c r="G33" s="12">
        <v>110</v>
      </c>
      <c r="H33" s="13">
        <v>0.98</v>
      </c>
      <c r="I33" s="13">
        <v>0.02</v>
      </c>
      <c r="J33" s="13">
        <v>0</v>
      </c>
    </row>
    <row r="34" spans="1:10" x14ac:dyDescent="0.25">
      <c r="A34" s="11" t="s">
        <v>177</v>
      </c>
      <c r="B34" s="12">
        <v>11955</v>
      </c>
      <c r="C34" s="13">
        <v>0.03</v>
      </c>
      <c r="D34" s="12">
        <v>18445</v>
      </c>
      <c r="E34" s="12">
        <v>16445</v>
      </c>
      <c r="F34" s="12">
        <v>1835</v>
      </c>
      <c r="G34" s="12">
        <v>165</v>
      </c>
      <c r="H34" s="13">
        <v>0.89</v>
      </c>
      <c r="I34" s="13">
        <v>0.1</v>
      </c>
      <c r="J34" s="13">
        <v>0.01</v>
      </c>
    </row>
    <row r="35" spans="1:10" x14ac:dyDescent="0.25">
      <c r="A35" s="11" t="s">
        <v>178</v>
      </c>
      <c r="B35" s="12">
        <v>7680</v>
      </c>
      <c r="C35" s="13">
        <v>0.02</v>
      </c>
      <c r="D35" s="12">
        <v>20575</v>
      </c>
      <c r="E35" s="12">
        <v>17925</v>
      </c>
      <c r="F35" s="12">
        <v>2475</v>
      </c>
      <c r="G35" s="12">
        <v>180</v>
      </c>
      <c r="H35" s="13">
        <v>0.87</v>
      </c>
      <c r="I35" s="13">
        <v>0.12</v>
      </c>
      <c r="J35" s="13">
        <v>0.01</v>
      </c>
    </row>
    <row r="36" spans="1:10" x14ac:dyDescent="0.25">
      <c r="A36" s="11" t="s">
        <v>179</v>
      </c>
      <c r="B36" s="12">
        <v>7425</v>
      </c>
      <c r="C36" s="13">
        <v>0.02</v>
      </c>
      <c r="D36" s="12">
        <v>17590</v>
      </c>
      <c r="E36" s="12">
        <v>13575</v>
      </c>
      <c r="F36" s="12">
        <v>3780</v>
      </c>
      <c r="G36" s="12">
        <v>235</v>
      </c>
      <c r="H36" s="13">
        <v>0.77</v>
      </c>
      <c r="I36" s="13">
        <v>0.21</v>
      </c>
      <c r="J36" s="13">
        <v>0.01</v>
      </c>
    </row>
    <row r="37" spans="1:10" x14ac:dyDescent="0.25">
      <c r="A37" s="11" t="s">
        <v>180</v>
      </c>
      <c r="B37" s="12">
        <v>4780</v>
      </c>
      <c r="C37" s="13">
        <v>0.01</v>
      </c>
      <c r="D37" s="12">
        <v>9435</v>
      </c>
      <c r="E37" s="12">
        <v>6855</v>
      </c>
      <c r="F37" s="12">
        <v>2440</v>
      </c>
      <c r="G37" s="12">
        <v>140</v>
      </c>
      <c r="H37" s="13">
        <v>0.73</v>
      </c>
      <c r="I37" s="13">
        <v>0.26</v>
      </c>
      <c r="J37" s="13">
        <v>0.01</v>
      </c>
    </row>
    <row r="38" spans="1:10" x14ac:dyDescent="0.25">
      <c r="A38" s="11" t="s">
        <v>181</v>
      </c>
      <c r="B38" s="12">
        <v>4795</v>
      </c>
      <c r="C38" s="13">
        <v>0.01</v>
      </c>
      <c r="D38" s="12">
        <v>7085</v>
      </c>
      <c r="E38" s="12">
        <v>4775</v>
      </c>
      <c r="F38" s="12">
        <v>2165</v>
      </c>
      <c r="G38" s="12">
        <v>145</v>
      </c>
      <c r="H38" s="13">
        <v>0.67</v>
      </c>
      <c r="I38" s="13">
        <v>0.31</v>
      </c>
      <c r="J38" s="13">
        <v>0.02</v>
      </c>
    </row>
    <row r="39" spans="1:10" x14ac:dyDescent="0.25">
      <c r="A39" s="11" t="s">
        <v>182</v>
      </c>
      <c r="B39" s="12">
        <v>5025</v>
      </c>
      <c r="C39" s="13">
        <v>0.01</v>
      </c>
      <c r="D39" s="12">
        <v>6830</v>
      </c>
      <c r="E39" s="12">
        <v>4895</v>
      </c>
      <c r="F39" s="12">
        <v>1825</v>
      </c>
      <c r="G39" s="12">
        <v>110</v>
      </c>
      <c r="H39" s="13">
        <v>0.72</v>
      </c>
      <c r="I39" s="13">
        <v>0.27</v>
      </c>
      <c r="J39" s="13">
        <v>0.02</v>
      </c>
    </row>
    <row r="40" spans="1:10" x14ac:dyDescent="0.25">
      <c r="A40" s="11" t="s">
        <v>183</v>
      </c>
      <c r="B40" s="12">
        <v>4760</v>
      </c>
      <c r="C40" s="13">
        <v>0.01</v>
      </c>
      <c r="D40" s="12">
        <v>5615</v>
      </c>
      <c r="E40" s="12">
        <v>3940</v>
      </c>
      <c r="F40" s="12">
        <v>1555</v>
      </c>
      <c r="G40" s="12">
        <v>125</v>
      </c>
      <c r="H40" s="13">
        <v>0.7</v>
      </c>
      <c r="I40" s="13">
        <v>0.28000000000000003</v>
      </c>
      <c r="J40" s="13">
        <v>0.02</v>
      </c>
    </row>
    <row r="41" spans="1:10" x14ac:dyDescent="0.25">
      <c r="A41" s="11" t="s">
        <v>184</v>
      </c>
      <c r="B41" s="12">
        <v>4665</v>
      </c>
      <c r="C41" s="13">
        <v>0.01</v>
      </c>
      <c r="D41" s="12">
        <v>6020</v>
      </c>
      <c r="E41" s="12">
        <v>4155</v>
      </c>
      <c r="F41" s="12">
        <v>1745</v>
      </c>
      <c r="G41" s="12">
        <v>120</v>
      </c>
      <c r="H41" s="13">
        <v>0.69</v>
      </c>
      <c r="I41" s="13">
        <v>0.28999999999999998</v>
      </c>
      <c r="J41" s="13">
        <v>0.02</v>
      </c>
    </row>
    <row r="42" spans="1:10" x14ac:dyDescent="0.25">
      <c r="A42" s="11" t="s">
        <v>185</v>
      </c>
      <c r="B42" s="12">
        <v>3975</v>
      </c>
      <c r="C42" s="13">
        <v>0.01</v>
      </c>
      <c r="D42" s="12">
        <v>4650</v>
      </c>
      <c r="E42" s="12">
        <v>3185</v>
      </c>
      <c r="F42" s="12">
        <v>1310</v>
      </c>
      <c r="G42" s="12">
        <v>155</v>
      </c>
      <c r="H42" s="13">
        <v>0.69</v>
      </c>
      <c r="I42" s="13">
        <v>0.28000000000000003</v>
      </c>
      <c r="J42" s="13">
        <v>0.03</v>
      </c>
    </row>
    <row r="43" spans="1:10" x14ac:dyDescent="0.25">
      <c r="A43" s="11" t="s">
        <v>186</v>
      </c>
      <c r="B43" s="12">
        <v>3885</v>
      </c>
      <c r="C43" s="13">
        <v>0.01</v>
      </c>
      <c r="D43" s="12">
        <v>4360</v>
      </c>
      <c r="E43" s="12">
        <v>3070</v>
      </c>
      <c r="F43" s="12">
        <v>1235</v>
      </c>
      <c r="G43" s="12">
        <v>60</v>
      </c>
      <c r="H43" s="13">
        <v>0.7</v>
      </c>
      <c r="I43" s="13">
        <v>0.28000000000000003</v>
      </c>
      <c r="J43" s="13">
        <v>0.01</v>
      </c>
    </row>
    <row r="44" spans="1:10" x14ac:dyDescent="0.25">
      <c r="A44" s="11" t="s">
        <v>187</v>
      </c>
      <c r="B44" s="12">
        <v>3925</v>
      </c>
      <c r="C44" s="13">
        <v>0.01</v>
      </c>
      <c r="D44" s="12">
        <v>4010</v>
      </c>
      <c r="E44" s="12">
        <v>2810</v>
      </c>
      <c r="F44" s="12">
        <v>1155</v>
      </c>
      <c r="G44" s="12">
        <v>45</v>
      </c>
      <c r="H44" s="13">
        <v>0.7</v>
      </c>
      <c r="I44" s="13">
        <v>0.28999999999999998</v>
      </c>
      <c r="J44" s="13">
        <v>0.01</v>
      </c>
    </row>
    <row r="45" spans="1:10" x14ac:dyDescent="0.25">
      <c r="A45" s="11" t="s">
        <v>188</v>
      </c>
      <c r="B45" s="12">
        <v>2935</v>
      </c>
      <c r="C45" s="13">
        <v>0.01</v>
      </c>
      <c r="D45" s="12">
        <v>3065</v>
      </c>
      <c r="E45" s="12">
        <v>2190</v>
      </c>
      <c r="F45" s="12">
        <v>850</v>
      </c>
      <c r="G45" s="12">
        <v>20</v>
      </c>
      <c r="H45" s="13">
        <v>0.72</v>
      </c>
      <c r="I45" s="13">
        <v>0.28000000000000003</v>
      </c>
      <c r="J45" s="13">
        <v>0.01</v>
      </c>
    </row>
    <row r="46" spans="1:10" x14ac:dyDescent="0.25">
      <c r="A46" s="11" t="s">
        <v>189</v>
      </c>
      <c r="B46" s="12">
        <v>4120</v>
      </c>
      <c r="C46" s="13">
        <v>0.01</v>
      </c>
      <c r="D46" s="12">
        <v>3845</v>
      </c>
      <c r="E46" s="12">
        <v>2710</v>
      </c>
      <c r="F46" s="12">
        <v>1090</v>
      </c>
      <c r="G46" s="12">
        <v>45</v>
      </c>
      <c r="H46" s="13">
        <v>0.7</v>
      </c>
      <c r="I46" s="13">
        <v>0.28000000000000003</v>
      </c>
      <c r="J46" s="13">
        <v>0.01</v>
      </c>
    </row>
    <row r="47" spans="1:10" x14ac:dyDescent="0.25">
      <c r="A47" s="11" t="s">
        <v>190</v>
      </c>
      <c r="B47" s="12">
        <v>4340</v>
      </c>
      <c r="C47" s="13">
        <v>0.01</v>
      </c>
      <c r="D47" s="12">
        <v>4090</v>
      </c>
      <c r="E47" s="12">
        <v>2920</v>
      </c>
      <c r="F47" s="12">
        <v>1125</v>
      </c>
      <c r="G47" s="12">
        <v>45</v>
      </c>
      <c r="H47" s="13">
        <v>0.71</v>
      </c>
      <c r="I47" s="13">
        <v>0.28000000000000003</v>
      </c>
      <c r="J47" s="13">
        <v>0.01</v>
      </c>
    </row>
    <row r="48" spans="1:10" x14ac:dyDescent="0.25">
      <c r="A48" s="11" t="s">
        <v>191</v>
      </c>
      <c r="B48" s="12">
        <v>4550</v>
      </c>
      <c r="C48" s="13">
        <v>0.01</v>
      </c>
      <c r="D48" s="12">
        <v>4275</v>
      </c>
      <c r="E48" s="12">
        <v>3060</v>
      </c>
      <c r="F48" s="12">
        <v>1160</v>
      </c>
      <c r="G48" s="12">
        <v>55</v>
      </c>
      <c r="H48" s="13">
        <v>0.72</v>
      </c>
      <c r="I48" s="13">
        <v>0.27</v>
      </c>
      <c r="J48" s="13">
        <v>0.01</v>
      </c>
    </row>
    <row r="49" spans="1:10" x14ac:dyDescent="0.25">
      <c r="A49" s="14" t="s">
        <v>192</v>
      </c>
      <c r="B49" s="15">
        <v>104575</v>
      </c>
      <c r="C49" s="16">
        <v>0.28000000000000003</v>
      </c>
      <c r="D49" s="15">
        <v>81700</v>
      </c>
      <c r="E49" s="15">
        <v>75450</v>
      </c>
      <c r="F49" s="15">
        <v>4630</v>
      </c>
      <c r="G49" s="15">
        <v>1620</v>
      </c>
      <c r="H49" s="16">
        <v>0.92</v>
      </c>
      <c r="I49" s="16">
        <v>0.06</v>
      </c>
      <c r="J49" s="16">
        <v>0.02</v>
      </c>
    </row>
    <row r="50" spans="1:10" x14ac:dyDescent="0.25">
      <c r="A50" s="17" t="s">
        <v>193</v>
      </c>
      <c r="B50" s="18">
        <v>53370</v>
      </c>
      <c r="C50" s="19">
        <v>0.14000000000000001</v>
      </c>
      <c r="D50" s="18">
        <v>66445</v>
      </c>
      <c r="E50" s="18">
        <v>51645</v>
      </c>
      <c r="F50" s="18">
        <v>13345</v>
      </c>
      <c r="G50" s="18">
        <v>1455</v>
      </c>
      <c r="H50" s="19">
        <v>0.78</v>
      </c>
      <c r="I50" s="19">
        <v>0.2</v>
      </c>
      <c r="J50" s="19">
        <v>0.02</v>
      </c>
    </row>
    <row r="51" spans="1:10" x14ac:dyDescent="0.25">
      <c r="A51" s="17" t="s">
        <v>194</v>
      </c>
      <c r="B51" s="18">
        <v>161060</v>
      </c>
      <c r="C51" s="19">
        <v>0.43</v>
      </c>
      <c r="D51" s="18">
        <v>156120</v>
      </c>
      <c r="E51" s="18">
        <v>135550</v>
      </c>
      <c r="F51" s="18">
        <v>18915</v>
      </c>
      <c r="G51" s="18">
        <v>1650</v>
      </c>
      <c r="H51" s="19">
        <v>0.87</v>
      </c>
      <c r="I51" s="19">
        <v>0.12</v>
      </c>
      <c r="J51" s="19">
        <v>0.01</v>
      </c>
    </row>
    <row r="52" spans="1:10" x14ac:dyDescent="0.25">
      <c r="A52" s="17" t="s">
        <v>195</v>
      </c>
      <c r="B52" s="18">
        <v>51755</v>
      </c>
      <c r="C52" s="19">
        <v>0.14000000000000001</v>
      </c>
      <c r="D52" s="18">
        <v>63280</v>
      </c>
      <c r="E52" s="18">
        <v>44565</v>
      </c>
      <c r="F52" s="18">
        <v>17650</v>
      </c>
      <c r="G52" s="18">
        <v>1065</v>
      </c>
      <c r="H52" s="19">
        <v>0.7</v>
      </c>
      <c r="I52" s="19">
        <v>0.28000000000000003</v>
      </c>
      <c r="J52" s="19">
        <v>0.02</v>
      </c>
    </row>
    <row r="53" spans="1:10" ht="31.5" x14ac:dyDescent="0.25">
      <c r="A53" s="20" t="s">
        <v>56</v>
      </c>
      <c r="B53" s="2"/>
      <c r="C53" s="2"/>
      <c r="D53" s="2"/>
      <c r="E53" s="2"/>
      <c r="F53" s="2"/>
      <c r="G53" s="2"/>
      <c r="H53" s="2"/>
      <c r="I53" s="2"/>
      <c r="J53" s="2"/>
    </row>
    <row r="54" spans="1:10" ht="47.25" x14ac:dyDescent="0.25">
      <c r="A54" s="20" t="s">
        <v>57</v>
      </c>
      <c r="B54" s="2"/>
      <c r="C54" s="2"/>
      <c r="D54" s="2"/>
      <c r="E54" s="2"/>
      <c r="F54" s="2"/>
      <c r="G54" s="2"/>
      <c r="H54" s="2"/>
      <c r="I54" s="2"/>
      <c r="J54" s="2"/>
    </row>
    <row r="55" spans="1:10" ht="33.75" customHeight="1" x14ac:dyDescent="0.25">
      <c r="A55" s="20" t="s">
        <v>58</v>
      </c>
      <c r="B55" s="2"/>
      <c r="C55" s="2"/>
      <c r="D55" s="2"/>
      <c r="E55" s="2"/>
      <c r="F55" s="2"/>
      <c r="G55" s="2"/>
      <c r="H55" s="2"/>
      <c r="I55" s="2"/>
      <c r="J55" s="2"/>
    </row>
    <row r="56" spans="1:10" ht="94.5" x14ac:dyDescent="0.25">
      <c r="A56" s="20" t="s">
        <v>59</v>
      </c>
      <c r="B56" s="2"/>
      <c r="C56" s="2"/>
      <c r="D56" s="2"/>
      <c r="E56" s="2"/>
      <c r="F56" s="2"/>
      <c r="G56" s="2"/>
      <c r="H56" s="2"/>
      <c r="I56" s="2"/>
      <c r="J56" s="2"/>
    </row>
    <row r="57" spans="1:10" ht="47.25" x14ac:dyDescent="0.25">
      <c r="A57" s="20" t="s">
        <v>60</v>
      </c>
      <c r="B57" s="2"/>
      <c r="C57" s="2"/>
      <c r="D57" s="2"/>
      <c r="E57" s="2"/>
      <c r="F57" s="2"/>
      <c r="G57" s="2"/>
      <c r="H57" s="2"/>
      <c r="I57" s="2"/>
      <c r="J57" s="2"/>
    </row>
    <row r="58" spans="1:10" ht="94.5" x14ac:dyDescent="0.25">
      <c r="A58" s="20" t="s">
        <v>61</v>
      </c>
      <c r="B58" s="2"/>
      <c r="C58" s="2"/>
      <c r="D58" s="2"/>
      <c r="E58" s="2"/>
      <c r="F58" s="2"/>
      <c r="G58" s="2"/>
      <c r="H58" s="2"/>
      <c r="I58" s="2"/>
      <c r="J58" s="2"/>
    </row>
    <row r="59" spans="1:10" ht="63" x14ac:dyDescent="0.25">
      <c r="A59" s="20" t="s">
        <v>62</v>
      </c>
      <c r="B59" s="2"/>
      <c r="C59" s="2"/>
      <c r="D59" s="2"/>
      <c r="E59" s="2"/>
      <c r="F59" s="2"/>
      <c r="G59" s="2"/>
      <c r="H59" s="2"/>
      <c r="I59" s="2"/>
      <c r="J59" s="2"/>
    </row>
    <row r="60" spans="1:10" ht="47.25" x14ac:dyDescent="0.25">
      <c r="A60" s="20" t="s">
        <v>63</v>
      </c>
      <c r="B60" s="2"/>
      <c r="C60" s="2"/>
      <c r="D60" s="2"/>
      <c r="E60" s="2"/>
      <c r="F60" s="2"/>
      <c r="G60" s="2"/>
      <c r="H60" s="2"/>
      <c r="I60" s="2"/>
      <c r="J60" s="2"/>
    </row>
    <row r="61" spans="1:10" ht="78.75" x14ac:dyDescent="0.25">
      <c r="A61" s="20" t="s">
        <v>64</v>
      </c>
      <c r="B61" s="2"/>
      <c r="C61" s="2"/>
      <c r="D61" s="2"/>
      <c r="E61" s="2"/>
      <c r="F61" s="2"/>
      <c r="G61" s="2"/>
      <c r="H61" s="2"/>
      <c r="I61" s="2"/>
      <c r="J61" s="2"/>
    </row>
    <row r="62" spans="1:10" ht="48" customHeight="1" x14ac:dyDescent="0.25">
      <c r="A62" s="20" t="s">
        <v>65</v>
      </c>
      <c r="B62" s="2"/>
      <c r="C62" s="2"/>
      <c r="D62" s="2"/>
      <c r="E62" s="2"/>
      <c r="F62" s="2"/>
      <c r="G62" s="2"/>
      <c r="H62" s="2"/>
      <c r="I62" s="2"/>
      <c r="J62" s="2"/>
    </row>
    <row r="63" spans="1:10" ht="47.25" customHeight="1" x14ac:dyDescent="0.25">
      <c r="A63" s="20" t="s">
        <v>66</v>
      </c>
      <c r="B63" s="2"/>
      <c r="C63" s="2"/>
      <c r="D63" s="2"/>
      <c r="E63" s="2"/>
      <c r="F63" s="2"/>
      <c r="G63" s="2"/>
      <c r="H63" s="2"/>
      <c r="I63" s="2"/>
      <c r="J63" s="2"/>
    </row>
    <row r="64" spans="1:10" ht="51" customHeight="1" x14ac:dyDescent="0.25">
      <c r="A64" s="20" t="s">
        <v>67</v>
      </c>
      <c r="B64" s="2"/>
      <c r="C64" s="2"/>
      <c r="D64" s="2"/>
      <c r="E64" s="2"/>
      <c r="F64" s="2"/>
      <c r="G64" s="2"/>
      <c r="H64" s="2"/>
      <c r="I64" s="2"/>
      <c r="J64" s="2"/>
    </row>
    <row r="65" spans="1:10" ht="63" x14ac:dyDescent="0.25">
      <c r="A65" s="20" t="s">
        <v>68</v>
      </c>
      <c r="B65" s="2"/>
      <c r="C65" s="2"/>
      <c r="D65" s="2"/>
      <c r="E65" s="2"/>
      <c r="F65" s="2"/>
      <c r="G65" s="2"/>
      <c r="H65" s="2"/>
      <c r="I65" s="2"/>
      <c r="J65" s="2"/>
    </row>
  </sheetData>
  <conditionalFormatting sqref="C1:C1048576 H1:J1048576">
    <cfRule type="dataBar" priority="1">
      <dataBar>
        <cfvo type="num" val="0"/>
        <cfvo type="num" val="1"/>
        <color rgb="FFB4A9D4"/>
      </dataBar>
      <extLst>
        <ext xmlns:x14="http://schemas.microsoft.com/office/spreadsheetml/2009/9/main" uri="{B025F937-C7B1-47D3-B67F-A62EFF666E3E}">
          <x14:id>{84A1D124-5F98-4CFE-BA91-28662E13D534}</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84A1D124-5F98-4CFE-BA91-28662E13D534}">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1"/>
  <sheetViews>
    <sheetView workbookViewId="0"/>
  </sheetViews>
  <sheetFormatPr defaultColWidth="11" defaultRowHeight="15.75" x14ac:dyDescent="0.25"/>
  <cols>
    <col min="1" max="1" width="50.75" customWidth="1"/>
    <col min="2" max="10" width="16.75" customWidth="1"/>
  </cols>
  <sheetData>
    <row r="1" spans="1:10" ht="21" x14ac:dyDescent="0.35">
      <c r="A1" s="7" t="s">
        <v>2</v>
      </c>
      <c r="B1" s="2"/>
      <c r="C1" s="2"/>
      <c r="D1" s="2"/>
      <c r="E1" s="2"/>
      <c r="F1" s="2"/>
      <c r="G1" s="2"/>
      <c r="H1" s="2"/>
      <c r="I1" s="2"/>
      <c r="J1" s="2"/>
    </row>
    <row r="2" spans="1:10" x14ac:dyDescent="0.25">
      <c r="A2" s="2" t="s">
        <v>24</v>
      </c>
      <c r="B2" s="2"/>
      <c r="C2" s="2"/>
      <c r="D2" s="2"/>
      <c r="E2" s="2"/>
      <c r="F2" s="2"/>
      <c r="G2" s="2"/>
      <c r="H2" s="2"/>
      <c r="I2" s="2"/>
      <c r="J2" s="2"/>
    </row>
    <row r="3" spans="1:10" x14ac:dyDescent="0.25">
      <c r="A3" s="2" t="s">
        <v>21</v>
      </c>
      <c r="B3" s="2"/>
      <c r="C3" s="2"/>
      <c r="D3" s="2"/>
      <c r="E3" s="2"/>
      <c r="F3" s="2"/>
      <c r="G3" s="2"/>
      <c r="H3" s="2"/>
      <c r="I3" s="2"/>
      <c r="J3" s="2"/>
    </row>
    <row r="4" spans="1:10" x14ac:dyDescent="0.25">
      <c r="A4" s="2" t="s">
        <v>22</v>
      </c>
      <c r="B4" s="2"/>
      <c r="C4" s="2"/>
      <c r="D4" s="2"/>
      <c r="E4" s="2"/>
      <c r="F4" s="2"/>
      <c r="G4" s="2"/>
      <c r="H4" s="2"/>
      <c r="I4" s="2"/>
      <c r="J4" s="2"/>
    </row>
    <row r="5" spans="1:10" x14ac:dyDescent="0.25">
      <c r="A5" s="2" t="s">
        <v>25</v>
      </c>
      <c r="B5" s="2"/>
      <c r="C5" s="2"/>
      <c r="D5" s="2"/>
      <c r="E5" s="2"/>
      <c r="F5" s="2"/>
      <c r="G5" s="2"/>
      <c r="H5" s="2"/>
      <c r="I5" s="2"/>
      <c r="J5" s="2"/>
    </row>
    <row r="6" spans="1:10" ht="80.099999999999994" customHeight="1" x14ac:dyDescent="0.25">
      <c r="A6" s="4" t="s">
        <v>582</v>
      </c>
      <c r="B6" s="4" t="s">
        <v>150</v>
      </c>
      <c r="C6" s="4" t="s">
        <v>196</v>
      </c>
      <c r="D6" s="4" t="s">
        <v>197</v>
      </c>
      <c r="E6" s="4" t="s">
        <v>198</v>
      </c>
      <c r="F6" s="4" t="s">
        <v>583</v>
      </c>
      <c r="G6" s="4" t="s">
        <v>199</v>
      </c>
      <c r="H6" s="4" t="s">
        <v>200</v>
      </c>
      <c r="I6" s="4" t="s">
        <v>201</v>
      </c>
      <c r="J6" s="4" t="s">
        <v>584</v>
      </c>
    </row>
    <row r="7" spans="1:10" x14ac:dyDescent="0.25">
      <c r="A7" s="8" t="s">
        <v>150</v>
      </c>
      <c r="B7" s="9">
        <v>370760</v>
      </c>
      <c r="C7" s="9">
        <v>339645</v>
      </c>
      <c r="D7" s="9">
        <v>5585</v>
      </c>
      <c r="E7" s="9">
        <v>24365</v>
      </c>
      <c r="F7" s="9">
        <v>1170</v>
      </c>
      <c r="G7" s="10">
        <v>0.92</v>
      </c>
      <c r="H7" s="10">
        <v>0.02</v>
      </c>
      <c r="I7" s="10">
        <v>7.0000000000000007E-2</v>
      </c>
      <c r="J7" s="10">
        <v>0</v>
      </c>
    </row>
    <row r="8" spans="1:10" x14ac:dyDescent="0.25">
      <c r="A8" s="11" t="s">
        <v>151</v>
      </c>
      <c r="B8" s="12">
        <v>46175</v>
      </c>
      <c r="C8" s="12">
        <v>43575</v>
      </c>
      <c r="D8" s="12">
        <v>660</v>
      </c>
      <c r="E8" s="12">
        <v>1840</v>
      </c>
      <c r="F8" s="12">
        <v>95</v>
      </c>
      <c r="G8" s="13">
        <v>0.94</v>
      </c>
      <c r="H8" s="13">
        <v>0.01</v>
      </c>
      <c r="I8" s="13">
        <v>0.04</v>
      </c>
      <c r="J8" s="13">
        <v>0</v>
      </c>
    </row>
    <row r="9" spans="1:10" x14ac:dyDescent="0.25">
      <c r="A9" s="11" t="s">
        <v>152</v>
      </c>
      <c r="B9" s="12">
        <v>10335</v>
      </c>
      <c r="C9" s="12">
        <v>9645</v>
      </c>
      <c r="D9" s="12">
        <v>120</v>
      </c>
      <c r="E9" s="12">
        <v>555</v>
      </c>
      <c r="F9" s="12">
        <v>20</v>
      </c>
      <c r="G9" s="13">
        <v>0.93</v>
      </c>
      <c r="H9" s="13">
        <v>0.01</v>
      </c>
      <c r="I9" s="13">
        <v>0.05</v>
      </c>
      <c r="J9" s="13">
        <v>0</v>
      </c>
    </row>
    <row r="10" spans="1:10" x14ac:dyDescent="0.25">
      <c r="A10" s="11" t="s">
        <v>153</v>
      </c>
      <c r="B10" s="12">
        <v>17850</v>
      </c>
      <c r="C10" s="12">
        <v>17025</v>
      </c>
      <c r="D10" s="12">
        <v>185</v>
      </c>
      <c r="E10" s="12">
        <v>610</v>
      </c>
      <c r="F10" s="12">
        <v>25</v>
      </c>
      <c r="G10" s="13">
        <v>0.95</v>
      </c>
      <c r="H10" s="13">
        <v>0.01</v>
      </c>
      <c r="I10" s="13">
        <v>0.03</v>
      </c>
      <c r="J10" s="13">
        <v>0</v>
      </c>
    </row>
    <row r="11" spans="1:10" x14ac:dyDescent="0.25">
      <c r="A11" s="11" t="s">
        <v>154</v>
      </c>
      <c r="B11" s="12">
        <v>24055</v>
      </c>
      <c r="C11" s="12">
        <v>22625</v>
      </c>
      <c r="D11" s="12">
        <v>235</v>
      </c>
      <c r="E11" s="12">
        <v>1170</v>
      </c>
      <c r="F11" s="12">
        <v>20</v>
      </c>
      <c r="G11" s="13">
        <v>0.94</v>
      </c>
      <c r="H11" s="13">
        <v>0.01</v>
      </c>
      <c r="I11" s="13">
        <v>0.05</v>
      </c>
      <c r="J11" s="13">
        <v>0</v>
      </c>
    </row>
    <row r="12" spans="1:10" x14ac:dyDescent="0.25">
      <c r="A12" s="11" t="s">
        <v>155</v>
      </c>
      <c r="B12" s="12">
        <v>6160</v>
      </c>
      <c r="C12" s="12">
        <v>5665</v>
      </c>
      <c r="D12" s="12">
        <v>85</v>
      </c>
      <c r="E12" s="12">
        <v>400</v>
      </c>
      <c r="F12" s="12">
        <v>15</v>
      </c>
      <c r="G12" s="13">
        <v>0.92</v>
      </c>
      <c r="H12" s="13">
        <v>0.01</v>
      </c>
      <c r="I12" s="13">
        <v>0.06</v>
      </c>
      <c r="J12" s="13">
        <v>0</v>
      </c>
    </row>
    <row r="13" spans="1:10" x14ac:dyDescent="0.25">
      <c r="A13" s="11" t="s">
        <v>156</v>
      </c>
      <c r="B13" s="12">
        <v>4210</v>
      </c>
      <c r="C13" s="12">
        <v>3810</v>
      </c>
      <c r="D13" s="12">
        <v>60</v>
      </c>
      <c r="E13" s="12">
        <v>315</v>
      </c>
      <c r="F13" s="12">
        <v>25</v>
      </c>
      <c r="G13" s="13">
        <v>0.9</v>
      </c>
      <c r="H13" s="13">
        <v>0.01</v>
      </c>
      <c r="I13" s="13">
        <v>0.08</v>
      </c>
      <c r="J13" s="13">
        <v>0.01</v>
      </c>
    </row>
    <row r="14" spans="1:10" x14ac:dyDescent="0.25">
      <c r="A14" s="11" t="s">
        <v>157</v>
      </c>
      <c r="B14" s="12">
        <v>4180</v>
      </c>
      <c r="C14" s="12">
        <v>3765</v>
      </c>
      <c r="D14" s="12">
        <v>65</v>
      </c>
      <c r="E14" s="12">
        <v>330</v>
      </c>
      <c r="F14" s="12">
        <v>15</v>
      </c>
      <c r="G14" s="13">
        <v>0.9</v>
      </c>
      <c r="H14" s="13">
        <v>0.02</v>
      </c>
      <c r="I14" s="13">
        <v>0.08</v>
      </c>
      <c r="J14" s="13">
        <v>0</v>
      </c>
    </row>
    <row r="15" spans="1:10" x14ac:dyDescent="0.25">
      <c r="A15" s="11" t="s">
        <v>158</v>
      </c>
      <c r="B15" s="12">
        <v>8495</v>
      </c>
      <c r="C15" s="12">
        <v>7835</v>
      </c>
      <c r="D15" s="12">
        <v>180</v>
      </c>
      <c r="E15" s="12">
        <v>465</v>
      </c>
      <c r="F15" s="12">
        <v>15</v>
      </c>
      <c r="G15" s="13">
        <v>0.92</v>
      </c>
      <c r="H15" s="13">
        <v>0.02</v>
      </c>
      <c r="I15" s="13">
        <v>0.05</v>
      </c>
      <c r="J15" s="13">
        <v>0</v>
      </c>
    </row>
    <row r="16" spans="1:10" x14ac:dyDescent="0.25">
      <c r="A16" s="11" t="s">
        <v>159</v>
      </c>
      <c r="B16" s="12">
        <v>4225</v>
      </c>
      <c r="C16" s="12">
        <v>3730</v>
      </c>
      <c r="D16" s="12">
        <v>110</v>
      </c>
      <c r="E16" s="12">
        <v>355</v>
      </c>
      <c r="F16" s="12">
        <v>25</v>
      </c>
      <c r="G16" s="13">
        <v>0.88</v>
      </c>
      <c r="H16" s="13">
        <v>0.03</v>
      </c>
      <c r="I16" s="13">
        <v>0.08</v>
      </c>
      <c r="J16" s="13">
        <v>0.01</v>
      </c>
    </row>
    <row r="17" spans="1:10" x14ac:dyDescent="0.25">
      <c r="A17" s="11" t="s">
        <v>160</v>
      </c>
      <c r="B17" s="12">
        <v>4650</v>
      </c>
      <c r="C17" s="12">
        <v>3995</v>
      </c>
      <c r="D17" s="12">
        <v>135</v>
      </c>
      <c r="E17" s="12">
        <v>510</v>
      </c>
      <c r="F17" s="12">
        <v>10</v>
      </c>
      <c r="G17" s="13">
        <v>0.86</v>
      </c>
      <c r="H17" s="13">
        <v>0.03</v>
      </c>
      <c r="I17" s="13">
        <v>0.11</v>
      </c>
      <c r="J17" s="13">
        <v>0</v>
      </c>
    </row>
    <row r="18" spans="1:10" x14ac:dyDescent="0.25">
      <c r="A18" s="11" t="s">
        <v>161</v>
      </c>
      <c r="B18" s="12">
        <v>3855</v>
      </c>
      <c r="C18" s="12">
        <v>3340</v>
      </c>
      <c r="D18" s="12">
        <v>100</v>
      </c>
      <c r="E18" s="12">
        <v>410</v>
      </c>
      <c r="F18" s="12">
        <v>0</v>
      </c>
      <c r="G18" s="13">
        <v>0.87</v>
      </c>
      <c r="H18" s="13">
        <v>0.03</v>
      </c>
      <c r="I18" s="13">
        <v>0.11</v>
      </c>
      <c r="J18" s="13">
        <v>0</v>
      </c>
    </row>
    <row r="19" spans="1:10" x14ac:dyDescent="0.25">
      <c r="A19" s="11" t="s">
        <v>162</v>
      </c>
      <c r="B19" s="12">
        <v>3795</v>
      </c>
      <c r="C19" s="12">
        <v>3290</v>
      </c>
      <c r="D19" s="12">
        <v>90</v>
      </c>
      <c r="E19" s="12">
        <v>410</v>
      </c>
      <c r="F19" s="12">
        <v>0</v>
      </c>
      <c r="G19" s="13">
        <v>0.87</v>
      </c>
      <c r="H19" s="13">
        <v>0.02</v>
      </c>
      <c r="I19" s="13">
        <v>0.11</v>
      </c>
      <c r="J19" s="13">
        <v>0</v>
      </c>
    </row>
    <row r="20" spans="1:10" x14ac:dyDescent="0.25">
      <c r="A20" s="11" t="s">
        <v>163</v>
      </c>
      <c r="B20" s="12">
        <v>3760</v>
      </c>
      <c r="C20" s="12">
        <v>3195</v>
      </c>
      <c r="D20" s="12">
        <v>145</v>
      </c>
      <c r="E20" s="12">
        <v>420</v>
      </c>
      <c r="F20" s="12">
        <v>0</v>
      </c>
      <c r="G20" s="13">
        <v>0.85</v>
      </c>
      <c r="H20" s="13">
        <v>0.04</v>
      </c>
      <c r="I20" s="13">
        <v>0.11</v>
      </c>
      <c r="J20" s="13">
        <v>0</v>
      </c>
    </row>
    <row r="21" spans="1:10" x14ac:dyDescent="0.25">
      <c r="A21" s="11" t="s">
        <v>164</v>
      </c>
      <c r="B21" s="12">
        <v>2675</v>
      </c>
      <c r="C21" s="12">
        <v>2260</v>
      </c>
      <c r="D21" s="12">
        <v>85</v>
      </c>
      <c r="E21" s="12">
        <v>325</v>
      </c>
      <c r="F21" s="12">
        <v>5</v>
      </c>
      <c r="G21" s="13">
        <v>0.84</v>
      </c>
      <c r="H21" s="13">
        <v>0.03</v>
      </c>
      <c r="I21" s="13">
        <v>0.12</v>
      </c>
      <c r="J21" s="13">
        <v>0</v>
      </c>
    </row>
    <row r="22" spans="1:10" x14ac:dyDescent="0.25">
      <c r="A22" s="11" t="s">
        <v>165</v>
      </c>
      <c r="B22" s="12">
        <v>3615</v>
      </c>
      <c r="C22" s="12">
        <v>2925</v>
      </c>
      <c r="D22" s="12">
        <v>140</v>
      </c>
      <c r="E22" s="12">
        <v>545</v>
      </c>
      <c r="F22" s="12">
        <v>5</v>
      </c>
      <c r="G22" s="13">
        <v>0.81</v>
      </c>
      <c r="H22" s="13">
        <v>0.04</v>
      </c>
      <c r="I22" s="13">
        <v>0.15</v>
      </c>
      <c r="J22" s="13">
        <v>0</v>
      </c>
    </row>
    <row r="23" spans="1:10" x14ac:dyDescent="0.25">
      <c r="A23" s="11" t="s">
        <v>166</v>
      </c>
      <c r="B23" s="12">
        <v>5465</v>
      </c>
      <c r="C23" s="12">
        <v>4885</v>
      </c>
      <c r="D23" s="12">
        <v>170</v>
      </c>
      <c r="E23" s="12">
        <v>410</v>
      </c>
      <c r="F23" s="12">
        <v>0</v>
      </c>
      <c r="G23" s="13">
        <v>0.89</v>
      </c>
      <c r="H23" s="13">
        <v>0.03</v>
      </c>
      <c r="I23" s="13">
        <v>7.0000000000000007E-2</v>
      </c>
      <c r="J23" s="13">
        <v>0</v>
      </c>
    </row>
    <row r="24" spans="1:10" x14ac:dyDescent="0.25">
      <c r="A24" s="11" t="s">
        <v>167</v>
      </c>
      <c r="B24" s="12">
        <v>4450</v>
      </c>
      <c r="C24" s="12">
        <v>3955</v>
      </c>
      <c r="D24" s="12">
        <v>110</v>
      </c>
      <c r="E24" s="12">
        <v>380</v>
      </c>
      <c r="F24" s="12">
        <v>10</v>
      </c>
      <c r="G24" s="13">
        <v>0.89</v>
      </c>
      <c r="H24" s="13">
        <v>0.02</v>
      </c>
      <c r="I24" s="13">
        <v>0.08</v>
      </c>
      <c r="J24" s="13">
        <v>0</v>
      </c>
    </row>
    <row r="25" spans="1:10" x14ac:dyDescent="0.25">
      <c r="A25" s="11" t="s">
        <v>168</v>
      </c>
      <c r="B25" s="12">
        <v>4240</v>
      </c>
      <c r="C25" s="12">
        <v>3810</v>
      </c>
      <c r="D25" s="12">
        <v>75</v>
      </c>
      <c r="E25" s="12">
        <v>355</v>
      </c>
      <c r="F25" s="12">
        <v>0</v>
      </c>
      <c r="G25" s="13">
        <v>0.9</v>
      </c>
      <c r="H25" s="13">
        <v>0.02</v>
      </c>
      <c r="I25" s="13">
        <v>0.08</v>
      </c>
      <c r="J25" s="13">
        <v>0</v>
      </c>
    </row>
    <row r="26" spans="1:10" x14ac:dyDescent="0.25">
      <c r="A26" s="11" t="s">
        <v>169</v>
      </c>
      <c r="B26" s="12">
        <v>4685</v>
      </c>
      <c r="C26" s="12">
        <v>4240</v>
      </c>
      <c r="D26" s="12">
        <v>75</v>
      </c>
      <c r="E26" s="12">
        <v>365</v>
      </c>
      <c r="F26" s="12">
        <v>5</v>
      </c>
      <c r="G26" s="13">
        <v>0.91</v>
      </c>
      <c r="H26" s="13">
        <v>0.02</v>
      </c>
      <c r="I26" s="13">
        <v>0.08</v>
      </c>
      <c r="J26" s="13">
        <v>0</v>
      </c>
    </row>
    <row r="27" spans="1:10" x14ac:dyDescent="0.25">
      <c r="A27" s="11" t="s">
        <v>170</v>
      </c>
      <c r="B27" s="12">
        <v>8655</v>
      </c>
      <c r="C27" s="12">
        <v>8205</v>
      </c>
      <c r="D27" s="12">
        <v>100</v>
      </c>
      <c r="E27" s="12">
        <v>350</v>
      </c>
      <c r="F27" s="12">
        <v>0</v>
      </c>
      <c r="G27" s="13">
        <v>0.95</v>
      </c>
      <c r="H27" s="13">
        <v>0.01</v>
      </c>
      <c r="I27" s="13">
        <v>0.04</v>
      </c>
      <c r="J27" s="13">
        <v>0</v>
      </c>
    </row>
    <row r="28" spans="1:10" x14ac:dyDescent="0.25">
      <c r="A28" s="11" t="s">
        <v>171</v>
      </c>
      <c r="B28" s="12">
        <v>4845</v>
      </c>
      <c r="C28" s="12">
        <v>4490</v>
      </c>
      <c r="D28" s="12">
        <v>75</v>
      </c>
      <c r="E28" s="12">
        <v>275</v>
      </c>
      <c r="F28" s="12">
        <v>5</v>
      </c>
      <c r="G28" s="13">
        <v>0.93</v>
      </c>
      <c r="H28" s="13">
        <v>0.02</v>
      </c>
      <c r="I28" s="13">
        <v>0.06</v>
      </c>
      <c r="J28" s="13">
        <v>0</v>
      </c>
    </row>
    <row r="29" spans="1:10" x14ac:dyDescent="0.25">
      <c r="A29" s="11" t="s">
        <v>172</v>
      </c>
      <c r="B29" s="12">
        <v>4115</v>
      </c>
      <c r="C29" s="12">
        <v>3560</v>
      </c>
      <c r="D29" s="12">
        <v>95</v>
      </c>
      <c r="E29" s="12">
        <v>455</v>
      </c>
      <c r="F29" s="12">
        <v>5</v>
      </c>
      <c r="G29" s="13">
        <v>0.87</v>
      </c>
      <c r="H29" s="13">
        <v>0.02</v>
      </c>
      <c r="I29" s="13">
        <v>0.11</v>
      </c>
      <c r="J29" s="13">
        <v>0</v>
      </c>
    </row>
    <row r="30" spans="1:10" x14ac:dyDescent="0.25">
      <c r="A30" s="11" t="s">
        <v>173</v>
      </c>
      <c r="B30" s="12">
        <v>5200</v>
      </c>
      <c r="C30" s="12">
        <v>4625</v>
      </c>
      <c r="D30" s="12">
        <v>90</v>
      </c>
      <c r="E30" s="12">
        <v>465</v>
      </c>
      <c r="F30" s="12">
        <v>15</v>
      </c>
      <c r="G30" s="13">
        <v>0.89</v>
      </c>
      <c r="H30" s="13">
        <v>0.02</v>
      </c>
      <c r="I30" s="13">
        <v>0.09</v>
      </c>
      <c r="J30" s="13">
        <v>0</v>
      </c>
    </row>
    <row r="31" spans="1:10" x14ac:dyDescent="0.25">
      <c r="A31" s="11" t="s">
        <v>174</v>
      </c>
      <c r="B31" s="12">
        <v>4600</v>
      </c>
      <c r="C31" s="12">
        <v>4105</v>
      </c>
      <c r="D31" s="12">
        <v>45</v>
      </c>
      <c r="E31" s="12">
        <v>425</v>
      </c>
      <c r="F31" s="12">
        <v>25</v>
      </c>
      <c r="G31" s="13">
        <v>0.89</v>
      </c>
      <c r="H31" s="13">
        <v>0.01</v>
      </c>
      <c r="I31" s="13">
        <v>0.09</v>
      </c>
      <c r="J31" s="13">
        <v>0.01</v>
      </c>
    </row>
    <row r="32" spans="1:10" x14ac:dyDescent="0.25">
      <c r="A32" s="11" t="s">
        <v>175</v>
      </c>
      <c r="B32" s="12">
        <v>86805</v>
      </c>
      <c r="C32" s="12">
        <v>80635</v>
      </c>
      <c r="D32" s="12">
        <v>585</v>
      </c>
      <c r="E32" s="12">
        <v>5270</v>
      </c>
      <c r="F32" s="12">
        <v>320</v>
      </c>
      <c r="G32" s="13">
        <v>0.93</v>
      </c>
      <c r="H32" s="13">
        <v>0.01</v>
      </c>
      <c r="I32" s="13">
        <v>0.06</v>
      </c>
      <c r="J32" s="13">
        <v>0</v>
      </c>
    </row>
    <row r="33" spans="1:10" x14ac:dyDescent="0.25">
      <c r="A33" s="11" t="s">
        <v>176</v>
      </c>
      <c r="B33" s="12">
        <v>10850</v>
      </c>
      <c r="C33" s="12">
        <v>9685</v>
      </c>
      <c r="D33" s="12">
        <v>145</v>
      </c>
      <c r="E33" s="12">
        <v>970</v>
      </c>
      <c r="F33" s="12">
        <v>50</v>
      </c>
      <c r="G33" s="13">
        <v>0.89</v>
      </c>
      <c r="H33" s="13">
        <v>0.01</v>
      </c>
      <c r="I33" s="13">
        <v>0.09</v>
      </c>
      <c r="J33" s="13">
        <v>0</v>
      </c>
    </row>
    <row r="34" spans="1:10" x14ac:dyDescent="0.25">
      <c r="A34" s="11" t="s">
        <v>177</v>
      </c>
      <c r="B34" s="12">
        <v>11955</v>
      </c>
      <c r="C34" s="12">
        <v>10965</v>
      </c>
      <c r="D34" s="12">
        <v>135</v>
      </c>
      <c r="E34" s="12">
        <v>790</v>
      </c>
      <c r="F34" s="12">
        <v>65</v>
      </c>
      <c r="G34" s="13">
        <v>0.92</v>
      </c>
      <c r="H34" s="13">
        <v>0.01</v>
      </c>
      <c r="I34" s="13">
        <v>7.0000000000000007E-2</v>
      </c>
      <c r="J34" s="13">
        <v>0.01</v>
      </c>
    </row>
    <row r="35" spans="1:10" x14ac:dyDescent="0.25">
      <c r="A35" s="11" t="s">
        <v>178</v>
      </c>
      <c r="B35" s="12">
        <v>7680</v>
      </c>
      <c r="C35" s="12">
        <v>7075</v>
      </c>
      <c r="D35" s="12">
        <v>140</v>
      </c>
      <c r="E35" s="12">
        <v>445</v>
      </c>
      <c r="F35" s="12">
        <v>20</v>
      </c>
      <c r="G35" s="13">
        <v>0.92</v>
      </c>
      <c r="H35" s="13">
        <v>0.02</v>
      </c>
      <c r="I35" s="13">
        <v>0.06</v>
      </c>
      <c r="J35" s="13">
        <v>0</v>
      </c>
    </row>
    <row r="36" spans="1:10" x14ac:dyDescent="0.25">
      <c r="A36" s="11" t="s">
        <v>179</v>
      </c>
      <c r="B36" s="12">
        <v>7425</v>
      </c>
      <c r="C36" s="12">
        <v>6800</v>
      </c>
      <c r="D36" s="12">
        <v>165</v>
      </c>
      <c r="E36" s="12">
        <v>440</v>
      </c>
      <c r="F36" s="12">
        <v>20</v>
      </c>
      <c r="G36" s="13">
        <v>0.92</v>
      </c>
      <c r="H36" s="13">
        <v>0.02</v>
      </c>
      <c r="I36" s="13">
        <v>0.06</v>
      </c>
      <c r="J36" s="13">
        <v>0</v>
      </c>
    </row>
    <row r="37" spans="1:10" x14ac:dyDescent="0.25">
      <c r="A37" s="11" t="s">
        <v>180</v>
      </c>
      <c r="B37" s="12">
        <v>4780</v>
      </c>
      <c r="C37" s="12">
        <v>4330</v>
      </c>
      <c r="D37" s="12">
        <v>95</v>
      </c>
      <c r="E37" s="12">
        <v>345</v>
      </c>
      <c r="F37" s="12">
        <v>10</v>
      </c>
      <c r="G37" s="13">
        <v>0.91</v>
      </c>
      <c r="H37" s="13">
        <v>0.02</v>
      </c>
      <c r="I37" s="13">
        <v>7.0000000000000007E-2</v>
      </c>
      <c r="J37" s="13">
        <v>0</v>
      </c>
    </row>
    <row r="38" spans="1:10" x14ac:dyDescent="0.25">
      <c r="A38" s="11" t="s">
        <v>181</v>
      </c>
      <c r="B38" s="12">
        <v>4795</v>
      </c>
      <c r="C38" s="12">
        <v>4260</v>
      </c>
      <c r="D38" s="12">
        <v>100</v>
      </c>
      <c r="E38" s="12">
        <v>420</v>
      </c>
      <c r="F38" s="12">
        <v>15</v>
      </c>
      <c r="G38" s="13">
        <v>0.89</v>
      </c>
      <c r="H38" s="13">
        <v>0.02</v>
      </c>
      <c r="I38" s="13">
        <v>0.09</v>
      </c>
      <c r="J38" s="13">
        <v>0</v>
      </c>
    </row>
    <row r="39" spans="1:10" x14ac:dyDescent="0.25">
      <c r="A39" s="11" t="s">
        <v>182</v>
      </c>
      <c r="B39" s="12">
        <v>5025</v>
      </c>
      <c r="C39" s="12">
        <v>4480</v>
      </c>
      <c r="D39" s="12">
        <v>130</v>
      </c>
      <c r="E39" s="12">
        <v>380</v>
      </c>
      <c r="F39" s="12">
        <v>35</v>
      </c>
      <c r="G39" s="13">
        <v>0.89</v>
      </c>
      <c r="H39" s="13">
        <v>0.03</v>
      </c>
      <c r="I39" s="13">
        <v>0.08</v>
      </c>
      <c r="J39" s="13">
        <v>0.01</v>
      </c>
    </row>
    <row r="40" spans="1:10" x14ac:dyDescent="0.25">
      <c r="A40" s="11" t="s">
        <v>183</v>
      </c>
      <c r="B40" s="12">
        <v>4760</v>
      </c>
      <c r="C40" s="12">
        <v>4165</v>
      </c>
      <c r="D40" s="12">
        <v>195</v>
      </c>
      <c r="E40" s="12">
        <v>370</v>
      </c>
      <c r="F40" s="12">
        <v>25</v>
      </c>
      <c r="G40" s="13">
        <v>0.88</v>
      </c>
      <c r="H40" s="13">
        <v>0.04</v>
      </c>
      <c r="I40" s="13">
        <v>0.08</v>
      </c>
      <c r="J40" s="13">
        <v>0.01</v>
      </c>
    </row>
    <row r="41" spans="1:10" x14ac:dyDescent="0.25">
      <c r="A41" s="11" t="s">
        <v>184</v>
      </c>
      <c r="B41" s="12">
        <v>4665</v>
      </c>
      <c r="C41" s="12">
        <v>4090</v>
      </c>
      <c r="D41" s="12">
        <v>100</v>
      </c>
      <c r="E41" s="12">
        <v>430</v>
      </c>
      <c r="F41" s="12">
        <v>40</v>
      </c>
      <c r="G41" s="13">
        <v>0.88</v>
      </c>
      <c r="H41" s="13">
        <v>0.02</v>
      </c>
      <c r="I41" s="13">
        <v>0.09</v>
      </c>
      <c r="J41" s="13">
        <v>0.01</v>
      </c>
    </row>
    <row r="42" spans="1:10" x14ac:dyDescent="0.25">
      <c r="A42" s="11" t="s">
        <v>185</v>
      </c>
      <c r="B42" s="12">
        <v>3975</v>
      </c>
      <c r="C42" s="12">
        <v>3490</v>
      </c>
      <c r="D42" s="12">
        <v>70</v>
      </c>
      <c r="E42" s="12">
        <v>380</v>
      </c>
      <c r="F42" s="12">
        <v>35</v>
      </c>
      <c r="G42" s="13">
        <v>0.88</v>
      </c>
      <c r="H42" s="13">
        <v>0.02</v>
      </c>
      <c r="I42" s="13">
        <v>0.1</v>
      </c>
      <c r="J42" s="13">
        <v>0.01</v>
      </c>
    </row>
    <row r="43" spans="1:10" x14ac:dyDescent="0.25">
      <c r="A43" s="11" t="s">
        <v>186</v>
      </c>
      <c r="B43" s="12">
        <v>3885</v>
      </c>
      <c r="C43" s="12">
        <v>3420</v>
      </c>
      <c r="D43" s="12">
        <v>65</v>
      </c>
      <c r="E43" s="12">
        <v>375</v>
      </c>
      <c r="F43" s="12">
        <v>25</v>
      </c>
      <c r="G43" s="13">
        <v>0.88</v>
      </c>
      <c r="H43" s="13">
        <v>0.02</v>
      </c>
      <c r="I43" s="13">
        <v>0.1</v>
      </c>
      <c r="J43" s="13">
        <v>0.01</v>
      </c>
    </row>
    <row r="44" spans="1:10" x14ac:dyDescent="0.25">
      <c r="A44" s="11" t="s">
        <v>187</v>
      </c>
      <c r="B44" s="12">
        <v>3925</v>
      </c>
      <c r="C44" s="12">
        <v>3420</v>
      </c>
      <c r="D44" s="12">
        <v>120</v>
      </c>
      <c r="E44" s="12">
        <v>365</v>
      </c>
      <c r="F44" s="12">
        <v>25</v>
      </c>
      <c r="G44" s="13">
        <v>0.87</v>
      </c>
      <c r="H44" s="13">
        <v>0.03</v>
      </c>
      <c r="I44" s="13">
        <v>0.09</v>
      </c>
      <c r="J44" s="13">
        <v>0.01</v>
      </c>
    </row>
    <row r="45" spans="1:10" x14ac:dyDescent="0.25">
      <c r="A45" s="11" t="s">
        <v>188</v>
      </c>
      <c r="B45" s="12">
        <v>2935</v>
      </c>
      <c r="C45" s="12">
        <v>2605</v>
      </c>
      <c r="D45" s="12">
        <v>70</v>
      </c>
      <c r="E45" s="12">
        <v>245</v>
      </c>
      <c r="F45" s="12">
        <v>15</v>
      </c>
      <c r="G45" s="13">
        <v>0.89</v>
      </c>
      <c r="H45" s="13">
        <v>0.02</v>
      </c>
      <c r="I45" s="13">
        <v>0.08</v>
      </c>
      <c r="J45" s="13">
        <v>0.01</v>
      </c>
    </row>
    <row r="46" spans="1:10" x14ac:dyDescent="0.25">
      <c r="A46" s="11" t="s">
        <v>189</v>
      </c>
      <c r="B46" s="12">
        <v>4120</v>
      </c>
      <c r="C46" s="12">
        <v>3655</v>
      </c>
      <c r="D46" s="12">
        <v>70</v>
      </c>
      <c r="E46" s="12">
        <v>350</v>
      </c>
      <c r="F46" s="12">
        <v>45</v>
      </c>
      <c r="G46" s="13">
        <v>0.89</v>
      </c>
      <c r="H46" s="13">
        <v>0.02</v>
      </c>
      <c r="I46" s="13">
        <v>0.08</v>
      </c>
      <c r="J46" s="13">
        <v>0.01</v>
      </c>
    </row>
    <row r="47" spans="1:10" x14ac:dyDescent="0.25">
      <c r="A47" s="11" t="s">
        <v>190</v>
      </c>
      <c r="B47" s="12">
        <v>4340</v>
      </c>
      <c r="C47" s="12">
        <v>3890</v>
      </c>
      <c r="D47" s="12">
        <v>80</v>
      </c>
      <c r="E47" s="12">
        <v>335</v>
      </c>
      <c r="F47" s="12">
        <v>35</v>
      </c>
      <c r="G47" s="13">
        <v>0.9</v>
      </c>
      <c r="H47" s="13">
        <v>0.02</v>
      </c>
      <c r="I47" s="13">
        <v>0.08</v>
      </c>
      <c r="J47" s="13">
        <v>0.01</v>
      </c>
    </row>
    <row r="48" spans="1:10" x14ac:dyDescent="0.25">
      <c r="A48" s="11" t="s">
        <v>191</v>
      </c>
      <c r="B48" s="12">
        <v>4550</v>
      </c>
      <c r="C48" s="12">
        <v>4105</v>
      </c>
      <c r="D48" s="12">
        <v>80</v>
      </c>
      <c r="E48" s="12">
        <v>310</v>
      </c>
      <c r="F48" s="12">
        <v>55</v>
      </c>
      <c r="G48" s="13">
        <v>0.9</v>
      </c>
      <c r="H48" s="13">
        <v>0.02</v>
      </c>
      <c r="I48" s="13">
        <v>7.0000000000000007E-2</v>
      </c>
      <c r="J48" s="13">
        <v>0.01</v>
      </c>
    </row>
    <row r="49" spans="1:10" ht="31.5" x14ac:dyDescent="0.25">
      <c r="A49" s="20" t="s">
        <v>56</v>
      </c>
      <c r="B49" s="2"/>
      <c r="C49" s="2"/>
      <c r="D49" s="2"/>
      <c r="E49" s="2"/>
      <c r="F49" s="2"/>
      <c r="G49" s="2"/>
      <c r="H49" s="2"/>
      <c r="I49" s="2"/>
      <c r="J49" s="2"/>
    </row>
    <row r="50" spans="1:10" ht="65.25" customHeight="1" x14ac:dyDescent="0.25">
      <c r="A50" s="20" t="s">
        <v>69</v>
      </c>
      <c r="B50" s="2"/>
      <c r="C50" s="2"/>
      <c r="D50" s="2"/>
      <c r="E50" s="2"/>
      <c r="F50" s="2"/>
      <c r="G50" s="2"/>
      <c r="H50" s="2"/>
      <c r="I50" s="2"/>
      <c r="J50" s="2"/>
    </row>
    <row r="51" spans="1:10" ht="63" x14ac:dyDescent="0.25">
      <c r="A51" s="20" t="s">
        <v>70</v>
      </c>
      <c r="B51" s="2"/>
      <c r="C51" s="2"/>
      <c r="D51" s="2"/>
      <c r="E51" s="2"/>
      <c r="F51" s="2"/>
      <c r="G51" s="2"/>
      <c r="H51" s="2"/>
      <c r="I51" s="2"/>
      <c r="J51" s="2"/>
    </row>
  </sheetData>
  <conditionalFormatting sqref="G1:J1048576">
    <cfRule type="dataBar" priority="1">
      <dataBar>
        <cfvo type="num" val="0"/>
        <cfvo type="num" val="1"/>
        <color rgb="FFB4A9D4"/>
      </dataBar>
      <extLst>
        <ext xmlns:x14="http://schemas.microsoft.com/office/spreadsheetml/2009/9/main" uri="{B025F937-C7B1-47D3-B67F-A62EFF666E3E}">
          <x14:id>{41EB81B0-3F8D-42F9-A55E-529C1FD2344A}</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41EB81B0-3F8D-42F9-A55E-529C1FD2344A}">
            <x14:dataBar minLength="0" maxLength="100" gradient="0">
              <x14:cfvo type="num">
                <xm:f>0</xm:f>
              </x14:cfvo>
              <x14:cfvo type="num">
                <xm:f>1</xm:f>
              </x14:cfvo>
              <x14:negativeFillColor rgb="FFB4A9D4"/>
              <x14:axisColor rgb="FF000000"/>
            </x14:dataBar>
          </x14:cfRule>
          <xm:sqref>G1:J1048576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6"/>
  <sheetViews>
    <sheetView workbookViewId="0"/>
  </sheetViews>
  <sheetFormatPr defaultColWidth="11" defaultRowHeight="15.75" x14ac:dyDescent="0.25"/>
  <cols>
    <col min="1" max="1" width="50.75" customWidth="1"/>
    <col min="2" max="10" width="16.75" customWidth="1"/>
  </cols>
  <sheetData>
    <row r="1" spans="1:10" ht="21" x14ac:dyDescent="0.35">
      <c r="A1" s="7" t="s">
        <v>3</v>
      </c>
      <c r="B1" s="2"/>
      <c r="C1" s="2"/>
      <c r="D1" s="2"/>
      <c r="E1" s="2"/>
      <c r="F1" s="2"/>
      <c r="G1" s="2"/>
      <c r="H1" s="2"/>
      <c r="I1" s="2"/>
      <c r="J1" s="2"/>
    </row>
    <row r="2" spans="1:10" ht="94.5" x14ac:dyDescent="0.25">
      <c r="A2" s="20" t="s">
        <v>26</v>
      </c>
      <c r="B2" s="2"/>
      <c r="C2" s="2"/>
      <c r="D2" s="2"/>
      <c r="E2" s="2"/>
      <c r="F2" s="2"/>
      <c r="G2" s="2"/>
      <c r="H2" s="2"/>
      <c r="I2" s="2"/>
      <c r="J2" s="2"/>
    </row>
    <row r="3" spans="1:10" x14ac:dyDescent="0.25">
      <c r="A3" s="2" t="s">
        <v>27</v>
      </c>
      <c r="B3" s="2"/>
      <c r="C3" s="2"/>
      <c r="D3" s="2"/>
      <c r="E3" s="2"/>
      <c r="F3" s="2"/>
      <c r="G3" s="2"/>
      <c r="H3" s="2"/>
      <c r="I3" s="2"/>
      <c r="J3" s="2"/>
    </row>
    <row r="4" spans="1:10" x14ac:dyDescent="0.25">
      <c r="A4" s="2" t="s">
        <v>21</v>
      </c>
      <c r="B4" s="2"/>
      <c r="C4" s="2"/>
      <c r="D4" s="2"/>
      <c r="E4" s="2"/>
      <c r="F4" s="2"/>
      <c r="G4" s="2"/>
      <c r="H4" s="2"/>
      <c r="I4" s="2"/>
      <c r="J4" s="2"/>
    </row>
    <row r="5" spans="1:10" x14ac:dyDescent="0.25">
      <c r="A5" s="2" t="s">
        <v>22</v>
      </c>
      <c r="B5" s="2"/>
      <c r="C5" s="2"/>
      <c r="D5" s="2"/>
      <c r="E5" s="2"/>
      <c r="F5" s="2"/>
      <c r="G5" s="2"/>
      <c r="H5" s="2"/>
      <c r="I5" s="2"/>
      <c r="J5" s="2"/>
    </row>
    <row r="6" spans="1:10" x14ac:dyDescent="0.25">
      <c r="A6" s="2" t="s">
        <v>28</v>
      </c>
      <c r="B6" s="2"/>
      <c r="C6" s="2"/>
      <c r="D6" s="2"/>
      <c r="E6" s="2"/>
      <c r="F6" s="2"/>
      <c r="G6" s="2"/>
      <c r="H6" s="2"/>
      <c r="I6" s="2"/>
      <c r="J6" s="2"/>
    </row>
    <row r="7" spans="1:10" x14ac:dyDescent="0.25">
      <c r="A7" s="21" t="s">
        <v>29</v>
      </c>
      <c r="B7" s="21" t="s">
        <v>264</v>
      </c>
      <c r="C7" s="2"/>
      <c r="D7" s="2"/>
      <c r="E7" s="2"/>
      <c r="F7" s="2"/>
      <c r="G7" s="2"/>
      <c r="H7" s="2"/>
      <c r="I7" s="2"/>
      <c r="J7" s="2"/>
    </row>
    <row r="8" spans="1:10" ht="80.099999999999994" customHeight="1" x14ac:dyDescent="0.25">
      <c r="A8" s="4" t="s">
        <v>585</v>
      </c>
      <c r="B8" s="4" t="s">
        <v>144</v>
      </c>
      <c r="C8" s="4" t="s">
        <v>145</v>
      </c>
      <c r="D8" s="4" t="s">
        <v>586</v>
      </c>
      <c r="E8" s="4" t="s">
        <v>202</v>
      </c>
      <c r="F8" s="4" t="s">
        <v>203</v>
      </c>
      <c r="G8" s="4" t="s">
        <v>146</v>
      </c>
      <c r="H8" s="4" t="s">
        <v>147</v>
      </c>
      <c r="I8" s="4" t="s">
        <v>148</v>
      </c>
      <c r="J8" s="4" t="s">
        <v>149</v>
      </c>
    </row>
    <row r="9" spans="1:10" x14ac:dyDescent="0.25">
      <c r="A9" s="8" t="s">
        <v>150</v>
      </c>
      <c r="B9" s="9">
        <f>VLOOKUP(CONCATENATE($A9, " ", $B$7), 'Table 3 - Full data'!$A$2:$J$66, 2, FALSE)</f>
        <v>370760</v>
      </c>
      <c r="C9" s="10">
        <f>VLOOKUP(CONCATENATE($A9, " ", $B$7), 'Table 3 - Full data'!$A$2:$J$66, 3, FALSE)</f>
        <v>1</v>
      </c>
      <c r="D9" s="9">
        <f>VLOOKUP(CONCATENATE($A9, " ", $B$7), 'Table 3 - Full data'!$A$2:$J$66, 4, FALSE)</f>
        <v>367545</v>
      </c>
      <c r="E9" s="9">
        <f>VLOOKUP(CONCATENATE($A9, " ", $B$7), 'Table 3 - Full data'!$A$2:$J$66, 5, FALSE)</f>
        <v>307210</v>
      </c>
      <c r="F9" s="9">
        <f>VLOOKUP(CONCATENATE($A9, " ", $B$7), 'Table 3 - Full data'!$A$2:$J$66, 6, FALSE)</f>
        <v>54540</v>
      </c>
      <c r="G9" s="9">
        <f>VLOOKUP(CONCATENATE($A9, " ", $B$7), 'Table 3 - Full data'!$A$2:$J$66, 7, FALSE)</f>
        <v>5795</v>
      </c>
      <c r="H9" s="10">
        <f>VLOOKUP(CONCATENATE($A9, " ", $B$7), 'Table 3 - Full data'!$A$2:$J$66, 8, FALSE)</f>
        <v>0.84</v>
      </c>
      <c r="I9" s="10">
        <f>VLOOKUP(CONCATENATE($A9, " ", $B$7), 'Table 3 - Full data'!$A$2:$J$66, 9, FALSE)</f>
        <v>0.15</v>
      </c>
      <c r="J9" s="10">
        <f>VLOOKUP(CONCATENATE($A9, " ", $B$7), 'Table 3 - Full data'!$A$2:$J$66, 10, FALSE)</f>
        <v>0.02</v>
      </c>
    </row>
    <row r="10" spans="1:10" x14ac:dyDescent="0.25">
      <c r="A10" s="11" t="s">
        <v>204</v>
      </c>
      <c r="B10" s="12">
        <f>VLOOKUP(CONCATENATE($A10, " ", $B$7), 'Table 3 - Full data'!$A$2:$J$66, 2, FALSE)</f>
        <v>1450</v>
      </c>
      <c r="C10" s="13">
        <f>VLOOKUP(CONCATENATE($A10, " ", $B$7), 'Table 3 - Full data'!$A$2:$J$66, 3, FALSE)</f>
        <v>0</v>
      </c>
      <c r="D10" s="12">
        <f>VLOOKUP(CONCATENATE($A10, " ", $B$7), 'Table 3 - Full data'!$A$2:$J$66, 4, FALSE)</f>
        <v>1415</v>
      </c>
      <c r="E10" s="12">
        <f>VLOOKUP(CONCATENATE($A10, " ", $B$7), 'Table 3 - Full data'!$A$2:$J$66, 5, FALSE)</f>
        <v>760</v>
      </c>
      <c r="F10" s="12">
        <f>VLOOKUP(CONCATENATE($A10, " ", $B$7), 'Table 3 - Full data'!$A$2:$J$66, 6, FALSE)</f>
        <v>590</v>
      </c>
      <c r="G10" s="12">
        <f>VLOOKUP(CONCATENATE($A10, " ", $B$7), 'Table 3 - Full data'!$A$2:$J$66, 7, FALSE)</f>
        <v>65</v>
      </c>
      <c r="H10" s="13">
        <f>VLOOKUP(CONCATENATE($A10, " ", $B$7), 'Table 3 - Full data'!$A$2:$J$66, 8, FALSE)</f>
        <v>0.54</v>
      </c>
      <c r="I10" s="13">
        <f>VLOOKUP(CONCATENATE($A10, " ", $B$7), 'Table 3 - Full data'!$A$2:$J$66, 9, FALSE)</f>
        <v>0.42</v>
      </c>
      <c r="J10" s="13">
        <f>VLOOKUP(CONCATENATE($A10, " ", $B$7), 'Table 3 - Full data'!$A$2:$J$66, 10, FALSE)</f>
        <v>0.04</v>
      </c>
    </row>
    <row r="11" spans="1:10" x14ac:dyDescent="0.25">
      <c r="A11" s="11" t="s">
        <v>205</v>
      </c>
      <c r="B11" s="12">
        <f>VLOOKUP(CONCATENATE($A11, " ", $B$7), 'Table 3 - Full data'!$A$2:$J$66, 2, FALSE)</f>
        <v>45435</v>
      </c>
      <c r="C11" s="13">
        <f>VLOOKUP(CONCATENATE($A11, " ", $B$7), 'Table 3 - Full data'!$A$2:$J$66, 3, FALSE)</f>
        <v>0.12</v>
      </c>
      <c r="D11" s="12">
        <f>VLOOKUP(CONCATENATE($A11, " ", $B$7), 'Table 3 - Full data'!$A$2:$J$66, 4, FALSE)</f>
        <v>44950</v>
      </c>
      <c r="E11" s="12">
        <f>VLOOKUP(CONCATENATE($A11, " ", $B$7), 'Table 3 - Full data'!$A$2:$J$66, 5, FALSE)</f>
        <v>34640</v>
      </c>
      <c r="F11" s="12">
        <f>VLOOKUP(CONCATENATE($A11, " ", $B$7), 'Table 3 - Full data'!$A$2:$J$66, 6, FALSE)</f>
        <v>9375</v>
      </c>
      <c r="G11" s="12">
        <f>VLOOKUP(CONCATENATE($A11, " ", $B$7), 'Table 3 - Full data'!$A$2:$J$66, 7, FALSE)</f>
        <v>930</v>
      </c>
      <c r="H11" s="13">
        <f>VLOOKUP(CONCATENATE($A11, " ", $B$7), 'Table 3 - Full data'!$A$2:$J$66, 8, FALSE)</f>
        <v>0.77</v>
      </c>
      <c r="I11" s="13">
        <f>VLOOKUP(CONCATENATE($A11, " ", $B$7), 'Table 3 - Full data'!$A$2:$J$66, 9, FALSE)</f>
        <v>0.21</v>
      </c>
      <c r="J11" s="13">
        <f>VLOOKUP(CONCATENATE($A11, " ", $B$7), 'Table 3 - Full data'!$A$2:$J$66, 10, FALSE)</f>
        <v>0.02</v>
      </c>
    </row>
    <row r="12" spans="1:10" x14ac:dyDescent="0.25">
      <c r="A12" s="11" t="s">
        <v>206</v>
      </c>
      <c r="B12" s="12">
        <f>VLOOKUP(CONCATENATE($A12, " ", $B$7), 'Table 3 - Full data'!$A$2:$J$66, 2, FALSE)</f>
        <v>72335</v>
      </c>
      <c r="C12" s="13">
        <f>VLOOKUP(CONCATENATE($A12, " ", $B$7), 'Table 3 - Full data'!$A$2:$J$66, 3, FALSE)</f>
        <v>0.2</v>
      </c>
      <c r="D12" s="12">
        <f>VLOOKUP(CONCATENATE($A12, " ", $B$7), 'Table 3 - Full data'!$A$2:$J$66, 4, FALSE)</f>
        <v>71765</v>
      </c>
      <c r="E12" s="12">
        <f>VLOOKUP(CONCATENATE($A12, " ", $B$7), 'Table 3 - Full data'!$A$2:$J$66, 5, FALSE)</f>
        <v>58760</v>
      </c>
      <c r="F12" s="12">
        <f>VLOOKUP(CONCATENATE($A12, " ", $B$7), 'Table 3 - Full data'!$A$2:$J$66, 6, FALSE)</f>
        <v>11560</v>
      </c>
      <c r="G12" s="12">
        <f>VLOOKUP(CONCATENATE($A12, " ", $B$7), 'Table 3 - Full data'!$A$2:$J$66, 7, FALSE)</f>
        <v>1445</v>
      </c>
      <c r="H12" s="13">
        <f>VLOOKUP(CONCATENATE($A12, " ", $B$7), 'Table 3 - Full data'!$A$2:$J$66, 8, FALSE)</f>
        <v>0.82</v>
      </c>
      <c r="I12" s="13">
        <f>VLOOKUP(CONCATENATE($A12, " ", $B$7), 'Table 3 - Full data'!$A$2:$J$66, 9, FALSE)</f>
        <v>0.16</v>
      </c>
      <c r="J12" s="13">
        <f>VLOOKUP(CONCATENATE($A12, " ", $B$7), 'Table 3 - Full data'!$A$2:$J$66, 10, FALSE)</f>
        <v>0.02</v>
      </c>
    </row>
    <row r="13" spans="1:10" x14ac:dyDescent="0.25">
      <c r="A13" s="11" t="s">
        <v>207</v>
      </c>
      <c r="B13" s="12">
        <f>VLOOKUP(CONCATENATE($A13, " ", $B$7), 'Table 3 - Full data'!$A$2:$J$66, 2, FALSE)</f>
        <v>88730</v>
      </c>
      <c r="C13" s="13">
        <f>VLOOKUP(CONCATENATE($A13, " ", $B$7), 'Table 3 - Full data'!$A$2:$J$66, 3, FALSE)</f>
        <v>0.24</v>
      </c>
      <c r="D13" s="12">
        <f>VLOOKUP(CONCATENATE($A13, " ", $B$7), 'Table 3 - Full data'!$A$2:$J$66, 4, FALSE)</f>
        <v>88015</v>
      </c>
      <c r="E13" s="12">
        <f>VLOOKUP(CONCATENATE($A13, " ", $B$7), 'Table 3 - Full data'!$A$2:$J$66, 5, FALSE)</f>
        <v>73120</v>
      </c>
      <c r="F13" s="12">
        <f>VLOOKUP(CONCATENATE($A13, " ", $B$7), 'Table 3 - Full data'!$A$2:$J$66, 6, FALSE)</f>
        <v>13545</v>
      </c>
      <c r="G13" s="12">
        <f>VLOOKUP(CONCATENATE($A13, " ", $B$7), 'Table 3 - Full data'!$A$2:$J$66, 7, FALSE)</f>
        <v>1345</v>
      </c>
      <c r="H13" s="13">
        <f>VLOOKUP(CONCATENATE($A13, " ", $B$7), 'Table 3 - Full data'!$A$2:$J$66, 8, FALSE)</f>
        <v>0.83</v>
      </c>
      <c r="I13" s="13">
        <f>VLOOKUP(CONCATENATE($A13, " ", $B$7), 'Table 3 - Full data'!$A$2:$J$66, 9, FALSE)</f>
        <v>0.15</v>
      </c>
      <c r="J13" s="13">
        <f>VLOOKUP(CONCATENATE($A13, " ", $B$7), 'Table 3 - Full data'!$A$2:$J$66, 10, FALSE)</f>
        <v>0.02</v>
      </c>
    </row>
    <row r="14" spans="1:10" x14ac:dyDescent="0.25">
      <c r="A14" s="11" t="s">
        <v>208</v>
      </c>
      <c r="B14" s="12">
        <f>VLOOKUP(CONCATENATE($A14, " ", $B$7), 'Table 3 - Full data'!$A$2:$J$66, 2, FALSE)</f>
        <v>75350</v>
      </c>
      <c r="C14" s="13">
        <f>VLOOKUP(CONCATENATE($A14, " ", $B$7), 'Table 3 - Full data'!$A$2:$J$66, 3, FALSE)</f>
        <v>0.2</v>
      </c>
      <c r="D14" s="12">
        <f>VLOOKUP(CONCATENATE($A14, " ", $B$7), 'Table 3 - Full data'!$A$2:$J$66, 4, FALSE)</f>
        <v>74770</v>
      </c>
      <c r="E14" s="12">
        <f>VLOOKUP(CONCATENATE($A14, " ", $B$7), 'Table 3 - Full data'!$A$2:$J$66, 5, FALSE)</f>
        <v>63495</v>
      </c>
      <c r="F14" s="12">
        <f>VLOOKUP(CONCATENATE($A14, " ", $B$7), 'Table 3 - Full data'!$A$2:$J$66, 6, FALSE)</f>
        <v>10215</v>
      </c>
      <c r="G14" s="12">
        <f>VLOOKUP(CONCATENATE($A14, " ", $B$7), 'Table 3 - Full data'!$A$2:$J$66, 7, FALSE)</f>
        <v>1060</v>
      </c>
      <c r="H14" s="13">
        <f>VLOOKUP(CONCATENATE($A14, " ", $B$7), 'Table 3 - Full data'!$A$2:$J$66, 8, FALSE)</f>
        <v>0.85</v>
      </c>
      <c r="I14" s="13">
        <f>VLOOKUP(CONCATENATE($A14, " ", $B$7), 'Table 3 - Full data'!$A$2:$J$66, 9, FALSE)</f>
        <v>0.14000000000000001</v>
      </c>
      <c r="J14" s="13">
        <f>VLOOKUP(CONCATENATE($A14, " ", $B$7), 'Table 3 - Full data'!$A$2:$J$66, 10, FALSE)</f>
        <v>0.01</v>
      </c>
    </row>
    <row r="15" spans="1:10" x14ac:dyDescent="0.25">
      <c r="A15" s="11" t="s">
        <v>209</v>
      </c>
      <c r="B15" s="12">
        <f>VLOOKUP(CONCATENATE($A15, " ", $B$7), 'Table 3 - Full data'!$A$2:$J$66, 2, FALSE)</f>
        <v>47880</v>
      </c>
      <c r="C15" s="13">
        <f>VLOOKUP(CONCATENATE($A15, " ", $B$7), 'Table 3 - Full data'!$A$2:$J$66, 3, FALSE)</f>
        <v>0.13</v>
      </c>
      <c r="D15" s="12">
        <f>VLOOKUP(CONCATENATE($A15, " ", $B$7), 'Table 3 - Full data'!$A$2:$J$66, 4, FALSE)</f>
        <v>47500</v>
      </c>
      <c r="E15" s="12">
        <f>VLOOKUP(CONCATENATE($A15, " ", $B$7), 'Table 3 - Full data'!$A$2:$J$66, 5, FALSE)</f>
        <v>41605</v>
      </c>
      <c r="F15" s="12">
        <f>VLOOKUP(CONCATENATE($A15, " ", $B$7), 'Table 3 - Full data'!$A$2:$J$66, 6, FALSE)</f>
        <v>5405</v>
      </c>
      <c r="G15" s="12">
        <f>VLOOKUP(CONCATENATE($A15, " ", $B$7), 'Table 3 - Full data'!$A$2:$J$66, 7, FALSE)</f>
        <v>490</v>
      </c>
      <c r="H15" s="13">
        <f>VLOOKUP(CONCATENATE($A15, " ", $B$7), 'Table 3 - Full data'!$A$2:$J$66, 8, FALSE)</f>
        <v>0.88</v>
      </c>
      <c r="I15" s="13">
        <f>VLOOKUP(CONCATENATE($A15, " ", $B$7), 'Table 3 - Full data'!$A$2:$J$66, 9, FALSE)</f>
        <v>0.11</v>
      </c>
      <c r="J15" s="13">
        <f>VLOOKUP(CONCATENATE($A15, " ", $B$7), 'Table 3 - Full data'!$A$2:$J$66, 10, FALSE)</f>
        <v>0.01</v>
      </c>
    </row>
    <row r="16" spans="1:10" x14ac:dyDescent="0.25">
      <c r="A16" s="11" t="s">
        <v>210</v>
      </c>
      <c r="B16" s="12">
        <f>VLOOKUP(CONCATENATE($A16, " ", $B$7), 'Table 3 - Full data'!$A$2:$J$66, 2, FALSE)</f>
        <v>22780</v>
      </c>
      <c r="C16" s="13">
        <f>VLOOKUP(CONCATENATE($A16, " ", $B$7), 'Table 3 - Full data'!$A$2:$J$66, 3, FALSE)</f>
        <v>0.06</v>
      </c>
      <c r="D16" s="12">
        <f>VLOOKUP(CONCATENATE($A16, " ", $B$7), 'Table 3 - Full data'!$A$2:$J$66, 4, FALSE)</f>
        <v>22585</v>
      </c>
      <c r="E16" s="12">
        <f>VLOOKUP(CONCATENATE($A16, " ", $B$7), 'Table 3 - Full data'!$A$2:$J$66, 5, FALSE)</f>
        <v>20360</v>
      </c>
      <c r="F16" s="12">
        <f>VLOOKUP(CONCATENATE($A16, " ", $B$7), 'Table 3 - Full data'!$A$2:$J$66, 6, FALSE)</f>
        <v>2055</v>
      </c>
      <c r="G16" s="12">
        <f>VLOOKUP(CONCATENATE($A16, " ", $B$7), 'Table 3 - Full data'!$A$2:$J$66, 7, FALSE)</f>
        <v>170</v>
      </c>
      <c r="H16" s="13">
        <f>VLOOKUP(CONCATENATE($A16, " ", $B$7), 'Table 3 - Full data'!$A$2:$J$66, 8, FALSE)</f>
        <v>0.9</v>
      </c>
      <c r="I16" s="13">
        <f>VLOOKUP(CONCATENATE($A16, " ", $B$7), 'Table 3 - Full data'!$A$2:$J$66, 9, FALSE)</f>
        <v>0.09</v>
      </c>
      <c r="J16" s="13">
        <f>VLOOKUP(CONCATENATE($A16, " ", $B$7), 'Table 3 - Full data'!$A$2:$J$66, 10, FALSE)</f>
        <v>0.01</v>
      </c>
    </row>
    <row r="17" spans="1:10" x14ac:dyDescent="0.25">
      <c r="A17" s="11" t="s">
        <v>211</v>
      </c>
      <c r="B17" s="12">
        <f>VLOOKUP(CONCATENATE($A17, " ", $B$7), 'Table 3 - Full data'!$A$2:$J$66, 2, FALSE)</f>
        <v>10605</v>
      </c>
      <c r="C17" s="13">
        <f>VLOOKUP(CONCATENATE($A17, " ", $B$7), 'Table 3 - Full data'!$A$2:$J$66, 3, FALSE)</f>
        <v>0.03</v>
      </c>
      <c r="D17" s="12">
        <f>VLOOKUP(CONCATENATE($A17, " ", $B$7), 'Table 3 - Full data'!$A$2:$J$66, 4, FALSE)</f>
        <v>10525</v>
      </c>
      <c r="E17" s="12">
        <f>VLOOKUP(CONCATENATE($A17, " ", $B$7), 'Table 3 - Full data'!$A$2:$J$66, 5, FALSE)</f>
        <v>9455</v>
      </c>
      <c r="F17" s="12">
        <f>VLOOKUP(CONCATENATE($A17, " ", $B$7), 'Table 3 - Full data'!$A$2:$J$66, 6, FALSE)</f>
        <v>985</v>
      </c>
      <c r="G17" s="12">
        <f>VLOOKUP(CONCATENATE($A17, " ", $B$7), 'Table 3 - Full data'!$A$2:$J$66, 7, FALSE)</f>
        <v>85</v>
      </c>
      <c r="H17" s="13">
        <f>VLOOKUP(CONCATENATE($A17, " ", $B$7), 'Table 3 - Full data'!$A$2:$J$66, 8, FALSE)</f>
        <v>0.9</v>
      </c>
      <c r="I17" s="13">
        <f>VLOOKUP(CONCATENATE($A17, " ", $B$7), 'Table 3 - Full data'!$A$2:$J$66, 9, FALSE)</f>
        <v>0.09</v>
      </c>
      <c r="J17" s="13">
        <f>VLOOKUP(CONCATENATE($A17, " ", $B$7), 'Table 3 - Full data'!$A$2:$J$66, 10, FALSE)</f>
        <v>0.01</v>
      </c>
    </row>
    <row r="18" spans="1:10" x14ac:dyDescent="0.25">
      <c r="A18" s="11" t="s">
        <v>212</v>
      </c>
      <c r="B18" s="12">
        <f>VLOOKUP(CONCATENATE($A18, " ", $B$7), 'Table 3 - Full data'!$A$2:$J$66, 2, FALSE)</f>
        <v>3455</v>
      </c>
      <c r="C18" s="13">
        <f>VLOOKUP(CONCATENATE($A18, " ", $B$7), 'Table 3 - Full data'!$A$2:$J$66, 3, FALSE)</f>
        <v>0.01</v>
      </c>
      <c r="D18" s="12">
        <f>VLOOKUP(CONCATENATE($A18, " ", $B$7), 'Table 3 - Full data'!$A$2:$J$66, 4, FALSE)</f>
        <v>3425</v>
      </c>
      <c r="E18" s="12">
        <f>VLOOKUP(CONCATENATE($A18, " ", $B$7), 'Table 3 - Full data'!$A$2:$J$66, 5, FALSE)</f>
        <v>3000</v>
      </c>
      <c r="F18" s="12">
        <f>VLOOKUP(CONCATENATE($A18, " ", $B$7), 'Table 3 - Full data'!$A$2:$J$66, 6, FALSE)</f>
        <v>405</v>
      </c>
      <c r="G18" s="12">
        <f>VLOOKUP(CONCATENATE($A18, " ", $B$7), 'Table 3 - Full data'!$A$2:$J$66, 7, FALSE)</f>
        <v>20</v>
      </c>
      <c r="H18" s="13">
        <f>VLOOKUP(CONCATENATE($A18, " ", $B$7), 'Table 3 - Full data'!$A$2:$J$66, 8, FALSE)</f>
        <v>0.88</v>
      </c>
      <c r="I18" s="13">
        <f>VLOOKUP(CONCATENATE($A18, " ", $B$7), 'Table 3 - Full data'!$A$2:$J$66, 9, FALSE)</f>
        <v>0.12</v>
      </c>
      <c r="J18" s="13">
        <f>VLOOKUP(CONCATENATE($A18, " ", $B$7), 'Table 3 - Full data'!$A$2:$J$66, 10, FALSE)</f>
        <v>0.01</v>
      </c>
    </row>
    <row r="19" spans="1:10" x14ac:dyDescent="0.25">
      <c r="A19" s="11" t="s">
        <v>213</v>
      </c>
      <c r="B19" s="12">
        <f>VLOOKUP(CONCATENATE($A19, " ", $B$7), 'Table 3 - Full data'!$A$2:$J$66, 2, FALSE)</f>
        <v>1445</v>
      </c>
      <c r="C19" s="13">
        <f>VLOOKUP(CONCATENATE($A19, " ", $B$7), 'Table 3 - Full data'!$A$2:$J$66, 3, FALSE)</f>
        <v>0</v>
      </c>
      <c r="D19" s="12">
        <f>VLOOKUP(CONCATENATE($A19, " ", $B$7), 'Table 3 - Full data'!$A$2:$J$66, 4, FALSE)</f>
        <v>1430</v>
      </c>
      <c r="E19" s="12">
        <f>VLOOKUP(CONCATENATE($A19, " ", $B$7), 'Table 3 - Full data'!$A$2:$J$66, 5, FALSE)</f>
        <v>1215</v>
      </c>
      <c r="F19" s="12">
        <f>VLOOKUP(CONCATENATE($A19, " ", $B$7), 'Table 3 - Full data'!$A$2:$J$66, 6, FALSE)</f>
        <v>195</v>
      </c>
      <c r="G19" s="12">
        <f>VLOOKUP(CONCATENATE($A19, " ", $B$7), 'Table 3 - Full data'!$A$2:$J$66, 7, FALSE)</f>
        <v>20</v>
      </c>
      <c r="H19" s="13">
        <f>VLOOKUP(CONCATENATE($A19, " ", $B$7), 'Table 3 - Full data'!$A$2:$J$66, 8, FALSE)</f>
        <v>0.85</v>
      </c>
      <c r="I19" s="13">
        <f>VLOOKUP(CONCATENATE($A19, " ", $B$7), 'Table 3 - Full data'!$A$2:$J$66, 9, FALSE)</f>
        <v>0.14000000000000001</v>
      </c>
      <c r="J19" s="13">
        <f>VLOOKUP(CONCATENATE($A19, " ", $B$7), 'Table 3 - Full data'!$A$2:$J$66, 10, FALSE)</f>
        <v>0.02</v>
      </c>
    </row>
    <row r="20" spans="1:10" x14ac:dyDescent="0.25">
      <c r="A20" s="11" t="s">
        <v>214</v>
      </c>
      <c r="B20" s="12">
        <f>VLOOKUP(CONCATENATE($A20, " ", $B$7), 'Table 3 - Full data'!$A$2:$J$66, 2, FALSE)</f>
        <v>990</v>
      </c>
      <c r="C20" s="13">
        <f>VLOOKUP(CONCATENATE($A20, " ", $B$7), 'Table 3 - Full data'!$A$2:$J$66, 3, FALSE)</f>
        <v>0</v>
      </c>
      <c r="D20" s="12">
        <f>VLOOKUP(CONCATENATE($A20, " ", $B$7), 'Table 3 - Full data'!$A$2:$J$66, 4, FALSE)</f>
        <v>980</v>
      </c>
      <c r="E20" s="12">
        <f>VLOOKUP(CONCATENATE($A20, " ", $B$7), 'Table 3 - Full data'!$A$2:$J$66, 5, FALSE)</f>
        <v>785</v>
      </c>
      <c r="F20" s="12">
        <f>VLOOKUP(CONCATENATE($A20, " ", $B$7), 'Table 3 - Full data'!$A$2:$J$66, 6, FALSE)</f>
        <v>185</v>
      </c>
      <c r="G20" s="12">
        <f>VLOOKUP(CONCATENATE($A20, " ", $B$7), 'Table 3 - Full data'!$A$2:$J$66, 7, FALSE)</f>
        <v>10</v>
      </c>
      <c r="H20" s="13">
        <f>VLOOKUP(CONCATENATE($A20, " ", $B$7), 'Table 3 - Full data'!$A$2:$J$66, 8, FALSE)</f>
        <v>0.8</v>
      </c>
      <c r="I20" s="13">
        <f>VLOOKUP(CONCATENATE($A20, " ", $B$7), 'Table 3 - Full data'!$A$2:$J$66, 9, FALSE)</f>
        <v>0.19</v>
      </c>
      <c r="J20" s="13">
        <f>VLOOKUP(CONCATENATE($A20, " ", $B$7), 'Table 3 - Full data'!$A$2:$J$66, 10, FALSE)</f>
        <v>0.01</v>
      </c>
    </row>
    <row r="21" spans="1:10" x14ac:dyDescent="0.25">
      <c r="A21" s="11" t="s">
        <v>215</v>
      </c>
      <c r="B21" s="12">
        <f>VLOOKUP(CONCATENATE($A21, " ", $B$7), 'Table 3 - Full data'!$A$2:$J$66, 2, FALSE)</f>
        <v>300</v>
      </c>
      <c r="C21" s="13">
        <f>VLOOKUP(CONCATENATE($A21, " ", $B$7), 'Table 3 - Full data'!$A$2:$J$66, 3, FALSE)</f>
        <v>0</v>
      </c>
      <c r="D21" s="12">
        <f>VLOOKUP(CONCATENATE($A21, " ", $B$7), 'Table 3 - Full data'!$A$2:$J$66, 4, FALSE)</f>
        <v>185</v>
      </c>
      <c r="E21" s="12">
        <f>VLOOKUP(CONCATENATE($A21, " ", $B$7), 'Table 3 - Full data'!$A$2:$J$66, 5, FALSE)</f>
        <v>10</v>
      </c>
      <c r="F21" s="12">
        <f>VLOOKUP(CONCATENATE($A21, " ", $B$7), 'Table 3 - Full data'!$A$2:$J$66, 6, FALSE)</f>
        <v>15</v>
      </c>
      <c r="G21" s="12">
        <f>VLOOKUP(CONCATENATE($A21, " ", $B$7), 'Table 3 - Full data'!$A$2:$J$66, 7, FALSE)</f>
        <v>160</v>
      </c>
      <c r="H21" s="13">
        <f>VLOOKUP(CONCATENATE($A21, " ", $B$7), 'Table 3 - Full data'!$A$2:$J$66, 8, FALSE)</f>
        <v>0.06</v>
      </c>
      <c r="I21" s="13">
        <f>VLOOKUP(CONCATENATE($A21, " ", $B$7), 'Table 3 - Full data'!$A$2:$J$66, 9, FALSE)</f>
        <v>0.09</v>
      </c>
      <c r="J21" s="13">
        <f>VLOOKUP(CONCATENATE($A21, " ", $B$7), 'Table 3 - Full data'!$A$2:$J$66, 10, FALSE)</f>
        <v>0.85</v>
      </c>
    </row>
    <row r="22" spans="1:10" ht="31.5" x14ac:dyDescent="0.25">
      <c r="A22" s="20" t="s">
        <v>56</v>
      </c>
      <c r="B22" s="2"/>
      <c r="C22" s="2"/>
      <c r="D22" s="2"/>
      <c r="E22" s="2"/>
      <c r="F22" s="2"/>
      <c r="G22" s="2"/>
      <c r="H22" s="2"/>
      <c r="I22" s="2"/>
      <c r="J22" s="2"/>
    </row>
    <row r="23" spans="1:10" x14ac:dyDescent="0.25">
      <c r="A23" s="20" t="s">
        <v>71</v>
      </c>
      <c r="B23" s="2"/>
      <c r="C23" s="2"/>
      <c r="D23" s="2"/>
      <c r="E23" s="2"/>
      <c r="F23" s="2"/>
      <c r="G23" s="2"/>
      <c r="H23" s="2"/>
      <c r="I23" s="2"/>
      <c r="J23" s="2"/>
    </row>
    <row r="24" spans="1:10" ht="31.5" x14ac:dyDescent="0.25">
      <c r="A24" s="20" t="s">
        <v>72</v>
      </c>
      <c r="B24" s="2"/>
      <c r="C24" s="2"/>
      <c r="D24" s="2"/>
      <c r="E24" s="2"/>
      <c r="F24" s="2"/>
      <c r="G24" s="2"/>
      <c r="H24" s="2"/>
      <c r="I24" s="2"/>
      <c r="J24" s="2"/>
    </row>
    <row r="25" spans="1:10" ht="47.25" x14ac:dyDescent="0.25">
      <c r="A25" s="20" t="s">
        <v>73</v>
      </c>
      <c r="B25" s="2"/>
      <c r="C25" s="2"/>
      <c r="D25" s="2"/>
      <c r="E25" s="2"/>
      <c r="F25" s="2"/>
      <c r="G25" s="2"/>
      <c r="H25" s="2"/>
      <c r="I25" s="2"/>
      <c r="J25" s="2"/>
    </row>
    <row r="26" spans="1:10" ht="47.25" x14ac:dyDescent="0.25">
      <c r="A26" s="20" t="s">
        <v>74</v>
      </c>
      <c r="B26" s="2"/>
      <c r="C26" s="2"/>
      <c r="D26" s="2"/>
      <c r="E26" s="2"/>
      <c r="F26" s="2"/>
      <c r="G26" s="2"/>
      <c r="H26" s="2"/>
      <c r="I26" s="2"/>
      <c r="J26" s="2"/>
    </row>
  </sheetData>
  <conditionalFormatting sqref="C1:C1048576 H1:J1048576">
    <cfRule type="dataBar" priority="1">
      <dataBar>
        <cfvo type="num" val="0"/>
        <cfvo type="num" val="1"/>
        <color rgb="FFB4A9D4"/>
      </dataBar>
      <extLst>
        <ext xmlns:x14="http://schemas.microsoft.com/office/spreadsheetml/2009/9/main" uri="{B025F937-C7B1-47D3-B67F-A62EFF666E3E}">
          <x14:id>{A840AA24-75EE-4D15-B203-89663D0A6984}</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A840AA24-75EE-4D15-B203-89663D0A6984}">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'Financial year lookup'!A3:A7</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1"/>
  <sheetViews>
    <sheetView workbookViewId="0"/>
  </sheetViews>
  <sheetFormatPr defaultColWidth="11" defaultRowHeight="15.75" x14ac:dyDescent="0.25"/>
  <cols>
    <col min="1" max="1" width="50.75" customWidth="1"/>
    <col min="2" max="10" width="16.75" customWidth="1"/>
  </cols>
  <sheetData>
    <row r="1" spans="1:10" ht="21" x14ac:dyDescent="0.35">
      <c r="A1" s="7" t="s">
        <v>4</v>
      </c>
      <c r="B1" s="2"/>
      <c r="C1" s="2"/>
      <c r="D1" s="2"/>
      <c r="E1" s="2"/>
      <c r="F1" s="2"/>
      <c r="G1" s="2"/>
      <c r="H1" s="2"/>
      <c r="I1" s="2"/>
      <c r="J1" s="2"/>
    </row>
    <row r="2" spans="1:10" ht="94.5" x14ac:dyDescent="0.25">
      <c r="A2" s="20" t="s">
        <v>30</v>
      </c>
      <c r="B2" s="2"/>
      <c r="C2" s="2"/>
      <c r="D2" s="2"/>
      <c r="E2" s="2"/>
      <c r="F2" s="2"/>
      <c r="G2" s="2"/>
      <c r="H2" s="2"/>
      <c r="I2" s="2"/>
      <c r="J2" s="2"/>
    </row>
    <row r="3" spans="1:10" x14ac:dyDescent="0.25">
      <c r="A3" s="2" t="s">
        <v>31</v>
      </c>
      <c r="B3" s="2"/>
      <c r="C3" s="2"/>
      <c r="D3" s="2"/>
      <c r="E3" s="2"/>
      <c r="F3" s="2"/>
      <c r="G3" s="2"/>
      <c r="H3" s="2"/>
      <c r="I3" s="2"/>
      <c r="J3" s="2"/>
    </row>
    <row r="4" spans="1:10" x14ac:dyDescent="0.25">
      <c r="A4" s="2" t="s">
        <v>21</v>
      </c>
      <c r="B4" s="2"/>
      <c r="C4" s="2"/>
      <c r="D4" s="2"/>
      <c r="E4" s="2"/>
      <c r="F4" s="2"/>
      <c r="G4" s="2"/>
      <c r="H4" s="2"/>
      <c r="I4" s="2"/>
      <c r="J4" s="2"/>
    </row>
    <row r="5" spans="1:10" x14ac:dyDescent="0.25">
      <c r="A5" s="2" t="s">
        <v>22</v>
      </c>
      <c r="B5" s="2"/>
      <c r="C5" s="2"/>
      <c r="D5" s="2"/>
      <c r="E5" s="2"/>
      <c r="F5" s="2"/>
      <c r="G5" s="2"/>
      <c r="H5" s="2"/>
      <c r="I5" s="2"/>
      <c r="J5" s="2"/>
    </row>
    <row r="6" spans="1:10" x14ac:dyDescent="0.25">
      <c r="A6" s="2" t="s">
        <v>32</v>
      </c>
      <c r="B6" s="2"/>
      <c r="C6" s="2"/>
      <c r="D6" s="2"/>
      <c r="E6" s="2"/>
      <c r="F6" s="2"/>
      <c r="G6" s="2"/>
      <c r="H6" s="2"/>
      <c r="I6" s="2"/>
      <c r="J6" s="2"/>
    </row>
    <row r="7" spans="1:10" x14ac:dyDescent="0.25">
      <c r="A7" s="21" t="s">
        <v>29</v>
      </c>
      <c r="B7" s="21" t="s">
        <v>264</v>
      </c>
      <c r="C7" s="2"/>
      <c r="D7" s="2"/>
      <c r="E7" s="2"/>
      <c r="F7" s="2"/>
      <c r="G7" s="2"/>
      <c r="H7" s="2"/>
      <c r="I7" s="2"/>
      <c r="J7" s="2"/>
    </row>
    <row r="8" spans="1:10" ht="80.099999999999994" customHeight="1" x14ac:dyDescent="0.25">
      <c r="A8" s="4" t="s">
        <v>587</v>
      </c>
      <c r="B8" s="4" t="s">
        <v>144</v>
      </c>
      <c r="C8" s="4" t="s">
        <v>145</v>
      </c>
      <c r="D8" s="4" t="s">
        <v>588</v>
      </c>
      <c r="E8" s="4" t="s">
        <v>202</v>
      </c>
      <c r="F8" s="4" t="s">
        <v>203</v>
      </c>
      <c r="G8" s="4" t="s">
        <v>146</v>
      </c>
      <c r="H8" s="4" t="s">
        <v>147</v>
      </c>
      <c r="I8" s="4" t="s">
        <v>148</v>
      </c>
      <c r="J8" s="4" t="s">
        <v>149</v>
      </c>
    </row>
    <row r="9" spans="1:10" x14ac:dyDescent="0.25">
      <c r="A9" s="8" t="s">
        <v>150</v>
      </c>
      <c r="B9" s="9">
        <f>VLOOKUP(CONCATENATE($A9, " ", $B$7), 'Table 4 - Full data'!$A$2:$J$181, 2, FALSE)</f>
        <v>370760</v>
      </c>
      <c r="C9" s="10">
        <f>VLOOKUP(CONCATENATE($A9, " ", $B$7), 'Table 4 - Full data'!$A$2:$J$181, 3, FALSE)</f>
        <v>1</v>
      </c>
      <c r="D9" s="9">
        <f>VLOOKUP(CONCATENATE($A9, " ", $B$7), 'Table 4 - Full data'!$A$2:$J$181, 4, FALSE)</f>
        <v>367545</v>
      </c>
      <c r="E9" s="9">
        <f>VLOOKUP(CONCATENATE($A9, " ", $B$7), 'Table 4 - Full data'!$A$2:$J$181, 5, FALSE)</f>
        <v>307210</v>
      </c>
      <c r="F9" s="9">
        <f>VLOOKUP(CONCATENATE($A9, " ", $B$7), 'Table 4 - Full data'!$A$2:$J$181, 6, FALSE)</f>
        <v>54540</v>
      </c>
      <c r="G9" s="9">
        <f>VLOOKUP(CONCATENATE($A9, " ", $B$7), 'Table 4 - Full data'!$A$2:$J$181, 7, FALSE)</f>
        <v>5795</v>
      </c>
      <c r="H9" s="10">
        <f>VLOOKUP(CONCATENATE($A9, " ", $B$7), 'Table 4 - Full data'!$A$2:$J$181, 8, FALSE)</f>
        <v>0.84</v>
      </c>
      <c r="I9" s="10">
        <f>VLOOKUP(CONCATENATE($A9, " ", $B$7), 'Table 4 - Full data'!$A$2:$J$181, 9, FALSE)</f>
        <v>0.15</v>
      </c>
      <c r="J9" s="10">
        <f>VLOOKUP(CONCATENATE($A9, " ", $B$7), 'Table 4 - Full data'!$A$2:$J$181, 10, FALSE)</f>
        <v>0.02</v>
      </c>
    </row>
    <row r="10" spans="1:10" x14ac:dyDescent="0.25">
      <c r="A10" s="11" t="s">
        <v>216</v>
      </c>
      <c r="B10" s="12">
        <f>VLOOKUP(CONCATENATE($A10, " ", $B$7), 'Table 4 - Full data'!$A$2:$J$181, 2, FALSE)</f>
        <v>12635</v>
      </c>
      <c r="C10" s="13">
        <f>VLOOKUP(CONCATENATE($A10, " ", $B$7), 'Table 4 - Full data'!$A$2:$J$181, 3, FALSE)</f>
        <v>0.03</v>
      </c>
      <c r="D10" s="12">
        <f>VLOOKUP(CONCATENATE($A10, " ", $B$7), 'Table 4 - Full data'!$A$2:$J$181, 4, FALSE)</f>
        <v>12550</v>
      </c>
      <c r="E10" s="12">
        <f>VLOOKUP(CONCATENATE($A10, " ", $B$7), 'Table 4 - Full data'!$A$2:$J$181, 5, FALSE)</f>
        <v>10040</v>
      </c>
      <c r="F10" s="12">
        <f>VLOOKUP(CONCATENATE($A10, " ", $B$7), 'Table 4 - Full data'!$A$2:$J$181, 6, FALSE)</f>
        <v>2335</v>
      </c>
      <c r="G10" s="12">
        <f>VLOOKUP(CONCATENATE($A10, " ", $B$7), 'Table 4 - Full data'!$A$2:$J$181, 7, FALSE)</f>
        <v>175</v>
      </c>
      <c r="H10" s="13">
        <f>VLOOKUP(CONCATENATE($A10, " ", $B$7), 'Table 4 - Full data'!$A$2:$J$181, 8, FALSE)</f>
        <v>0.8</v>
      </c>
      <c r="I10" s="13">
        <f>VLOOKUP(CONCATENATE($A10, " ", $B$7), 'Table 4 - Full data'!$A$2:$J$181, 9, FALSE)</f>
        <v>0.19</v>
      </c>
      <c r="J10" s="13">
        <f>VLOOKUP(CONCATENATE($A10, " ", $B$7), 'Table 4 - Full data'!$A$2:$J$181, 10, FALSE)</f>
        <v>0.01</v>
      </c>
    </row>
    <row r="11" spans="1:10" x14ac:dyDescent="0.25">
      <c r="A11" s="11" t="s">
        <v>217</v>
      </c>
      <c r="B11" s="12">
        <f>VLOOKUP(CONCATENATE($A11, " ", $B$7), 'Table 4 - Full data'!$A$2:$J$181, 2, FALSE)</f>
        <v>11220</v>
      </c>
      <c r="C11" s="13">
        <f>VLOOKUP(CONCATENATE($A11, " ", $B$7), 'Table 4 - Full data'!$A$2:$J$181, 3, FALSE)</f>
        <v>0.03</v>
      </c>
      <c r="D11" s="12">
        <f>VLOOKUP(CONCATENATE($A11, " ", $B$7), 'Table 4 - Full data'!$A$2:$J$181, 4, FALSE)</f>
        <v>11135</v>
      </c>
      <c r="E11" s="12">
        <f>VLOOKUP(CONCATENATE($A11, " ", $B$7), 'Table 4 - Full data'!$A$2:$J$181, 5, FALSE)</f>
        <v>9015</v>
      </c>
      <c r="F11" s="12">
        <f>VLOOKUP(CONCATENATE($A11, " ", $B$7), 'Table 4 - Full data'!$A$2:$J$181, 6, FALSE)</f>
        <v>1965</v>
      </c>
      <c r="G11" s="12">
        <f>VLOOKUP(CONCATENATE($A11, " ", $B$7), 'Table 4 - Full data'!$A$2:$J$181, 7, FALSE)</f>
        <v>155</v>
      </c>
      <c r="H11" s="13">
        <f>VLOOKUP(CONCATENATE($A11, " ", $B$7), 'Table 4 - Full data'!$A$2:$J$181, 8, FALSE)</f>
        <v>0.81</v>
      </c>
      <c r="I11" s="13">
        <f>VLOOKUP(CONCATENATE($A11, " ", $B$7), 'Table 4 - Full data'!$A$2:$J$181, 9, FALSE)</f>
        <v>0.18</v>
      </c>
      <c r="J11" s="13">
        <f>VLOOKUP(CONCATENATE($A11, " ", $B$7), 'Table 4 - Full data'!$A$2:$J$181, 10, FALSE)</f>
        <v>0.01</v>
      </c>
    </row>
    <row r="12" spans="1:10" x14ac:dyDescent="0.25">
      <c r="A12" s="11" t="s">
        <v>218</v>
      </c>
      <c r="B12" s="12">
        <f>VLOOKUP(CONCATENATE($A12, " ", $B$7), 'Table 4 - Full data'!$A$2:$J$181, 2, FALSE)</f>
        <v>7355</v>
      </c>
      <c r="C12" s="13">
        <f>VLOOKUP(CONCATENATE($A12, " ", $B$7), 'Table 4 - Full data'!$A$2:$J$181, 3, FALSE)</f>
        <v>0.02</v>
      </c>
      <c r="D12" s="12">
        <f>VLOOKUP(CONCATENATE($A12, " ", $B$7), 'Table 4 - Full data'!$A$2:$J$181, 4, FALSE)</f>
        <v>7295</v>
      </c>
      <c r="E12" s="12">
        <f>VLOOKUP(CONCATENATE($A12, " ", $B$7), 'Table 4 - Full data'!$A$2:$J$181, 5, FALSE)</f>
        <v>6155</v>
      </c>
      <c r="F12" s="12">
        <f>VLOOKUP(CONCATENATE($A12, " ", $B$7), 'Table 4 - Full data'!$A$2:$J$181, 6, FALSE)</f>
        <v>1020</v>
      </c>
      <c r="G12" s="12">
        <f>VLOOKUP(CONCATENATE($A12, " ", $B$7), 'Table 4 - Full data'!$A$2:$J$181, 7, FALSE)</f>
        <v>120</v>
      </c>
      <c r="H12" s="13">
        <f>VLOOKUP(CONCATENATE($A12, " ", $B$7), 'Table 4 - Full data'!$A$2:$J$181, 8, FALSE)</f>
        <v>0.84</v>
      </c>
      <c r="I12" s="13">
        <f>VLOOKUP(CONCATENATE($A12, " ", $B$7), 'Table 4 - Full data'!$A$2:$J$181, 9, FALSE)</f>
        <v>0.14000000000000001</v>
      </c>
      <c r="J12" s="13">
        <f>VLOOKUP(CONCATENATE($A12, " ", $B$7), 'Table 4 - Full data'!$A$2:$J$181, 10, FALSE)</f>
        <v>0.02</v>
      </c>
    </row>
    <row r="13" spans="1:10" x14ac:dyDescent="0.25">
      <c r="A13" s="11" t="s">
        <v>219</v>
      </c>
      <c r="B13" s="12">
        <f>VLOOKUP(CONCATENATE($A13, " ", $B$7), 'Table 4 - Full data'!$A$2:$J$181, 2, FALSE)</f>
        <v>4550</v>
      </c>
      <c r="C13" s="13">
        <f>VLOOKUP(CONCATENATE($A13, " ", $B$7), 'Table 4 - Full data'!$A$2:$J$181, 3, FALSE)</f>
        <v>0.01</v>
      </c>
      <c r="D13" s="12">
        <f>VLOOKUP(CONCATENATE($A13, " ", $B$7), 'Table 4 - Full data'!$A$2:$J$181, 4, FALSE)</f>
        <v>4525</v>
      </c>
      <c r="E13" s="12">
        <f>VLOOKUP(CONCATENATE($A13, " ", $B$7), 'Table 4 - Full data'!$A$2:$J$181, 5, FALSE)</f>
        <v>3815</v>
      </c>
      <c r="F13" s="12">
        <f>VLOOKUP(CONCATENATE($A13, " ", $B$7), 'Table 4 - Full data'!$A$2:$J$181, 6, FALSE)</f>
        <v>660</v>
      </c>
      <c r="G13" s="12">
        <f>VLOOKUP(CONCATENATE($A13, " ", $B$7), 'Table 4 - Full data'!$A$2:$J$181, 7, FALSE)</f>
        <v>55</v>
      </c>
      <c r="H13" s="13">
        <f>VLOOKUP(CONCATENATE($A13, " ", $B$7), 'Table 4 - Full data'!$A$2:$J$181, 8, FALSE)</f>
        <v>0.84</v>
      </c>
      <c r="I13" s="13">
        <f>VLOOKUP(CONCATENATE($A13, " ", $B$7), 'Table 4 - Full data'!$A$2:$J$181, 9, FALSE)</f>
        <v>0.15</v>
      </c>
      <c r="J13" s="13">
        <f>VLOOKUP(CONCATENATE($A13, " ", $B$7), 'Table 4 - Full data'!$A$2:$J$181, 10, FALSE)</f>
        <v>0.01</v>
      </c>
    </row>
    <row r="14" spans="1:10" x14ac:dyDescent="0.25">
      <c r="A14" s="11" t="s">
        <v>220</v>
      </c>
      <c r="B14" s="12">
        <f>VLOOKUP(CONCATENATE($A14, " ", $B$7), 'Table 4 - Full data'!$A$2:$J$181, 2, FALSE)</f>
        <v>4050</v>
      </c>
      <c r="C14" s="13">
        <f>VLOOKUP(CONCATENATE($A14, " ", $B$7), 'Table 4 - Full data'!$A$2:$J$181, 3, FALSE)</f>
        <v>0.01</v>
      </c>
      <c r="D14" s="12">
        <f>VLOOKUP(CONCATENATE($A14, " ", $B$7), 'Table 4 - Full data'!$A$2:$J$181, 4, FALSE)</f>
        <v>4010</v>
      </c>
      <c r="E14" s="12">
        <f>VLOOKUP(CONCATENATE($A14, " ", $B$7), 'Table 4 - Full data'!$A$2:$J$181, 5, FALSE)</f>
        <v>3400</v>
      </c>
      <c r="F14" s="12">
        <f>VLOOKUP(CONCATENATE($A14, " ", $B$7), 'Table 4 - Full data'!$A$2:$J$181, 6, FALSE)</f>
        <v>555</v>
      </c>
      <c r="G14" s="12">
        <f>VLOOKUP(CONCATENATE($A14, " ", $B$7), 'Table 4 - Full data'!$A$2:$J$181, 7, FALSE)</f>
        <v>55</v>
      </c>
      <c r="H14" s="13">
        <f>VLOOKUP(CONCATENATE($A14, " ", $B$7), 'Table 4 - Full data'!$A$2:$J$181, 8, FALSE)</f>
        <v>0.85</v>
      </c>
      <c r="I14" s="13">
        <f>VLOOKUP(CONCATENATE($A14, " ", $B$7), 'Table 4 - Full data'!$A$2:$J$181, 9, FALSE)</f>
        <v>0.14000000000000001</v>
      </c>
      <c r="J14" s="13">
        <f>VLOOKUP(CONCATENATE($A14, " ", $B$7), 'Table 4 - Full data'!$A$2:$J$181, 10, FALSE)</f>
        <v>0.01</v>
      </c>
    </row>
    <row r="15" spans="1:10" x14ac:dyDescent="0.25">
      <c r="A15" s="11" t="s">
        <v>221</v>
      </c>
      <c r="B15" s="12">
        <f>VLOOKUP(CONCATENATE($A15, " ", $B$7), 'Table 4 - Full data'!$A$2:$J$181, 2, FALSE)</f>
        <v>9970</v>
      </c>
      <c r="C15" s="13">
        <f>VLOOKUP(CONCATENATE($A15, " ", $B$7), 'Table 4 - Full data'!$A$2:$J$181, 3, FALSE)</f>
        <v>0.03</v>
      </c>
      <c r="D15" s="12">
        <f>VLOOKUP(CONCATENATE($A15, " ", $B$7), 'Table 4 - Full data'!$A$2:$J$181, 4, FALSE)</f>
        <v>9890</v>
      </c>
      <c r="E15" s="12">
        <f>VLOOKUP(CONCATENATE($A15, " ", $B$7), 'Table 4 - Full data'!$A$2:$J$181, 5, FALSE)</f>
        <v>8270</v>
      </c>
      <c r="F15" s="12">
        <f>VLOOKUP(CONCATENATE($A15, " ", $B$7), 'Table 4 - Full data'!$A$2:$J$181, 6, FALSE)</f>
        <v>1470</v>
      </c>
      <c r="G15" s="12">
        <f>VLOOKUP(CONCATENATE($A15, " ", $B$7), 'Table 4 - Full data'!$A$2:$J$181, 7, FALSE)</f>
        <v>150</v>
      </c>
      <c r="H15" s="13">
        <f>VLOOKUP(CONCATENATE($A15, " ", $B$7), 'Table 4 - Full data'!$A$2:$J$181, 8, FALSE)</f>
        <v>0.84</v>
      </c>
      <c r="I15" s="13">
        <f>VLOOKUP(CONCATENATE($A15, " ", $B$7), 'Table 4 - Full data'!$A$2:$J$181, 9, FALSE)</f>
        <v>0.15</v>
      </c>
      <c r="J15" s="13">
        <f>VLOOKUP(CONCATENATE($A15, " ", $B$7), 'Table 4 - Full data'!$A$2:$J$181, 10, FALSE)</f>
        <v>0.02</v>
      </c>
    </row>
    <row r="16" spans="1:10" x14ac:dyDescent="0.25">
      <c r="A16" s="11" t="s">
        <v>222</v>
      </c>
      <c r="B16" s="12">
        <f>VLOOKUP(CONCATENATE($A16, " ", $B$7), 'Table 4 - Full data'!$A$2:$J$181, 2, FALSE)</f>
        <v>12450</v>
      </c>
      <c r="C16" s="13">
        <f>VLOOKUP(CONCATENATE($A16, " ", $B$7), 'Table 4 - Full data'!$A$2:$J$181, 3, FALSE)</f>
        <v>0.03</v>
      </c>
      <c r="D16" s="12">
        <f>VLOOKUP(CONCATENATE($A16, " ", $B$7), 'Table 4 - Full data'!$A$2:$J$181, 4, FALSE)</f>
        <v>12360</v>
      </c>
      <c r="E16" s="12">
        <f>VLOOKUP(CONCATENATE($A16, " ", $B$7), 'Table 4 - Full data'!$A$2:$J$181, 5, FALSE)</f>
        <v>10400</v>
      </c>
      <c r="F16" s="12">
        <f>VLOOKUP(CONCATENATE($A16, " ", $B$7), 'Table 4 - Full data'!$A$2:$J$181, 6, FALSE)</f>
        <v>1750</v>
      </c>
      <c r="G16" s="12">
        <f>VLOOKUP(CONCATENATE($A16, " ", $B$7), 'Table 4 - Full data'!$A$2:$J$181, 7, FALSE)</f>
        <v>205</v>
      </c>
      <c r="H16" s="13">
        <f>VLOOKUP(CONCATENATE($A16, " ", $B$7), 'Table 4 - Full data'!$A$2:$J$181, 8, FALSE)</f>
        <v>0.84</v>
      </c>
      <c r="I16" s="13">
        <f>VLOOKUP(CONCATENATE($A16, " ", $B$7), 'Table 4 - Full data'!$A$2:$J$181, 9, FALSE)</f>
        <v>0.14000000000000001</v>
      </c>
      <c r="J16" s="13">
        <f>VLOOKUP(CONCATENATE($A16, " ", $B$7), 'Table 4 - Full data'!$A$2:$J$181, 10, FALSE)</f>
        <v>0.02</v>
      </c>
    </row>
    <row r="17" spans="1:10" x14ac:dyDescent="0.25">
      <c r="A17" s="11" t="s">
        <v>223</v>
      </c>
      <c r="B17" s="12">
        <f>VLOOKUP(CONCATENATE($A17, " ", $B$7), 'Table 4 - Full data'!$A$2:$J$181, 2, FALSE)</f>
        <v>10440</v>
      </c>
      <c r="C17" s="13">
        <f>VLOOKUP(CONCATENATE($A17, " ", $B$7), 'Table 4 - Full data'!$A$2:$J$181, 3, FALSE)</f>
        <v>0.03</v>
      </c>
      <c r="D17" s="12">
        <f>VLOOKUP(CONCATENATE($A17, " ", $B$7), 'Table 4 - Full data'!$A$2:$J$181, 4, FALSE)</f>
        <v>10365</v>
      </c>
      <c r="E17" s="12">
        <f>VLOOKUP(CONCATENATE($A17, " ", $B$7), 'Table 4 - Full data'!$A$2:$J$181, 5, FALSE)</f>
        <v>8710</v>
      </c>
      <c r="F17" s="12">
        <f>VLOOKUP(CONCATENATE($A17, " ", $B$7), 'Table 4 - Full data'!$A$2:$J$181, 6, FALSE)</f>
        <v>1485</v>
      </c>
      <c r="G17" s="12">
        <f>VLOOKUP(CONCATENATE($A17, " ", $B$7), 'Table 4 - Full data'!$A$2:$J$181, 7, FALSE)</f>
        <v>170</v>
      </c>
      <c r="H17" s="13">
        <f>VLOOKUP(CONCATENATE($A17, " ", $B$7), 'Table 4 - Full data'!$A$2:$J$181, 8, FALSE)</f>
        <v>0.84</v>
      </c>
      <c r="I17" s="13">
        <f>VLOOKUP(CONCATENATE($A17, " ", $B$7), 'Table 4 - Full data'!$A$2:$J$181, 9, FALSE)</f>
        <v>0.14000000000000001</v>
      </c>
      <c r="J17" s="13">
        <f>VLOOKUP(CONCATENATE($A17, " ", $B$7), 'Table 4 - Full data'!$A$2:$J$181, 10, FALSE)</f>
        <v>0.02</v>
      </c>
    </row>
    <row r="18" spans="1:10" x14ac:dyDescent="0.25">
      <c r="A18" s="11" t="s">
        <v>224</v>
      </c>
      <c r="B18" s="12">
        <f>VLOOKUP(CONCATENATE($A18, " ", $B$7), 'Table 4 - Full data'!$A$2:$J$181, 2, FALSE)</f>
        <v>4285</v>
      </c>
      <c r="C18" s="13">
        <f>VLOOKUP(CONCATENATE($A18, " ", $B$7), 'Table 4 - Full data'!$A$2:$J$181, 3, FALSE)</f>
        <v>0.01</v>
      </c>
      <c r="D18" s="12">
        <f>VLOOKUP(CONCATENATE($A18, " ", $B$7), 'Table 4 - Full data'!$A$2:$J$181, 4, FALSE)</f>
        <v>4250</v>
      </c>
      <c r="E18" s="12">
        <f>VLOOKUP(CONCATENATE($A18, " ", $B$7), 'Table 4 - Full data'!$A$2:$J$181, 5, FALSE)</f>
        <v>3550</v>
      </c>
      <c r="F18" s="12">
        <f>VLOOKUP(CONCATENATE($A18, " ", $B$7), 'Table 4 - Full data'!$A$2:$J$181, 6, FALSE)</f>
        <v>640</v>
      </c>
      <c r="G18" s="12">
        <f>VLOOKUP(CONCATENATE($A18, " ", $B$7), 'Table 4 - Full data'!$A$2:$J$181, 7, FALSE)</f>
        <v>60</v>
      </c>
      <c r="H18" s="13">
        <f>VLOOKUP(CONCATENATE($A18, " ", $B$7), 'Table 4 - Full data'!$A$2:$J$181, 8, FALSE)</f>
        <v>0.84</v>
      </c>
      <c r="I18" s="13">
        <f>VLOOKUP(CONCATENATE($A18, " ", $B$7), 'Table 4 - Full data'!$A$2:$J$181, 9, FALSE)</f>
        <v>0.15</v>
      </c>
      <c r="J18" s="13">
        <f>VLOOKUP(CONCATENATE($A18, " ", $B$7), 'Table 4 - Full data'!$A$2:$J$181, 10, FALSE)</f>
        <v>0.01</v>
      </c>
    </row>
    <row r="19" spans="1:10" x14ac:dyDescent="0.25">
      <c r="A19" s="11" t="s">
        <v>225</v>
      </c>
      <c r="B19" s="12">
        <f>VLOOKUP(CONCATENATE($A19, " ", $B$7), 'Table 4 - Full data'!$A$2:$J$181, 2, FALSE)</f>
        <v>6465</v>
      </c>
      <c r="C19" s="13">
        <f>VLOOKUP(CONCATENATE($A19, " ", $B$7), 'Table 4 - Full data'!$A$2:$J$181, 3, FALSE)</f>
        <v>0.02</v>
      </c>
      <c r="D19" s="12">
        <f>VLOOKUP(CONCATENATE($A19, " ", $B$7), 'Table 4 - Full data'!$A$2:$J$181, 4, FALSE)</f>
        <v>6410</v>
      </c>
      <c r="E19" s="12">
        <f>VLOOKUP(CONCATENATE($A19, " ", $B$7), 'Table 4 - Full data'!$A$2:$J$181, 5, FALSE)</f>
        <v>5390</v>
      </c>
      <c r="F19" s="12">
        <f>VLOOKUP(CONCATENATE($A19, " ", $B$7), 'Table 4 - Full data'!$A$2:$J$181, 6, FALSE)</f>
        <v>930</v>
      </c>
      <c r="G19" s="12">
        <f>VLOOKUP(CONCATENATE($A19, " ", $B$7), 'Table 4 - Full data'!$A$2:$J$181, 7, FALSE)</f>
        <v>90</v>
      </c>
      <c r="H19" s="13">
        <f>VLOOKUP(CONCATENATE($A19, " ", $B$7), 'Table 4 - Full data'!$A$2:$J$181, 8, FALSE)</f>
        <v>0.84</v>
      </c>
      <c r="I19" s="13">
        <f>VLOOKUP(CONCATENATE($A19, " ", $B$7), 'Table 4 - Full data'!$A$2:$J$181, 9, FALSE)</f>
        <v>0.14000000000000001</v>
      </c>
      <c r="J19" s="13">
        <f>VLOOKUP(CONCATENATE($A19, " ", $B$7), 'Table 4 - Full data'!$A$2:$J$181, 10, FALSE)</f>
        <v>0.01</v>
      </c>
    </row>
    <row r="20" spans="1:10" x14ac:dyDescent="0.25">
      <c r="A20" s="11" t="s">
        <v>226</v>
      </c>
      <c r="B20" s="12">
        <f>VLOOKUP(CONCATENATE($A20, " ", $B$7), 'Table 4 - Full data'!$A$2:$J$181, 2, FALSE)</f>
        <v>3975</v>
      </c>
      <c r="C20" s="13">
        <f>VLOOKUP(CONCATENATE($A20, " ", $B$7), 'Table 4 - Full data'!$A$2:$J$181, 3, FALSE)</f>
        <v>0.01</v>
      </c>
      <c r="D20" s="12">
        <f>VLOOKUP(CONCATENATE($A20, " ", $B$7), 'Table 4 - Full data'!$A$2:$J$181, 4, FALSE)</f>
        <v>3945</v>
      </c>
      <c r="E20" s="12">
        <f>VLOOKUP(CONCATENATE($A20, " ", $B$7), 'Table 4 - Full data'!$A$2:$J$181, 5, FALSE)</f>
        <v>3315</v>
      </c>
      <c r="F20" s="12">
        <f>VLOOKUP(CONCATENATE($A20, " ", $B$7), 'Table 4 - Full data'!$A$2:$J$181, 6, FALSE)</f>
        <v>580</v>
      </c>
      <c r="G20" s="12">
        <f>VLOOKUP(CONCATENATE($A20, " ", $B$7), 'Table 4 - Full data'!$A$2:$J$181, 7, FALSE)</f>
        <v>55</v>
      </c>
      <c r="H20" s="13">
        <f>VLOOKUP(CONCATENATE($A20, " ", $B$7), 'Table 4 - Full data'!$A$2:$J$181, 8, FALSE)</f>
        <v>0.84</v>
      </c>
      <c r="I20" s="13">
        <f>VLOOKUP(CONCATENATE($A20, " ", $B$7), 'Table 4 - Full data'!$A$2:$J$181, 9, FALSE)</f>
        <v>0.15</v>
      </c>
      <c r="J20" s="13">
        <f>VLOOKUP(CONCATENATE($A20, " ", $B$7), 'Table 4 - Full data'!$A$2:$J$181, 10, FALSE)</f>
        <v>0.01</v>
      </c>
    </row>
    <row r="21" spans="1:10" x14ac:dyDescent="0.25">
      <c r="A21" s="11" t="s">
        <v>227</v>
      </c>
      <c r="B21" s="12">
        <f>VLOOKUP(CONCATENATE($A21, " ", $B$7), 'Table 4 - Full data'!$A$2:$J$181, 2, FALSE)</f>
        <v>24130</v>
      </c>
      <c r="C21" s="13">
        <f>VLOOKUP(CONCATENATE($A21, " ", $B$7), 'Table 4 - Full data'!$A$2:$J$181, 3, FALSE)</f>
        <v>7.0000000000000007E-2</v>
      </c>
      <c r="D21" s="12">
        <f>VLOOKUP(CONCATENATE($A21, " ", $B$7), 'Table 4 - Full data'!$A$2:$J$181, 4, FALSE)</f>
        <v>23925</v>
      </c>
      <c r="E21" s="12">
        <f>VLOOKUP(CONCATENATE($A21, " ", $B$7), 'Table 4 - Full data'!$A$2:$J$181, 5, FALSE)</f>
        <v>19815</v>
      </c>
      <c r="F21" s="12">
        <f>VLOOKUP(CONCATENATE($A21, " ", $B$7), 'Table 4 - Full data'!$A$2:$J$181, 6, FALSE)</f>
        <v>3765</v>
      </c>
      <c r="G21" s="12">
        <f>VLOOKUP(CONCATENATE($A21, " ", $B$7), 'Table 4 - Full data'!$A$2:$J$181, 7, FALSE)</f>
        <v>350</v>
      </c>
      <c r="H21" s="13">
        <f>VLOOKUP(CONCATENATE($A21, " ", $B$7), 'Table 4 - Full data'!$A$2:$J$181, 8, FALSE)</f>
        <v>0.83</v>
      </c>
      <c r="I21" s="13">
        <f>VLOOKUP(CONCATENATE($A21, " ", $B$7), 'Table 4 - Full data'!$A$2:$J$181, 9, FALSE)</f>
        <v>0.16</v>
      </c>
      <c r="J21" s="13">
        <f>VLOOKUP(CONCATENATE($A21, " ", $B$7), 'Table 4 - Full data'!$A$2:$J$181, 10, FALSE)</f>
        <v>0.01</v>
      </c>
    </row>
    <row r="22" spans="1:10" x14ac:dyDescent="0.25">
      <c r="A22" s="11" t="s">
        <v>228</v>
      </c>
      <c r="B22" s="12">
        <f>VLOOKUP(CONCATENATE($A22, " ", $B$7), 'Table 4 - Full data'!$A$2:$J$181, 2, FALSE)</f>
        <v>11580</v>
      </c>
      <c r="C22" s="13">
        <f>VLOOKUP(CONCATENATE($A22, " ", $B$7), 'Table 4 - Full data'!$A$2:$J$181, 3, FALSE)</f>
        <v>0.03</v>
      </c>
      <c r="D22" s="12">
        <f>VLOOKUP(CONCATENATE($A22, " ", $B$7), 'Table 4 - Full data'!$A$2:$J$181, 4, FALSE)</f>
        <v>11485</v>
      </c>
      <c r="E22" s="12">
        <f>VLOOKUP(CONCATENATE($A22, " ", $B$7), 'Table 4 - Full data'!$A$2:$J$181, 5, FALSE)</f>
        <v>9555</v>
      </c>
      <c r="F22" s="12">
        <f>VLOOKUP(CONCATENATE($A22, " ", $B$7), 'Table 4 - Full data'!$A$2:$J$181, 6, FALSE)</f>
        <v>1765</v>
      </c>
      <c r="G22" s="12">
        <f>VLOOKUP(CONCATENATE($A22, " ", $B$7), 'Table 4 - Full data'!$A$2:$J$181, 7, FALSE)</f>
        <v>160</v>
      </c>
      <c r="H22" s="13">
        <f>VLOOKUP(CONCATENATE($A22, " ", $B$7), 'Table 4 - Full data'!$A$2:$J$181, 8, FALSE)</f>
        <v>0.83</v>
      </c>
      <c r="I22" s="13">
        <f>VLOOKUP(CONCATENATE($A22, " ", $B$7), 'Table 4 - Full data'!$A$2:$J$181, 9, FALSE)</f>
        <v>0.15</v>
      </c>
      <c r="J22" s="13">
        <f>VLOOKUP(CONCATENATE($A22, " ", $B$7), 'Table 4 - Full data'!$A$2:$J$181, 10, FALSE)</f>
        <v>0.01</v>
      </c>
    </row>
    <row r="23" spans="1:10" x14ac:dyDescent="0.25">
      <c r="A23" s="11" t="s">
        <v>229</v>
      </c>
      <c r="B23" s="12">
        <f>VLOOKUP(CONCATENATE($A23, " ", $B$7), 'Table 4 - Full data'!$A$2:$J$181, 2, FALSE)</f>
        <v>27640</v>
      </c>
      <c r="C23" s="13">
        <f>VLOOKUP(CONCATENATE($A23, " ", $B$7), 'Table 4 - Full data'!$A$2:$J$181, 3, FALSE)</f>
        <v>7.0000000000000007E-2</v>
      </c>
      <c r="D23" s="12">
        <f>VLOOKUP(CONCATENATE($A23, " ", $B$7), 'Table 4 - Full data'!$A$2:$J$181, 4, FALSE)</f>
        <v>27435</v>
      </c>
      <c r="E23" s="12">
        <f>VLOOKUP(CONCATENATE($A23, " ", $B$7), 'Table 4 - Full data'!$A$2:$J$181, 5, FALSE)</f>
        <v>23120</v>
      </c>
      <c r="F23" s="12">
        <f>VLOOKUP(CONCATENATE($A23, " ", $B$7), 'Table 4 - Full data'!$A$2:$J$181, 6, FALSE)</f>
        <v>3890</v>
      </c>
      <c r="G23" s="12">
        <f>VLOOKUP(CONCATENATE($A23, " ", $B$7), 'Table 4 - Full data'!$A$2:$J$181, 7, FALSE)</f>
        <v>420</v>
      </c>
      <c r="H23" s="13">
        <f>VLOOKUP(CONCATENATE($A23, " ", $B$7), 'Table 4 - Full data'!$A$2:$J$181, 8, FALSE)</f>
        <v>0.84</v>
      </c>
      <c r="I23" s="13">
        <f>VLOOKUP(CONCATENATE($A23, " ", $B$7), 'Table 4 - Full data'!$A$2:$J$181, 9, FALSE)</f>
        <v>0.14000000000000001</v>
      </c>
      <c r="J23" s="13">
        <f>VLOOKUP(CONCATENATE($A23, " ", $B$7), 'Table 4 - Full data'!$A$2:$J$181, 10, FALSE)</f>
        <v>0.02</v>
      </c>
    </row>
    <row r="24" spans="1:10" x14ac:dyDescent="0.25">
      <c r="A24" s="11" t="s">
        <v>230</v>
      </c>
      <c r="B24" s="12">
        <f>VLOOKUP(CONCATENATE($A24, " ", $B$7), 'Table 4 - Full data'!$A$2:$J$181, 2, FALSE)</f>
        <v>59095</v>
      </c>
      <c r="C24" s="13">
        <f>VLOOKUP(CONCATENATE($A24, " ", $B$7), 'Table 4 - Full data'!$A$2:$J$181, 3, FALSE)</f>
        <v>0.16</v>
      </c>
      <c r="D24" s="12">
        <f>VLOOKUP(CONCATENATE($A24, " ", $B$7), 'Table 4 - Full data'!$A$2:$J$181, 4, FALSE)</f>
        <v>58475</v>
      </c>
      <c r="E24" s="12">
        <f>VLOOKUP(CONCATENATE($A24, " ", $B$7), 'Table 4 - Full data'!$A$2:$J$181, 5, FALSE)</f>
        <v>49495</v>
      </c>
      <c r="F24" s="12">
        <f>VLOOKUP(CONCATENATE($A24, " ", $B$7), 'Table 4 - Full data'!$A$2:$J$181, 6, FALSE)</f>
        <v>7990</v>
      </c>
      <c r="G24" s="12">
        <f>VLOOKUP(CONCATENATE($A24, " ", $B$7), 'Table 4 - Full data'!$A$2:$J$181, 7, FALSE)</f>
        <v>990</v>
      </c>
      <c r="H24" s="13">
        <f>VLOOKUP(CONCATENATE($A24, " ", $B$7), 'Table 4 - Full data'!$A$2:$J$181, 8, FALSE)</f>
        <v>0.85</v>
      </c>
      <c r="I24" s="13">
        <f>VLOOKUP(CONCATENATE($A24, " ", $B$7), 'Table 4 - Full data'!$A$2:$J$181, 9, FALSE)</f>
        <v>0.14000000000000001</v>
      </c>
      <c r="J24" s="13">
        <f>VLOOKUP(CONCATENATE($A24, " ", $B$7), 'Table 4 - Full data'!$A$2:$J$181, 10, FALSE)</f>
        <v>0.02</v>
      </c>
    </row>
    <row r="25" spans="1:10" x14ac:dyDescent="0.25">
      <c r="A25" s="11" t="s">
        <v>231</v>
      </c>
      <c r="B25" s="12">
        <f>VLOOKUP(CONCATENATE($A25, " ", $B$7), 'Table 4 - Full data'!$A$2:$J$181, 2, FALSE)</f>
        <v>13055</v>
      </c>
      <c r="C25" s="13">
        <f>VLOOKUP(CONCATENATE($A25, " ", $B$7), 'Table 4 - Full data'!$A$2:$J$181, 3, FALSE)</f>
        <v>0.04</v>
      </c>
      <c r="D25" s="12">
        <f>VLOOKUP(CONCATENATE($A25, " ", $B$7), 'Table 4 - Full data'!$A$2:$J$181, 4, FALSE)</f>
        <v>12940</v>
      </c>
      <c r="E25" s="12">
        <f>VLOOKUP(CONCATENATE($A25, " ", $B$7), 'Table 4 - Full data'!$A$2:$J$181, 5, FALSE)</f>
        <v>10715</v>
      </c>
      <c r="F25" s="12">
        <f>VLOOKUP(CONCATENATE($A25, " ", $B$7), 'Table 4 - Full data'!$A$2:$J$181, 6, FALSE)</f>
        <v>2015</v>
      </c>
      <c r="G25" s="12">
        <f>VLOOKUP(CONCATENATE($A25, " ", $B$7), 'Table 4 - Full data'!$A$2:$J$181, 7, FALSE)</f>
        <v>215</v>
      </c>
      <c r="H25" s="13">
        <f>VLOOKUP(CONCATENATE($A25, " ", $B$7), 'Table 4 - Full data'!$A$2:$J$181, 8, FALSE)</f>
        <v>0.83</v>
      </c>
      <c r="I25" s="13">
        <f>VLOOKUP(CONCATENATE($A25, " ", $B$7), 'Table 4 - Full data'!$A$2:$J$181, 9, FALSE)</f>
        <v>0.16</v>
      </c>
      <c r="J25" s="13">
        <f>VLOOKUP(CONCATENATE($A25, " ", $B$7), 'Table 4 - Full data'!$A$2:$J$181, 10, FALSE)</f>
        <v>0.02</v>
      </c>
    </row>
    <row r="26" spans="1:10" x14ac:dyDescent="0.25">
      <c r="A26" s="11" t="s">
        <v>232</v>
      </c>
      <c r="B26" s="12">
        <f>VLOOKUP(CONCATENATE($A26, " ", $B$7), 'Table 4 - Full data'!$A$2:$J$181, 2, FALSE)</f>
        <v>6175</v>
      </c>
      <c r="C26" s="13">
        <f>VLOOKUP(CONCATENATE($A26, " ", $B$7), 'Table 4 - Full data'!$A$2:$J$181, 3, FALSE)</f>
        <v>0.02</v>
      </c>
      <c r="D26" s="12">
        <f>VLOOKUP(CONCATENATE($A26, " ", $B$7), 'Table 4 - Full data'!$A$2:$J$181, 4, FALSE)</f>
        <v>6135</v>
      </c>
      <c r="E26" s="12">
        <f>VLOOKUP(CONCATENATE($A26, " ", $B$7), 'Table 4 - Full data'!$A$2:$J$181, 5, FALSE)</f>
        <v>5200</v>
      </c>
      <c r="F26" s="12">
        <f>VLOOKUP(CONCATENATE($A26, " ", $B$7), 'Table 4 - Full data'!$A$2:$J$181, 6, FALSE)</f>
        <v>830</v>
      </c>
      <c r="G26" s="12">
        <f>VLOOKUP(CONCATENATE($A26, " ", $B$7), 'Table 4 - Full data'!$A$2:$J$181, 7, FALSE)</f>
        <v>100</v>
      </c>
      <c r="H26" s="13">
        <f>VLOOKUP(CONCATENATE($A26, " ", $B$7), 'Table 4 - Full data'!$A$2:$J$181, 8, FALSE)</f>
        <v>0.85</v>
      </c>
      <c r="I26" s="13">
        <f>VLOOKUP(CONCATENATE($A26, " ", $B$7), 'Table 4 - Full data'!$A$2:$J$181, 9, FALSE)</f>
        <v>0.14000000000000001</v>
      </c>
      <c r="J26" s="13">
        <f>VLOOKUP(CONCATENATE($A26, " ", $B$7), 'Table 4 - Full data'!$A$2:$J$181, 10, FALSE)</f>
        <v>0.02</v>
      </c>
    </row>
    <row r="27" spans="1:10" x14ac:dyDescent="0.25">
      <c r="A27" s="11" t="s">
        <v>233</v>
      </c>
      <c r="B27" s="12">
        <f>VLOOKUP(CONCATENATE($A27, " ", $B$7), 'Table 4 - Full data'!$A$2:$J$181, 2, FALSE)</f>
        <v>6920</v>
      </c>
      <c r="C27" s="13">
        <f>VLOOKUP(CONCATENATE($A27, " ", $B$7), 'Table 4 - Full data'!$A$2:$J$181, 3, FALSE)</f>
        <v>0.02</v>
      </c>
      <c r="D27" s="12">
        <f>VLOOKUP(CONCATENATE($A27, " ", $B$7), 'Table 4 - Full data'!$A$2:$J$181, 4, FALSE)</f>
        <v>6860</v>
      </c>
      <c r="E27" s="12">
        <f>VLOOKUP(CONCATENATE($A27, " ", $B$7), 'Table 4 - Full data'!$A$2:$J$181, 5, FALSE)</f>
        <v>5635</v>
      </c>
      <c r="F27" s="12">
        <f>VLOOKUP(CONCATENATE($A27, " ", $B$7), 'Table 4 - Full data'!$A$2:$J$181, 6, FALSE)</f>
        <v>1115</v>
      </c>
      <c r="G27" s="12">
        <f>VLOOKUP(CONCATENATE($A27, " ", $B$7), 'Table 4 - Full data'!$A$2:$J$181, 7, FALSE)</f>
        <v>110</v>
      </c>
      <c r="H27" s="13">
        <f>VLOOKUP(CONCATENATE($A27, " ", $B$7), 'Table 4 - Full data'!$A$2:$J$181, 8, FALSE)</f>
        <v>0.82</v>
      </c>
      <c r="I27" s="13">
        <f>VLOOKUP(CONCATENATE($A27, " ", $B$7), 'Table 4 - Full data'!$A$2:$J$181, 9, FALSE)</f>
        <v>0.16</v>
      </c>
      <c r="J27" s="13">
        <f>VLOOKUP(CONCATENATE($A27, " ", $B$7), 'Table 4 - Full data'!$A$2:$J$181, 10, FALSE)</f>
        <v>0.02</v>
      </c>
    </row>
    <row r="28" spans="1:10" x14ac:dyDescent="0.25">
      <c r="A28" s="11" t="s">
        <v>234</v>
      </c>
      <c r="B28" s="12">
        <f>VLOOKUP(CONCATENATE($A28, " ", $B$7), 'Table 4 - Full data'!$A$2:$J$181, 2, FALSE)</f>
        <v>5350</v>
      </c>
      <c r="C28" s="13">
        <f>VLOOKUP(CONCATENATE($A28, " ", $B$7), 'Table 4 - Full data'!$A$2:$J$181, 3, FALSE)</f>
        <v>0.01</v>
      </c>
      <c r="D28" s="12">
        <f>VLOOKUP(CONCATENATE($A28, " ", $B$7), 'Table 4 - Full data'!$A$2:$J$181, 4, FALSE)</f>
        <v>5300</v>
      </c>
      <c r="E28" s="12">
        <f>VLOOKUP(CONCATENATE($A28, " ", $B$7), 'Table 4 - Full data'!$A$2:$J$181, 5, FALSE)</f>
        <v>4340</v>
      </c>
      <c r="F28" s="12">
        <f>VLOOKUP(CONCATENATE($A28, " ", $B$7), 'Table 4 - Full data'!$A$2:$J$181, 6, FALSE)</f>
        <v>875</v>
      </c>
      <c r="G28" s="12">
        <f>VLOOKUP(CONCATENATE($A28, " ", $B$7), 'Table 4 - Full data'!$A$2:$J$181, 7, FALSE)</f>
        <v>85</v>
      </c>
      <c r="H28" s="13">
        <f>VLOOKUP(CONCATENATE($A28, " ", $B$7), 'Table 4 - Full data'!$A$2:$J$181, 8, FALSE)</f>
        <v>0.82</v>
      </c>
      <c r="I28" s="13">
        <f>VLOOKUP(CONCATENATE($A28, " ", $B$7), 'Table 4 - Full data'!$A$2:$J$181, 9, FALSE)</f>
        <v>0.16</v>
      </c>
      <c r="J28" s="13">
        <f>VLOOKUP(CONCATENATE($A28, " ", $B$7), 'Table 4 - Full data'!$A$2:$J$181, 10, FALSE)</f>
        <v>0.02</v>
      </c>
    </row>
    <row r="29" spans="1:10" x14ac:dyDescent="0.25">
      <c r="A29" s="11" t="s">
        <v>235</v>
      </c>
      <c r="B29" s="12">
        <f>VLOOKUP(CONCATENATE($A29, " ", $B$7), 'Table 4 - Full data'!$A$2:$J$181, 2, FALSE)</f>
        <v>1130</v>
      </c>
      <c r="C29" s="13">
        <f>VLOOKUP(CONCATENATE($A29, " ", $B$7), 'Table 4 - Full data'!$A$2:$J$181, 3, FALSE)</f>
        <v>0</v>
      </c>
      <c r="D29" s="12">
        <f>VLOOKUP(CONCATENATE($A29, " ", $B$7), 'Table 4 - Full data'!$A$2:$J$181, 4, FALSE)</f>
        <v>1125</v>
      </c>
      <c r="E29" s="12">
        <f>VLOOKUP(CONCATENATE($A29, " ", $B$7), 'Table 4 - Full data'!$A$2:$J$181, 5, FALSE)</f>
        <v>870</v>
      </c>
      <c r="F29" s="12">
        <f>VLOOKUP(CONCATENATE($A29, " ", $B$7), 'Table 4 - Full data'!$A$2:$J$181, 6, FALSE)</f>
        <v>245</v>
      </c>
      <c r="G29" s="12">
        <f>VLOOKUP(CONCATENATE($A29, " ", $B$7), 'Table 4 - Full data'!$A$2:$J$181, 7, FALSE)</f>
        <v>10</v>
      </c>
      <c r="H29" s="13">
        <f>VLOOKUP(CONCATENATE($A29, " ", $B$7), 'Table 4 - Full data'!$A$2:$J$181, 8, FALSE)</f>
        <v>0.77</v>
      </c>
      <c r="I29" s="13">
        <f>VLOOKUP(CONCATENATE($A29, " ", $B$7), 'Table 4 - Full data'!$A$2:$J$181, 9, FALSE)</f>
        <v>0.22</v>
      </c>
      <c r="J29" s="13">
        <f>VLOOKUP(CONCATENATE($A29, " ", $B$7), 'Table 4 - Full data'!$A$2:$J$181, 10, FALSE)</f>
        <v>0.01</v>
      </c>
    </row>
    <row r="30" spans="1:10" x14ac:dyDescent="0.25">
      <c r="A30" s="11" t="s">
        <v>236</v>
      </c>
      <c r="B30" s="12">
        <f>VLOOKUP(CONCATENATE($A30, " ", $B$7), 'Table 4 - Full data'!$A$2:$J$181, 2, FALSE)</f>
        <v>11960</v>
      </c>
      <c r="C30" s="13">
        <f>VLOOKUP(CONCATENATE($A30, " ", $B$7), 'Table 4 - Full data'!$A$2:$J$181, 3, FALSE)</f>
        <v>0.03</v>
      </c>
      <c r="D30" s="12">
        <f>VLOOKUP(CONCATENATE($A30, " ", $B$7), 'Table 4 - Full data'!$A$2:$J$181, 4, FALSE)</f>
        <v>11900</v>
      </c>
      <c r="E30" s="12">
        <f>VLOOKUP(CONCATENATE($A30, " ", $B$7), 'Table 4 - Full data'!$A$2:$J$181, 5, FALSE)</f>
        <v>10175</v>
      </c>
      <c r="F30" s="12">
        <f>VLOOKUP(CONCATENATE($A30, " ", $B$7), 'Table 4 - Full data'!$A$2:$J$181, 6, FALSE)</f>
        <v>1530</v>
      </c>
      <c r="G30" s="12">
        <f>VLOOKUP(CONCATENATE($A30, " ", $B$7), 'Table 4 - Full data'!$A$2:$J$181, 7, FALSE)</f>
        <v>190</v>
      </c>
      <c r="H30" s="13">
        <f>VLOOKUP(CONCATENATE($A30, " ", $B$7), 'Table 4 - Full data'!$A$2:$J$181, 8, FALSE)</f>
        <v>0.86</v>
      </c>
      <c r="I30" s="13">
        <f>VLOOKUP(CONCATENATE($A30, " ", $B$7), 'Table 4 - Full data'!$A$2:$J$181, 9, FALSE)</f>
        <v>0.13</v>
      </c>
      <c r="J30" s="13">
        <f>VLOOKUP(CONCATENATE($A30, " ", $B$7), 'Table 4 - Full data'!$A$2:$J$181, 10, FALSE)</f>
        <v>0.02</v>
      </c>
    </row>
    <row r="31" spans="1:10" x14ac:dyDescent="0.25">
      <c r="A31" s="11" t="s">
        <v>237</v>
      </c>
      <c r="B31" s="12">
        <f>VLOOKUP(CONCATENATE($A31, " ", $B$7), 'Table 4 - Full data'!$A$2:$J$181, 2, FALSE)</f>
        <v>28650</v>
      </c>
      <c r="C31" s="13">
        <f>VLOOKUP(CONCATENATE($A31, " ", $B$7), 'Table 4 - Full data'!$A$2:$J$181, 3, FALSE)</f>
        <v>0.08</v>
      </c>
      <c r="D31" s="12">
        <f>VLOOKUP(CONCATENATE($A31, " ", $B$7), 'Table 4 - Full data'!$A$2:$J$181, 4, FALSE)</f>
        <v>28380</v>
      </c>
      <c r="E31" s="12">
        <f>VLOOKUP(CONCATENATE($A31, " ", $B$7), 'Table 4 - Full data'!$A$2:$J$181, 5, FALSE)</f>
        <v>23930</v>
      </c>
      <c r="F31" s="12">
        <f>VLOOKUP(CONCATENATE($A31, " ", $B$7), 'Table 4 - Full data'!$A$2:$J$181, 6, FALSE)</f>
        <v>4030</v>
      </c>
      <c r="G31" s="12">
        <f>VLOOKUP(CONCATENATE($A31, " ", $B$7), 'Table 4 - Full data'!$A$2:$J$181, 7, FALSE)</f>
        <v>420</v>
      </c>
      <c r="H31" s="13">
        <f>VLOOKUP(CONCATENATE($A31, " ", $B$7), 'Table 4 - Full data'!$A$2:$J$181, 8, FALSE)</f>
        <v>0.84</v>
      </c>
      <c r="I31" s="13">
        <f>VLOOKUP(CONCATENATE($A31, " ", $B$7), 'Table 4 - Full data'!$A$2:$J$181, 9, FALSE)</f>
        <v>0.14000000000000001</v>
      </c>
      <c r="J31" s="13">
        <f>VLOOKUP(CONCATENATE($A31, " ", $B$7), 'Table 4 - Full data'!$A$2:$J$181, 10, FALSE)</f>
        <v>0.01</v>
      </c>
    </row>
    <row r="32" spans="1:10" x14ac:dyDescent="0.25">
      <c r="A32" s="11" t="s">
        <v>238</v>
      </c>
      <c r="B32" s="12">
        <f>VLOOKUP(CONCATENATE($A32, " ", $B$7), 'Table 4 - Full data'!$A$2:$J$181, 2, FALSE)</f>
        <v>830</v>
      </c>
      <c r="C32" s="13">
        <f>VLOOKUP(CONCATENATE($A32, " ", $B$7), 'Table 4 - Full data'!$A$2:$J$181, 3, FALSE)</f>
        <v>0</v>
      </c>
      <c r="D32" s="12">
        <f>VLOOKUP(CONCATENATE($A32, " ", $B$7), 'Table 4 - Full data'!$A$2:$J$181, 4, FALSE)</f>
        <v>820</v>
      </c>
      <c r="E32" s="12">
        <f>VLOOKUP(CONCATENATE($A32, " ", $B$7), 'Table 4 - Full data'!$A$2:$J$181, 5, FALSE)</f>
        <v>655</v>
      </c>
      <c r="F32" s="12">
        <f>VLOOKUP(CONCATENATE($A32, " ", $B$7), 'Table 4 - Full data'!$A$2:$J$181, 6, FALSE)</f>
        <v>155</v>
      </c>
      <c r="G32" s="12">
        <f>VLOOKUP(CONCATENATE($A32, " ", $B$7), 'Table 4 - Full data'!$A$2:$J$181, 7, FALSE)</f>
        <v>10</v>
      </c>
      <c r="H32" s="13">
        <f>VLOOKUP(CONCATENATE($A32, " ", $B$7), 'Table 4 - Full data'!$A$2:$J$181, 8, FALSE)</f>
        <v>0.8</v>
      </c>
      <c r="I32" s="13">
        <f>VLOOKUP(CONCATENATE($A32, " ", $B$7), 'Table 4 - Full data'!$A$2:$J$181, 9, FALSE)</f>
        <v>0.19</v>
      </c>
      <c r="J32" s="13">
        <f>VLOOKUP(CONCATENATE($A32, " ", $B$7), 'Table 4 - Full data'!$A$2:$J$181, 10, FALSE)</f>
        <v>0.01</v>
      </c>
    </row>
    <row r="33" spans="1:10" x14ac:dyDescent="0.25">
      <c r="A33" s="11" t="s">
        <v>239</v>
      </c>
      <c r="B33" s="12">
        <f>VLOOKUP(CONCATENATE($A33, " ", $B$7), 'Table 4 - Full data'!$A$2:$J$181, 2, FALSE)</f>
        <v>8175</v>
      </c>
      <c r="C33" s="13">
        <f>VLOOKUP(CONCATENATE($A33, " ", $B$7), 'Table 4 - Full data'!$A$2:$J$181, 3, FALSE)</f>
        <v>0.02</v>
      </c>
      <c r="D33" s="12">
        <f>VLOOKUP(CONCATENATE($A33, " ", $B$7), 'Table 4 - Full data'!$A$2:$J$181, 4, FALSE)</f>
        <v>8100</v>
      </c>
      <c r="E33" s="12">
        <f>VLOOKUP(CONCATENATE($A33, " ", $B$7), 'Table 4 - Full data'!$A$2:$J$181, 5, FALSE)</f>
        <v>6650</v>
      </c>
      <c r="F33" s="12">
        <f>VLOOKUP(CONCATENATE($A33, " ", $B$7), 'Table 4 - Full data'!$A$2:$J$181, 6, FALSE)</f>
        <v>1325</v>
      </c>
      <c r="G33" s="12">
        <f>VLOOKUP(CONCATENATE($A33, " ", $B$7), 'Table 4 - Full data'!$A$2:$J$181, 7, FALSE)</f>
        <v>125</v>
      </c>
      <c r="H33" s="13">
        <f>VLOOKUP(CONCATENATE($A33, " ", $B$7), 'Table 4 - Full data'!$A$2:$J$181, 8, FALSE)</f>
        <v>0.82</v>
      </c>
      <c r="I33" s="13">
        <f>VLOOKUP(CONCATENATE($A33, " ", $B$7), 'Table 4 - Full data'!$A$2:$J$181, 9, FALSE)</f>
        <v>0.16</v>
      </c>
      <c r="J33" s="13">
        <f>VLOOKUP(CONCATENATE($A33, " ", $B$7), 'Table 4 - Full data'!$A$2:$J$181, 10, FALSE)</f>
        <v>0.02</v>
      </c>
    </row>
    <row r="34" spans="1:10" x14ac:dyDescent="0.25">
      <c r="A34" s="11" t="s">
        <v>240</v>
      </c>
      <c r="B34" s="12">
        <f>VLOOKUP(CONCATENATE($A34, " ", $B$7), 'Table 4 - Full data'!$A$2:$J$181, 2, FALSE)</f>
        <v>12400</v>
      </c>
      <c r="C34" s="13">
        <f>VLOOKUP(CONCATENATE($A34, " ", $B$7), 'Table 4 - Full data'!$A$2:$J$181, 3, FALSE)</f>
        <v>0.03</v>
      </c>
      <c r="D34" s="12">
        <f>VLOOKUP(CONCATENATE($A34, " ", $B$7), 'Table 4 - Full data'!$A$2:$J$181, 4, FALSE)</f>
        <v>12295</v>
      </c>
      <c r="E34" s="12">
        <f>VLOOKUP(CONCATENATE($A34, " ", $B$7), 'Table 4 - Full data'!$A$2:$J$181, 5, FALSE)</f>
        <v>10210</v>
      </c>
      <c r="F34" s="12">
        <f>VLOOKUP(CONCATENATE($A34, " ", $B$7), 'Table 4 - Full data'!$A$2:$J$181, 6, FALSE)</f>
        <v>1875</v>
      </c>
      <c r="G34" s="12">
        <f>VLOOKUP(CONCATENATE($A34, " ", $B$7), 'Table 4 - Full data'!$A$2:$J$181, 7, FALSE)</f>
        <v>210</v>
      </c>
      <c r="H34" s="13">
        <f>VLOOKUP(CONCATENATE($A34, " ", $B$7), 'Table 4 - Full data'!$A$2:$J$181, 8, FALSE)</f>
        <v>0.83</v>
      </c>
      <c r="I34" s="13">
        <f>VLOOKUP(CONCATENATE($A34, " ", $B$7), 'Table 4 - Full data'!$A$2:$J$181, 9, FALSE)</f>
        <v>0.15</v>
      </c>
      <c r="J34" s="13">
        <f>VLOOKUP(CONCATENATE($A34, " ", $B$7), 'Table 4 - Full data'!$A$2:$J$181, 10, FALSE)</f>
        <v>0.02</v>
      </c>
    </row>
    <row r="35" spans="1:10" x14ac:dyDescent="0.25">
      <c r="A35" s="11" t="s">
        <v>241</v>
      </c>
      <c r="B35" s="12">
        <f>VLOOKUP(CONCATENATE($A35, " ", $B$7), 'Table 4 - Full data'!$A$2:$J$181, 2, FALSE)</f>
        <v>6490</v>
      </c>
      <c r="C35" s="13">
        <f>VLOOKUP(CONCATENATE($A35, " ", $B$7), 'Table 4 - Full data'!$A$2:$J$181, 3, FALSE)</f>
        <v>0.02</v>
      </c>
      <c r="D35" s="12">
        <f>VLOOKUP(CONCATENATE($A35, " ", $B$7), 'Table 4 - Full data'!$A$2:$J$181, 4, FALSE)</f>
        <v>6440</v>
      </c>
      <c r="E35" s="12">
        <f>VLOOKUP(CONCATENATE($A35, " ", $B$7), 'Table 4 - Full data'!$A$2:$J$181, 5, FALSE)</f>
        <v>5420</v>
      </c>
      <c r="F35" s="12">
        <f>VLOOKUP(CONCATENATE($A35, " ", $B$7), 'Table 4 - Full data'!$A$2:$J$181, 6, FALSE)</f>
        <v>940</v>
      </c>
      <c r="G35" s="12">
        <f>VLOOKUP(CONCATENATE($A35, " ", $B$7), 'Table 4 - Full data'!$A$2:$J$181, 7, FALSE)</f>
        <v>80</v>
      </c>
      <c r="H35" s="13">
        <f>VLOOKUP(CONCATENATE($A35, " ", $B$7), 'Table 4 - Full data'!$A$2:$J$181, 8, FALSE)</f>
        <v>0.84</v>
      </c>
      <c r="I35" s="13">
        <f>VLOOKUP(CONCATENATE($A35, " ", $B$7), 'Table 4 - Full data'!$A$2:$J$181, 9, FALSE)</f>
        <v>0.15</v>
      </c>
      <c r="J35" s="13">
        <f>VLOOKUP(CONCATENATE($A35, " ", $B$7), 'Table 4 - Full data'!$A$2:$J$181, 10, FALSE)</f>
        <v>0.01</v>
      </c>
    </row>
    <row r="36" spans="1:10" x14ac:dyDescent="0.25">
      <c r="A36" s="11" t="s">
        <v>242</v>
      </c>
      <c r="B36" s="12">
        <f>VLOOKUP(CONCATENATE($A36, " ", $B$7), 'Table 4 - Full data'!$A$2:$J$181, 2, FALSE)</f>
        <v>915</v>
      </c>
      <c r="C36" s="13">
        <f>VLOOKUP(CONCATENATE($A36, " ", $B$7), 'Table 4 - Full data'!$A$2:$J$181, 3, FALSE)</f>
        <v>0</v>
      </c>
      <c r="D36" s="12">
        <f>VLOOKUP(CONCATENATE($A36, " ", $B$7), 'Table 4 - Full data'!$A$2:$J$181, 4, FALSE)</f>
        <v>900</v>
      </c>
      <c r="E36" s="12">
        <f>VLOOKUP(CONCATENATE($A36, " ", $B$7), 'Table 4 - Full data'!$A$2:$J$181, 5, FALSE)</f>
        <v>690</v>
      </c>
      <c r="F36" s="12">
        <f>VLOOKUP(CONCATENATE($A36, " ", $B$7), 'Table 4 - Full data'!$A$2:$J$181, 6, FALSE)</f>
        <v>195</v>
      </c>
      <c r="G36" s="12">
        <f>VLOOKUP(CONCATENATE($A36, " ", $B$7), 'Table 4 - Full data'!$A$2:$J$181, 7, FALSE)</f>
        <v>10</v>
      </c>
      <c r="H36" s="13">
        <f>VLOOKUP(CONCATENATE($A36, " ", $B$7), 'Table 4 - Full data'!$A$2:$J$181, 8, FALSE)</f>
        <v>0.77</v>
      </c>
      <c r="I36" s="13">
        <f>VLOOKUP(CONCATENATE($A36, " ", $B$7), 'Table 4 - Full data'!$A$2:$J$181, 9, FALSE)</f>
        <v>0.22</v>
      </c>
      <c r="J36" s="13">
        <f>VLOOKUP(CONCATENATE($A36, " ", $B$7), 'Table 4 - Full data'!$A$2:$J$181, 10, FALSE)</f>
        <v>0.01</v>
      </c>
    </row>
    <row r="37" spans="1:10" x14ac:dyDescent="0.25">
      <c r="A37" s="11" t="s">
        <v>243</v>
      </c>
      <c r="B37" s="12">
        <f>VLOOKUP(CONCATENATE($A37, " ", $B$7), 'Table 4 - Full data'!$A$2:$J$181, 2, FALSE)</f>
        <v>7045</v>
      </c>
      <c r="C37" s="13">
        <f>VLOOKUP(CONCATENATE($A37, " ", $B$7), 'Table 4 - Full data'!$A$2:$J$181, 3, FALSE)</f>
        <v>0.02</v>
      </c>
      <c r="D37" s="12">
        <f>VLOOKUP(CONCATENATE($A37, " ", $B$7), 'Table 4 - Full data'!$A$2:$J$181, 4, FALSE)</f>
        <v>6995</v>
      </c>
      <c r="E37" s="12">
        <f>VLOOKUP(CONCATENATE($A37, " ", $B$7), 'Table 4 - Full data'!$A$2:$J$181, 5, FALSE)</f>
        <v>5940</v>
      </c>
      <c r="F37" s="12">
        <f>VLOOKUP(CONCATENATE($A37, " ", $B$7), 'Table 4 - Full data'!$A$2:$J$181, 6, FALSE)</f>
        <v>950</v>
      </c>
      <c r="G37" s="12">
        <f>VLOOKUP(CONCATENATE($A37, " ", $B$7), 'Table 4 - Full data'!$A$2:$J$181, 7, FALSE)</f>
        <v>105</v>
      </c>
      <c r="H37" s="13">
        <f>VLOOKUP(CONCATENATE($A37, " ", $B$7), 'Table 4 - Full data'!$A$2:$J$181, 8, FALSE)</f>
        <v>0.85</v>
      </c>
      <c r="I37" s="13">
        <f>VLOOKUP(CONCATENATE($A37, " ", $B$7), 'Table 4 - Full data'!$A$2:$J$181, 9, FALSE)</f>
        <v>0.14000000000000001</v>
      </c>
      <c r="J37" s="13">
        <f>VLOOKUP(CONCATENATE($A37, " ", $B$7), 'Table 4 - Full data'!$A$2:$J$181, 10, FALSE)</f>
        <v>0.01</v>
      </c>
    </row>
    <row r="38" spans="1:10" x14ac:dyDescent="0.25">
      <c r="A38" s="11" t="s">
        <v>244</v>
      </c>
      <c r="B38" s="12">
        <f>VLOOKUP(CONCATENATE($A38, " ", $B$7), 'Table 4 - Full data'!$A$2:$J$181, 2, FALSE)</f>
        <v>22430</v>
      </c>
      <c r="C38" s="13">
        <f>VLOOKUP(CONCATENATE($A38, " ", $B$7), 'Table 4 - Full data'!$A$2:$J$181, 3, FALSE)</f>
        <v>0.06</v>
      </c>
      <c r="D38" s="12">
        <f>VLOOKUP(CONCATENATE($A38, " ", $B$7), 'Table 4 - Full data'!$A$2:$J$181, 4, FALSE)</f>
        <v>22240</v>
      </c>
      <c r="E38" s="12">
        <f>VLOOKUP(CONCATENATE($A38, " ", $B$7), 'Table 4 - Full data'!$A$2:$J$181, 5, FALSE)</f>
        <v>18550</v>
      </c>
      <c r="F38" s="12">
        <f>VLOOKUP(CONCATENATE($A38, " ", $B$7), 'Table 4 - Full data'!$A$2:$J$181, 6, FALSE)</f>
        <v>3320</v>
      </c>
      <c r="G38" s="12">
        <f>VLOOKUP(CONCATENATE($A38, " ", $B$7), 'Table 4 - Full data'!$A$2:$J$181, 7, FALSE)</f>
        <v>365</v>
      </c>
      <c r="H38" s="13">
        <f>VLOOKUP(CONCATENATE($A38, " ", $B$7), 'Table 4 - Full data'!$A$2:$J$181, 8, FALSE)</f>
        <v>0.83</v>
      </c>
      <c r="I38" s="13">
        <f>VLOOKUP(CONCATENATE($A38, " ", $B$7), 'Table 4 - Full data'!$A$2:$J$181, 9, FALSE)</f>
        <v>0.15</v>
      </c>
      <c r="J38" s="13">
        <f>VLOOKUP(CONCATENATE($A38, " ", $B$7), 'Table 4 - Full data'!$A$2:$J$181, 10, FALSE)</f>
        <v>0.02</v>
      </c>
    </row>
    <row r="39" spans="1:10" x14ac:dyDescent="0.25">
      <c r="A39" s="11" t="s">
        <v>245</v>
      </c>
      <c r="B39" s="12">
        <f>VLOOKUP(CONCATENATE($A39, " ", $B$7), 'Table 4 - Full data'!$A$2:$J$181, 2, FALSE)</f>
        <v>4330</v>
      </c>
      <c r="C39" s="13">
        <f>VLOOKUP(CONCATENATE($A39, " ", $B$7), 'Table 4 - Full data'!$A$2:$J$181, 3, FALSE)</f>
        <v>0.01</v>
      </c>
      <c r="D39" s="12">
        <f>VLOOKUP(CONCATENATE($A39, " ", $B$7), 'Table 4 - Full data'!$A$2:$J$181, 4, FALSE)</f>
        <v>4290</v>
      </c>
      <c r="E39" s="12">
        <f>VLOOKUP(CONCATENATE($A39, " ", $B$7), 'Table 4 - Full data'!$A$2:$J$181, 5, FALSE)</f>
        <v>3640</v>
      </c>
      <c r="F39" s="12">
        <f>VLOOKUP(CONCATENATE($A39, " ", $B$7), 'Table 4 - Full data'!$A$2:$J$181, 6, FALSE)</f>
        <v>585</v>
      </c>
      <c r="G39" s="12">
        <f>VLOOKUP(CONCATENATE($A39, " ", $B$7), 'Table 4 - Full data'!$A$2:$J$181, 7, FALSE)</f>
        <v>60</v>
      </c>
      <c r="H39" s="13">
        <f>VLOOKUP(CONCATENATE($A39, " ", $B$7), 'Table 4 - Full data'!$A$2:$J$181, 8, FALSE)</f>
        <v>0.85</v>
      </c>
      <c r="I39" s="13">
        <f>VLOOKUP(CONCATENATE($A39, " ", $B$7), 'Table 4 - Full data'!$A$2:$J$181, 9, FALSE)</f>
        <v>0.14000000000000001</v>
      </c>
      <c r="J39" s="13">
        <f>VLOOKUP(CONCATENATE($A39, " ", $B$7), 'Table 4 - Full data'!$A$2:$J$181, 10, FALSE)</f>
        <v>0.01</v>
      </c>
    </row>
    <row r="40" spans="1:10" x14ac:dyDescent="0.25">
      <c r="A40" s="11" t="s">
        <v>246</v>
      </c>
      <c r="B40" s="12">
        <f>VLOOKUP(CONCATENATE($A40, " ", $B$7), 'Table 4 - Full data'!$A$2:$J$181, 2, FALSE)</f>
        <v>8270</v>
      </c>
      <c r="C40" s="13">
        <f>VLOOKUP(CONCATENATE($A40, " ", $B$7), 'Table 4 - Full data'!$A$2:$J$181, 3, FALSE)</f>
        <v>0.02</v>
      </c>
      <c r="D40" s="12">
        <f>VLOOKUP(CONCATENATE($A40, " ", $B$7), 'Table 4 - Full data'!$A$2:$J$181, 4, FALSE)</f>
        <v>8200</v>
      </c>
      <c r="E40" s="12">
        <f>VLOOKUP(CONCATENATE($A40, " ", $B$7), 'Table 4 - Full data'!$A$2:$J$181, 5, FALSE)</f>
        <v>6920</v>
      </c>
      <c r="F40" s="12">
        <f>VLOOKUP(CONCATENATE($A40, " ", $B$7), 'Table 4 - Full data'!$A$2:$J$181, 6, FALSE)</f>
        <v>1160</v>
      </c>
      <c r="G40" s="12">
        <f>VLOOKUP(CONCATENATE($A40, " ", $B$7), 'Table 4 - Full data'!$A$2:$J$181, 7, FALSE)</f>
        <v>120</v>
      </c>
      <c r="H40" s="13">
        <f>VLOOKUP(CONCATENATE($A40, " ", $B$7), 'Table 4 - Full data'!$A$2:$J$181, 8, FALSE)</f>
        <v>0.84</v>
      </c>
      <c r="I40" s="13">
        <f>VLOOKUP(CONCATENATE($A40, " ", $B$7), 'Table 4 - Full data'!$A$2:$J$181, 9, FALSE)</f>
        <v>0.14000000000000001</v>
      </c>
      <c r="J40" s="13">
        <f>VLOOKUP(CONCATENATE($A40, " ", $B$7), 'Table 4 - Full data'!$A$2:$J$181, 10, FALSE)</f>
        <v>0.01</v>
      </c>
    </row>
    <row r="41" spans="1:10" x14ac:dyDescent="0.25">
      <c r="A41" s="11" t="s">
        <v>247</v>
      </c>
      <c r="B41" s="12">
        <f>VLOOKUP(CONCATENATE($A41, " ", $B$7), 'Table 4 - Full data'!$A$2:$J$181, 2, FALSE)</f>
        <v>14190</v>
      </c>
      <c r="C41" s="13">
        <f>VLOOKUP(CONCATENATE($A41, " ", $B$7), 'Table 4 - Full data'!$A$2:$J$181, 3, FALSE)</f>
        <v>0.04</v>
      </c>
      <c r="D41" s="12">
        <f>VLOOKUP(CONCATENATE($A41, " ", $B$7), 'Table 4 - Full data'!$A$2:$J$181, 4, FALSE)</f>
        <v>14100</v>
      </c>
      <c r="E41" s="12">
        <f>VLOOKUP(CONCATENATE($A41, " ", $B$7), 'Table 4 - Full data'!$A$2:$J$181, 5, FALSE)</f>
        <v>11760</v>
      </c>
      <c r="F41" s="12">
        <f>VLOOKUP(CONCATENATE($A41, " ", $B$7), 'Table 4 - Full data'!$A$2:$J$181, 6, FALSE)</f>
        <v>2115</v>
      </c>
      <c r="G41" s="12">
        <f>VLOOKUP(CONCATENATE($A41, " ", $B$7), 'Table 4 - Full data'!$A$2:$J$181, 7, FALSE)</f>
        <v>225</v>
      </c>
      <c r="H41" s="13">
        <f>VLOOKUP(CONCATENATE($A41, " ", $B$7), 'Table 4 - Full data'!$A$2:$J$181, 8, FALSE)</f>
        <v>0.83</v>
      </c>
      <c r="I41" s="13">
        <f>VLOOKUP(CONCATENATE($A41, " ", $B$7), 'Table 4 - Full data'!$A$2:$J$181, 9, FALSE)</f>
        <v>0.15</v>
      </c>
      <c r="J41" s="13">
        <f>VLOOKUP(CONCATENATE($A41, " ", $B$7), 'Table 4 - Full data'!$A$2:$J$181, 10, FALSE)</f>
        <v>0.02</v>
      </c>
    </row>
    <row r="42" spans="1:10" x14ac:dyDescent="0.25">
      <c r="A42" s="11" t="s">
        <v>248</v>
      </c>
      <c r="B42" s="12">
        <f>VLOOKUP(CONCATENATE($A42, " ", $B$7), 'Table 4 - Full data'!$A$2:$J$181, 2, FALSE)</f>
        <v>190</v>
      </c>
      <c r="C42" s="13">
        <f>VLOOKUP(CONCATENATE($A42, " ", $B$7), 'Table 4 - Full data'!$A$2:$J$181, 3, FALSE)</f>
        <v>0</v>
      </c>
      <c r="D42" s="12">
        <f>VLOOKUP(CONCATENATE($A42, " ", $B$7), 'Table 4 - Full data'!$A$2:$J$181, 4, FALSE)</f>
        <v>190</v>
      </c>
      <c r="E42" s="12">
        <f>VLOOKUP(CONCATENATE($A42, " ", $B$7), 'Table 4 - Full data'!$A$2:$J$181, 5, FALSE)</f>
        <v>155</v>
      </c>
      <c r="F42" s="12">
        <f>VLOOKUP(CONCATENATE($A42, " ", $B$7), 'Table 4 - Full data'!$A$2:$J$181, 6, FALSE)</f>
        <v>30</v>
      </c>
      <c r="G42" s="12">
        <f>VLOOKUP(CONCATENATE($A42, " ", $B$7), 'Table 4 - Full data'!$A$2:$J$181, 7, FALSE)</f>
        <v>5</v>
      </c>
      <c r="H42" s="13">
        <f>VLOOKUP(CONCATENATE($A42, " ", $B$7), 'Table 4 - Full data'!$A$2:$J$181, 8, FALSE)</f>
        <v>0.82</v>
      </c>
      <c r="I42" s="13">
        <f>VLOOKUP(CONCATENATE($A42, " ", $B$7), 'Table 4 - Full data'!$A$2:$J$181, 9, FALSE)</f>
        <v>0.16</v>
      </c>
      <c r="J42" s="13">
        <f>VLOOKUP(CONCATENATE($A42, " ", $B$7), 'Table 4 - Full data'!$A$2:$J$181, 10, FALSE)</f>
        <v>0.02</v>
      </c>
    </row>
    <row r="43" spans="1:10" x14ac:dyDescent="0.25">
      <c r="A43" s="11" t="s">
        <v>249</v>
      </c>
      <c r="B43" s="12">
        <f>VLOOKUP(CONCATENATE($A43, " ", $B$7), 'Table 4 - Full data'!$A$2:$J$181, 2, FALSE)</f>
        <v>2010</v>
      </c>
      <c r="C43" s="13">
        <f>VLOOKUP(CONCATENATE($A43, " ", $B$7), 'Table 4 - Full data'!$A$2:$J$181, 3, FALSE)</f>
        <v>0.01</v>
      </c>
      <c r="D43" s="12">
        <f>VLOOKUP(CONCATENATE($A43, " ", $B$7), 'Table 4 - Full data'!$A$2:$J$181, 4, FALSE)</f>
        <v>2010</v>
      </c>
      <c r="E43" s="12">
        <f>VLOOKUP(CONCATENATE($A43, " ", $B$7), 'Table 4 - Full data'!$A$2:$J$181, 5, FALSE)</f>
        <v>1555</v>
      </c>
      <c r="F43" s="12">
        <f>VLOOKUP(CONCATENATE($A43, " ", $B$7), 'Table 4 - Full data'!$A$2:$J$181, 6, FALSE)</f>
        <v>420</v>
      </c>
      <c r="G43" s="12">
        <f>VLOOKUP(CONCATENATE($A43, " ", $B$7), 'Table 4 - Full data'!$A$2:$J$181, 7, FALSE)</f>
        <v>30</v>
      </c>
      <c r="H43" s="13">
        <f>VLOOKUP(CONCATENATE($A43, " ", $B$7), 'Table 4 - Full data'!$A$2:$J$181, 8, FALSE)</f>
        <v>0.78</v>
      </c>
      <c r="I43" s="13">
        <f>VLOOKUP(CONCATENATE($A43, " ", $B$7), 'Table 4 - Full data'!$A$2:$J$181, 9, FALSE)</f>
        <v>0.21</v>
      </c>
      <c r="J43" s="13">
        <f>VLOOKUP(CONCATENATE($A43, " ", $B$7), 'Table 4 - Full data'!$A$2:$J$181, 10, FALSE)</f>
        <v>0.02</v>
      </c>
    </row>
    <row r="44" spans="1:10" x14ac:dyDescent="0.25">
      <c r="A44" s="11" t="s">
        <v>250</v>
      </c>
      <c r="B44" s="12">
        <f>VLOOKUP(CONCATENATE($A44, " ", $B$7), 'Table 4 - Full data'!$A$2:$J$181, 2, FALSE)</f>
        <v>410</v>
      </c>
      <c r="C44" s="13">
        <f>VLOOKUP(CONCATENATE($A44, " ", $B$7), 'Table 4 - Full data'!$A$2:$J$181, 3, FALSE)</f>
        <v>0</v>
      </c>
      <c r="D44" s="12">
        <f>VLOOKUP(CONCATENATE($A44, " ", $B$7), 'Table 4 - Full data'!$A$2:$J$181, 4, FALSE)</f>
        <v>285</v>
      </c>
      <c r="E44" s="12">
        <f>VLOOKUP(CONCATENATE($A44, " ", $B$7), 'Table 4 - Full data'!$A$2:$J$181, 5, FALSE)</f>
        <v>140</v>
      </c>
      <c r="F44" s="12">
        <f>VLOOKUP(CONCATENATE($A44, " ", $B$7), 'Table 4 - Full data'!$A$2:$J$181, 6, FALSE)</f>
        <v>30</v>
      </c>
      <c r="G44" s="12">
        <f>VLOOKUP(CONCATENATE($A44, " ", $B$7), 'Table 4 - Full data'!$A$2:$J$181, 7, FALSE)</f>
        <v>115</v>
      </c>
      <c r="H44" s="13">
        <f>VLOOKUP(CONCATENATE($A44, " ", $B$7), 'Table 4 - Full data'!$A$2:$J$181, 8, FALSE)</f>
        <v>0.49</v>
      </c>
      <c r="I44" s="13">
        <f>VLOOKUP(CONCATENATE($A44, " ", $B$7), 'Table 4 - Full data'!$A$2:$J$181, 9, FALSE)</f>
        <v>0.1</v>
      </c>
      <c r="J44" s="13">
        <f>VLOOKUP(CONCATENATE($A44, " ", $B$7), 'Table 4 - Full data'!$A$2:$J$181, 10, FALSE)</f>
        <v>0.4</v>
      </c>
    </row>
    <row r="45" spans="1:10" ht="31.5" x14ac:dyDescent="0.25">
      <c r="A45" s="20" t="s">
        <v>56</v>
      </c>
      <c r="B45" s="2"/>
      <c r="C45" s="2"/>
      <c r="D45" s="2"/>
      <c r="E45" s="2"/>
      <c r="F45" s="2"/>
      <c r="G45" s="2"/>
      <c r="H45" s="2"/>
      <c r="I45" s="2"/>
      <c r="J45" s="2"/>
    </row>
    <row r="46" spans="1:10" x14ac:dyDescent="0.25">
      <c r="A46" s="20" t="s">
        <v>71</v>
      </c>
      <c r="B46" s="2"/>
      <c r="C46" s="2"/>
      <c r="D46" s="2"/>
      <c r="E46" s="2"/>
      <c r="F46" s="2"/>
      <c r="G46" s="2"/>
      <c r="H46" s="2"/>
      <c r="I46" s="2"/>
      <c r="J46" s="2"/>
    </row>
    <row r="47" spans="1:10" ht="110.25" x14ac:dyDescent="0.25">
      <c r="A47" s="20" t="s">
        <v>75</v>
      </c>
      <c r="B47" s="2"/>
      <c r="C47" s="2"/>
      <c r="D47" s="2"/>
      <c r="E47" s="2"/>
      <c r="F47" s="2"/>
      <c r="G47" s="2"/>
      <c r="H47" s="2"/>
      <c r="I47" s="2"/>
      <c r="J47" s="2"/>
    </row>
    <row r="48" spans="1:10" ht="78.75" x14ac:dyDescent="0.25">
      <c r="A48" s="20" t="s">
        <v>76</v>
      </c>
      <c r="B48" s="2"/>
      <c r="C48" s="2"/>
      <c r="D48" s="2"/>
      <c r="E48" s="2"/>
      <c r="F48" s="2"/>
      <c r="G48" s="2"/>
      <c r="H48" s="2"/>
      <c r="I48" s="2"/>
      <c r="J48" s="2"/>
    </row>
    <row r="49" spans="1:10" ht="31.5" x14ac:dyDescent="0.25">
      <c r="A49" s="20" t="s">
        <v>77</v>
      </c>
      <c r="B49" s="2"/>
      <c r="C49" s="2"/>
      <c r="D49" s="2"/>
      <c r="E49" s="2"/>
      <c r="F49" s="2"/>
      <c r="G49" s="2"/>
      <c r="H49" s="2"/>
      <c r="I49" s="2"/>
      <c r="J49" s="2"/>
    </row>
    <row r="50" spans="1:10" ht="47.25" x14ac:dyDescent="0.25">
      <c r="A50" s="20" t="s">
        <v>78</v>
      </c>
      <c r="B50" s="2"/>
      <c r="C50" s="2"/>
      <c r="D50" s="2"/>
      <c r="E50" s="2"/>
      <c r="F50" s="2"/>
      <c r="G50" s="2"/>
      <c r="H50" s="2"/>
      <c r="I50" s="2"/>
      <c r="J50" s="2"/>
    </row>
    <row r="51" spans="1:10" ht="47.25" x14ac:dyDescent="0.25">
      <c r="A51" s="20" t="s">
        <v>79</v>
      </c>
      <c r="B51" s="2"/>
      <c r="C51" s="2"/>
      <c r="D51" s="2"/>
      <c r="E51" s="2"/>
      <c r="F51" s="2"/>
      <c r="G51" s="2"/>
      <c r="H51" s="2"/>
      <c r="I51" s="2"/>
      <c r="J51" s="2"/>
    </row>
  </sheetData>
  <conditionalFormatting sqref="C1:C1048576 H1:J1048576">
    <cfRule type="dataBar" priority="1">
      <dataBar>
        <cfvo type="num" val="0"/>
        <cfvo type="num" val="1"/>
        <color rgb="FFB4A9D4"/>
      </dataBar>
      <extLst>
        <ext xmlns:x14="http://schemas.microsoft.com/office/spreadsheetml/2009/9/main" uri="{B025F937-C7B1-47D3-B67F-A62EFF666E3E}">
          <x14:id>{6B7D756B-A7EF-47B7-B90D-A05967427B1D}</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6B7D756B-A7EF-47B7-B90D-A05967427B1D}">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'Financial year lookup'!A3:A7</xm:f>
          </x14:formula1>
          <xm:sqref>B7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0"/>
  <sheetViews>
    <sheetView workbookViewId="0"/>
  </sheetViews>
  <sheetFormatPr defaultColWidth="11" defaultRowHeight="15.75" x14ac:dyDescent="0.25"/>
  <cols>
    <col min="1" max="1" width="50.75" customWidth="1"/>
    <col min="2" max="13" width="16.75" customWidth="1"/>
  </cols>
  <sheetData>
    <row r="1" spans="1:13" ht="21" x14ac:dyDescent="0.35">
      <c r="A1" s="7" t="s">
        <v>5</v>
      </c>
      <c r="B1" s="2"/>
      <c r="C1" s="2"/>
      <c r="D1" s="2"/>
      <c r="E1" s="2"/>
      <c r="F1" s="2"/>
      <c r="G1" s="2"/>
      <c r="H1" s="2"/>
      <c r="I1" s="2"/>
      <c r="J1" s="2"/>
      <c r="K1" s="2"/>
      <c r="L1" s="2"/>
      <c r="M1" s="2"/>
    </row>
    <row r="2" spans="1:13" x14ac:dyDescent="0.25">
      <c r="A2" s="2" t="s">
        <v>33</v>
      </c>
      <c r="B2" s="2"/>
      <c r="C2" s="2"/>
      <c r="D2" s="2"/>
      <c r="E2" s="2"/>
      <c r="F2" s="2"/>
      <c r="G2" s="2"/>
      <c r="H2" s="2"/>
      <c r="I2" s="2"/>
      <c r="J2" s="2"/>
      <c r="K2" s="2"/>
      <c r="L2" s="2"/>
      <c r="M2" s="2"/>
    </row>
    <row r="3" spans="1:13" x14ac:dyDescent="0.25">
      <c r="A3" s="2" t="s">
        <v>21</v>
      </c>
      <c r="B3" s="2"/>
      <c r="C3" s="2"/>
      <c r="D3" s="2"/>
      <c r="E3" s="2"/>
      <c r="F3" s="2"/>
      <c r="G3" s="2"/>
      <c r="H3" s="2"/>
      <c r="I3" s="2"/>
      <c r="J3" s="2"/>
      <c r="K3" s="2"/>
      <c r="L3" s="2"/>
      <c r="M3" s="2"/>
    </row>
    <row r="4" spans="1:13" x14ac:dyDescent="0.25">
      <c r="A4" s="2" t="s">
        <v>22</v>
      </c>
      <c r="B4" s="2"/>
      <c r="C4" s="2"/>
      <c r="D4" s="2"/>
      <c r="E4" s="2"/>
      <c r="F4" s="2"/>
      <c r="G4" s="2"/>
      <c r="H4" s="2"/>
      <c r="I4" s="2"/>
      <c r="J4" s="2"/>
      <c r="K4" s="2"/>
      <c r="L4" s="2"/>
      <c r="M4" s="2"/>
    </row>
    <row r="5" spans="1:13" x14ac:dyDescent="0.25">
      <c r="A5" s="2" t="s">
        <v>34</v>
      </c>
      <c r="B5" s="2"/>
      <c r="C5" s="2"/>
      <c r="D5" s="2"/>
      <c r="E5" s="2"/>
      <c r="F5" s="2"/>
      <c r="G5" s="2"/>
      <c r="H5" s="2"/>
      <c r="I5" s="2"/>
      <c r="J5" s="2"/>
      <c r="K5" s="2"/>
      <c r="L5" s="2"/>
      <c r="M5" s="2"/>
    </row>
    <row r="6" spans="1:13" ht="80.099999999999994" customHeight="1" x14ac:dyDescent="0.25">
      <c r="A6" s="4" t="s">
        <v>590</v>
      </c>
      <c r="B6" s="4" t="s">
        <v>251</v>
      </c>
      <c r="C6" s="4" t="s">
        <v>252</v>
      </c>
      <c r="D6" s="4" t="s">
        <v>253</v>
      </c>
      <c r="E6" s="4" t="s">
        <v>254</v>
      </c>
      <c r="F6" s="4" t="s">
        <v>255</v>
      </c>
      <c r="G6" s="4" t="s">
        <v>256</v>
      </c>
      <c r="H6" s="4" t="s">
        <v>257</v>
      </c>
      <c r="I6" s="4" t="s">
        <v>258</v>
      </c>
      <c r="J6" s="4" t="s">
        <v>259</v>
      </c>
      <c r="K6" s="4" t="s">
        <v>260</v>
      </c>
      <c r="L6" s="4" t="s">
        <v>261</v>
      </c>
      <c r="M6" s="4" t="s">
        <v>591</v>
      </c>
    </row>
    <row r="7" spans="1:13" x14ac:dyDescent="0.25">
      <c r="A7" s="8" t="s">
        <v>150</v>
      </c>
      <c r="B7" s="9">
        <v>363800</v>
      </c>
      <c r="C7" s="9">
        <v>14725</v>
      </c>
      <c r="D7" s="9">
        <v>25640</v>
      </c>
      <c r="E7" s="9">
        <v>32600</v>
      </c>
      <c r="F7" s="9">
        <v>34445</v>
      </c>
      <c r="G7" s="9">
        <v>46535</v>
      </c>
      <c r="H7" s="9">
        <v>22110</v>
      </c>
      <c r="I7" s="9">
        <v>24720</v>
      </c>
      <c r="J7" s="9">
        <v>21675</v>
      </c>
      <c r="K7" s="9">
        <v>33420</v>
      </c>
      <c r="L7" s="9">
        <v>107930</v>
      </c>
      <c r="M7" s="9">
        <v>27</v>
      </c>
    </row>
    <row r="8" spans="1:13" x14ac:dyDescent="0.25">
      <c r="A8" s="11" t="s">
        <v>151</v>
      </c>
      <c r="B8" s="12">
        <v>5245</v>
      </c>
      <c r="C8" s="12">
        <v>35</v>
      </c>
      <c r="D8" s="12">
        <v>1350</v>
      </c>
      <c r="E8" s="12">
        <v>2490</v>
      </c>
      <c r="F8" s="12">
        <v>1365</v>
      </c>
      <c r="G8" s="12">
        <v>0</v>
      </c>
      <c r="H8" s="12">
        <v>0</v>
      </c>
      <c r="I8" s="12">
        <v>0</v>
      </c>
      <c r="J8" s="12">
        <v>0</v>
      </c>
      <c r="K8" s="12">
        <v>0</v>
      </c>
      <c r="L8" s="12">
        <v>0</v>
      </c>
      <c r="M8" s="12">
        <v>9</v>
      </c>
    </row>
    <row r="9" spans="1:13" x14ac:dyDescent="0.25">
      <c r="A9" s="11" t="s">
        <v>152</v>
      </c>
      <c r="B9" s="12">
        <v>9445</v>
      </c>
      <c r="C9" s="12">
        <v>20</v>
      </c>
      <c r="D9" s="12">
        <v>90</v>
      </c>
      <c r="E9" s="12">
        <v>135</v>
      </c>
      <c r="F9" s="12">
        <v>825</v>
      </c>
      <c r="G9" s="12">
        <v>4735</v>
      </c>
      <c r="H9" s="12">
        <v>855</v>
      </c>
      <c r="I9" s="12">
        <v>1570</v>
      </c>
      <c r="J9" s="12">
        <v>1210</v>
      </c>
      <c r="K9" s="12">
        <v>0</v>
      </c>
      <c r="L9" s="12">
        <v>0</v>
      </c>
      <c r="M9" s="12">
        <v>18</v>
      </c>
    </row>
    <row r="10" spans="1:13" x14ac:dyDescent="0.25">
      <c r="A10" s="11" t="s">
        <v>153</v>
      </c>
      <c r="B10" s="12">
        <v>18400</v>
      </c>
      <c r="C10" s="12">
        <v>15</v>
      </c>
      <c r="D10" s="12">
        <v>85</v>
      </c>
      <c r="E10" s="12">
        <v>65</v>
      </c>
      <c r="F10" s="12">
        <v>500</v>
      </c>
      <c r="G10" s="12">
        <v>1515</v>
      </c>
      <c r="H10" s="12">
        <v>1505</v>
      </c>
      <c r="I10" s="12">
        <v>400</v>
      </c>
      <c r="J10" s="12">
        <v>330</v>
      </c>
      <c r="K10" s="12">
        <v>3960</v>
      </c>
      <c r="L10" s="12">
        <v>10020</v>
      </c>
      <c r="M10" s="12">
        <v>42</v>
      </c>
    </row>
    <row r="11" spans="1:13" x14ac:dyDescent="0.25">
      <c r="A11" s="11" t="s">
        <v>154</v>
      </c>
      <c r="B11" s="12">
        <v>21830</v>
      </c>
      <c r="C11" s="12">
        <v>30</v>
      </c>
      <c r="D11" s="12">
        <v>100</v>
      </c>
      <c r="E11" s="12">
        <v>155</v>
      </c>
      <c r="F11" s="12">
        <v>2665</v>
      </c>
      <c r="G11" s="12">
        <v>1820</v>
      </c>
      <c r="H11" s="12">
        <v>580</v>
      </c>
      <c r="I11" s="12">
        <v>395</v>
      </c>
      <c r="J11" s="12">
        <v>300</v>
      </c>
      <c r="K11" s="12">
        <v>245</v>
      </c>
      <c r="L11" s="12">
        <v>15545</v>
      </c>
      <c r="M11" s="12">
        <v>55</v>
      </c>
    </row>
    <row r="12" spans="1:13" x14ac:dyDescent="0.25">
      <c r="A12" s="11" t="s">
        <v>155</v>
      </c>
      <c r="B12" s="12">
        <v>26250</v>
      </c>
      <c r="C12" s="12">
        <v>15</v>
      </c>
      <c r="D12" s="12">
        <v>110</v>
      </c>
      <c r="E12" s="12">
        <v>110</v>
      </c>
      <c r="F12" s="12">
        <v>190</v>
      </c>
      <c r="G12" s="12">
        <v>2115</v>
      </c>
      <c r="H12" s="12">
        <v>1340</v>
      </c>
      <c r="I12" s="12">
        <v>5210</v>
      </c>
      <c r="J12" s="12">
        <v>3290</v>
      </c>
      <c r="K12" s="12">
        <v>5380</v>
      </c>
      <c r="L12" s="12">
        <v>8500</v>
      </c>
      <c r="M12" s="12">
        <v>36</v>
      </c>
    </row>
    <row r="13" spans="1:13" x14ac:dyDescent="0.25">
      <c r="A13" s="11" t="s">
        <v>156</v>
      </c>
      <c r="B13" s="12">
        <v>17830</v>
      </c>
      <c r="C13" s="12">
        <v>10</v>
      </c>
      <c r="D13" s="12">
        <v>90</v>
      </c>
      <c r="E13" s="12">
        <v>445</v>
      </c>
      <c r="F13" s="12">
        <v>1050</v>
      </c>
      <c r="G13" s="12">
        <v>1020</v>
      </c>
      <c r="H13" s="12">
        <v>1705</v>
      </c>
      <c r="I13" s="12">
        <v>2120</v>
      </c>
      <c r="J13" s="12">
        <v>2380</v>
      </c>
      <c r="K13" s="12">
        <v>5135</v>
      </c>
      <c r="L13" s="12">
        <v>3865</v>
      </c>
      <c r="M13" s="12">
        <v>36</v>
      </c>
    </row>
    <row r="14" spans="1:13" x14ac:dyDescent="0.25">
      <c r="A14" s="11" t="s">
        <v>157</v>
      </c>
      <c r="B14" s="12">
        <v>6905</v>
      </c>
      <c r="C14" s="12">
        <v>45</v>
      </c>
      <c r="D14" s="12">
        <v>1770</v>
      </c>
      <c r="E14" s="12">
        <v>1230</v>
      </c>
      <c r="F14" s="12">
        <v>395</v>
      </c>
      <c r="G14" s="12">
        <v>285</v>
      </c>
      <c r="H14" s="12">
        <v>275</v>
      </c>
      <c r="I14" s="12">
        <v>210</v>
      </c>
      <c r="J14" s="12">
        <v>155</v>
      </c>
      <c r="K14" s="12">
        <v>165</v>
      </c>
      <c r="L14" s="12">
        <v>2370</v>
      </c>
      <c r="M14" s="12">
        <v>16</v>
      </c>
    </row>
    <row r="15" spans="1:13" x14ac:dyDescent="0.25">
      <c r="A15" s="11" t="s">
        <v>158</v>
      </c>
      <c r="B15" s="12">
        <v>8990</v>
      </c>
      <c r="C15" s="12">
        <v>25</v>
      </c>
      <c r="D15" s="12">
        <v>1230</v>
      </c>
      <c r="E15" s="12">
        <v>3705</v>
      </c>
      <c r="F15" s="12">
        <v>1190</v>
      </c>
      <c r="G15" s="12">
        <v>340</v>
      </c>
      <c r="H15" s="12">
        <v>240</v>
      </c>
      <c r="I15" s="12">
        <v>195</v>
      </c>
      <c r="J15" s="12">
        <v>155</v>
      </c>
      <c r="K15" s="12">
        <v>115</v>
      </c>
      <c r="L15" s="12">
        <v>1800</v>
      </c>
      <c r="M15" s="12">
        <v>10</v>
      </c>
    </row>
    <row r="16" spans="1:13" x14ac:dyDescent="0.25">
      <c r="A16" s="11" t="s">
        <v>159</v>
      </c>
      <c r="B16" s="12">
        <v>5445</v>
      </c>
      <c r="C16" s="12">
        <v>15</v>
      </c>
      <c r="D16" s="12">
        <v>955</v>
      </c>
      <c r="E16" s="12">
        <v>2145</v>
      </c>
      <c r="F16" s="12">
        <v>400</v>
      </c>
      <c r="G16" s="12">
        <v>315</v>
      </c>
      <c r="H16" s="12">
        <v>300</v>
      </c>
      <c r="I16" s="12">
        <v>200</v>
      </c>
      <c r="J16" s="12">
        <v>165</v>
      </c>
      <c r="K16" s="12">
        <v>110</v>
      </c>
      <c r="L16" s="12">
        <v>840</v>
      </c>
      <c r="M16" s="12">
        <v>8</v>
      </c>
    </row>
    <row r="17" spans="1:13" x14ac:dyDescent="0.25">
      <c r="A17" s="11" t="s">
        <v>160</v>
      </c>
      <c r="B17" s="12">
        <v>4655</v>
      </c>
      <c r="C17" s="12">
        <v>15</v>
      </c>
      <c r="D17" s="12">
        <v>610</v>
      </c>
      <c r="E17" s="12">
        <v>1845</v>
      </c>
      <c r="F17" s="12">
        <v>325</v>
      </c>
      <c r="G17" s="12">
        <v>275</v>
      </c>
      <c r="H17" s="12">
        <v>210</v>
      </c>
      <c r="I17" s="12">
        <v>185</v>
      </c>
      <c r="J17" s="12">
        <v>160</v>
      </c>
      <c r="K17" s="12">
        <v>100</v>
      </c>
      <c r="L17" s="12">
        <v>935</v>
      </c>
      <c r="M17" s="12">
        <v>9</v>
      </c>
    </row>
    <row r="18" spans="1:13" x14ac:dyDescent="0.25">
      <c r="A18" s="11" t="s">
        <v>161</v>
      </c>
      <c r="B18" s="12">
        <v>3745</v>
      </c>
      <c r="C18" s="12">
        <v>5</v>
      </c>
      <c r="D18" s="12">
        <v>35</v>
      </c>
      <c r="E18" s="12">
        <v>250</v>
      </c>
      <c r="F18" s="12">
        <v>1620</v>
      </c>
      <c r="G18" s="12">
        <v>405</v>
      </c>
      <c r="H18" s="12">
        <v>310</v>
      </c>
      <c r="I18" s="12">
        <v>180</v>
      </c>
      <c r="J18" s="12">
        <v>120</v>
      </c>
      <c r="K18" s="12">
        <v>75</v>
      </c>
      <c r="L18" s="12">
        <v>740</v>
      </c>
      <c r="M18" s="12">
        <v>15</v>
      </c>
    </row>
    <row r="19" spans="1:13" x14ac:dyDescent="0.25">
      <c r="A19" s="11" t="s">
        <v>162</v>
      </c>
      <c r="B19" s="12">
        <v>2870</v>
      </c>
      <c r="C19" s="12">
        <v>5</v>
      </c>
      <c r="D19" s="12">
        <v>15</v>
      </c>
      <c r="E19" s="12">
        <v>25</v>
      </c>
      <c r="F19" s="12">
        <v>65</v>
      </c>
      <c r="G19" s="12">
        <v>1375</v>
      </c>
      <c r="H19" s="12">
        <v>485</v>
      </c>
      <c r="I19" s="12">
        <v>200</v>
      </c>
      <c r="J19" s="12">
        <v>160</v>
      </c>
      <c r="K19" s="12">
        <v>125</v>
      </c>
      <c r="L19" s="12">
        <v>405</v>
      </c>
      <c r="M19" s="12">
        <v>20</v>
      </c>
    </row>
    <row r="20" spans="1:13" x14ac:dyDescent="0.25">
      <c r="A20" s="11" t="s">
        <v>163</v>
      </c>
      <c r="B20" s="12">
        <v>3790</v>
      </c>
      <c r="C20" s="12">
        <v>5</v>
      </c>
      <c r="D20" s="12">
        <v>25</v>
      </c>
      <c r="E20" s="12">
        <v>45</v>
      </c>
      <c r="F20" s="12">
        <v>45</v>
      </c>
      <c r="G20" s="12">
        <v>1875</v>
      </c>
      <c r="H20" s="12">
        <v>740</v>
      </c>
      <c r="I20" s="12">
        <v>255</v>
      </c>
      <c r="J20" s="12">
        <v>165</v>
      </c>
      <c r="K20" s="12">
        <v>170</v>
      </c>
      <c r="L20" s="12">
        <v>465</v>
      </c>
      <c r="M20" s="12">
        <v>20</v>
      </c>
    </row>
    <row r="21" spans="1:13" x14ac:dyDescent="0.25">
      <c r="A21" s="11" t="s">
        <v>164</v>
      </c>
      <c r="B21" s="12">
        <v>2410</v>
      </c>
      <c r="C21" s="12">
        <v>5</v>
      </c>
      <c r="D21" s="12">
        <v>20</v>
      </c>
      <c r="E21" s="12">
        <v>10</v>
      </c>
      <c r="F21" s="12">
        <v>35</v>
      </c>
      <c r="G21" s="12">
        <v>210</v>
      </c>
      <c r="H21" s="12">
        <v>865</v>
      </c>
      <c r="I21" s="12">
        <v>475</v>
      </c>
      <c r="J21" s="12">
        <v>150</v>
      </c>
      <c r="K21" s="12">
        <v>175</v>
      </c>
      <c r="L21" s="12">
        <v>465</v>
      </c>
      <c r="M21" s="12">
        <v>26</v>
      </c>
    </row>
    <row r="22" spans="1:13" x14ac:dyDescent="0.25">
      <c r="A22" s="11" t="s">
        <v>165</v>
      </c>
      <c r="B22" s="12">
        <v>3140</v>
      </c>
      <c r="C22" s="12">
        <v>5</v>
      </c>
      <c r="D22" s="12">
        <v>25</v>
      </c>
      <c r="E22" s="12">
        <v>15</v>
      </c>
      <c r="F22" s="12">
        <v>35</v>
      </c>
      <c r="G22" s="12">
        <v>180</v>
      </c>
      <c r="H22" s="12">
        <v>505</v>
      </c>
      <c r="I22" s="12">
        <v>1160</v>
      </c>
      <c r="J22" s="12">
        <v>325</v>
      </c>
      <c r="K22" s="12">
        <v>400</v>
      </c>
      <c r="L22" s="12">
        <v>485</v>
      </c>
      <c r="M22" s="12">
        <v>29</v>
      </c>
    </row>
    <row r="23" spans="1:13" x14ac:dyDescent="0.25">
      <c r="A23" s="11" t="s">
        <v>166</v>
      </c>
      <c r="B23" s="12">
        <v>3200</v>
      </c>
      <c r="C23" s="12">
        <v>10</v>
      </c>
      <c r="D23" s="12">
        <v>35</v>
      </c>
      <c r="E23" s="12">
        <v>25</v>
      </c>
      <c r="F23" s="12">
        <v>25</v>
      </c>
      <c r="G23" s="12">
        <v>640</v>
      </c>
      <c r="H23" s="12">
        <v>955</v>
      </c>
      <c r="I23" s="12">
        <v>275</v>
      </c>
      <c r="J23" s="12">
        <v>230</v>
      </c>
      <c r="K23" s="12">
        <v>305</v>
      </c>
      <c r="L23" s="12">
        <v>705</v>
      </c>
      <c r="M23" s="12">
        <v>25</v>
      </c>
    </row>
    <row r="24" spans="1:13" x14ac:dyDescent="0.25">
      <c r="A24" s="11" t="s">
        <v>167</v>
      </c>
      <c r="B24" s="12">
        <v>2950</v>
      </c>
      <c r="C24" s="12">
        <v>5</v>
      </c>
      <c r="D24" s="12">
        <v>35</v>
      </c>
      <c r="E24" s="12">
        <v>20</v>
      </c>
      <c r="F24" s="12">
        <v>25</v>
      </c>
      <c r="G24" s="12">
        <v>35</v>
      </c>
      <c r="H24" s="12">
        <v>285</v>
      </c>
      <c r="I24" s="12">
        <v>1045</v>
      </c>
      <c r="J24" s="12">
        <v>550</v>
      </c>
      <c r="K24" s="12">
        <v>190</v>
      </c>
      <c r="L24" s="12">
        <v>760</v>
      </c>
      <c r="M24" s="12">
        <v>31</v>
      </c>
    </row>
    <row r="25" spans="1:13" x14ac:dyDescent="0.25">
      <c r="A25" s="11" t="s">
        <v>168</v>
      </c>
      <c r="B25" s="12">
        <v>3080</v>
      </c>
      <c r="C25" s="12">
        <v>10</v>
      </c>
      <c r="D25" s="12">
        <v>15</v>
      </c>
      <c r="E25" s="12">
        <v>20</v>
      </c>
      <c r="F25" s="12">
        <v>20</v>
      </c>
      <c r="G25" s="12">
        <v>25</v>
      </c>
      <c r="H25" s="12">
        <v>35</v>
      </c>
      <c r="I25" s="12">
        <v>55</v>
      </c>
      <c r="J25" s="12">
        <v>945</v>
      </c>
      <c r="K25" s="12">
        <v>860</v>
      </c>
      <c r="L25" s="12">
        <v>1090</v>
      </c>
      <c r="M25" s="12">
        <v>39</v>
      </c>
    </row>
    <row r="26" spans="1:13" x14ac:dyDescent="0.25">
      <c r="A26" s="11" t="s">
        <v>169</v>
      </c>
      <c r="B26" s="12">
        <v>5000</v>
      </c>
      <c r="C26" s="12">
        <v>10</v>
      </c>
      <c r="D26" s="12">
        <v>30</v>
      </c>
      <c r="E26" s="12">
        <v>30</v>
      </c>
      <c r="F26" s="12">
        <v>40</v>
      </c>
      <c r="G26" s="12">
        <v>40</v>
      </c>
      <c r="H26" s="12">
        <v>80</v>
      </c>
      <c r="I26" s="12">
        <v>75</v>
      </c>
      <c r="J26" s="12">
        <v>75</v>
      </c>
      <c r="K26" s="12">
        <v>1610</v>
      </c>
      <c r="L26" s="12">
        <v>3015</v>
      </c>
      <c r="M26" s="12">
        <v>42</v>
      </c>
    </row>
    <row r="27" spans="1:13" x14ac:dyDescent="0.25">
      <c r="A27" s="11" t="s">
        <v>170</v>
      </c>
      <c r="B27" s="12">
        <v>5340</v>
      </c>
      <c r="C27" s="12">
        <v>5</v>
      </c>
      <c r="D27" s="12">
        <v>35</v>
      </c>
      <c r="E27" s="12">
        <v>35</v>
      </c>
      <c r="F27" s="12">
        <v>40</v>
      </c>
      <c r="G27" s="12">
        <v>25</v>
      </c>
      <c r="H27" s="12">
        <v>35</v>
      </c>
      <c r="I27" s="12">
        <v>335</v>
      </c>
      <c r="J27" s="12">
        <v>1775</v>
      </c>
      <c r="K27" s="12">
        <v>1725</v>
      </c>
      <c r="L27" s="12">
        <v>1340</v>
      </c>
      <c r="M27" s="12">
        <v>36</v>
      </c>
    </row>
    <row r="28" spans="1:13" x14ac:dyDescent="0.25">
      <c r="A28" s="11" t="s">
        <v>171</v>
      </c>
      <c r="B28" s="12">
        <v>5085</v>
      </c>
      <c r="C28" s="12">
        <v>0</v>
      </c>
      <c r="D28" s="12">
        <v>20</v>
      </c>
      <c r="E28" s="12">
        <v>25</v>
      </c>
      <c r="F28" s="12">
        <v>15</v>
      </c>
      <c r="G28" s="12">
        <v>15</v>
      </c>
      <c r="H28" s="12">
        <v>25</v>
      </c>
      <c r="I28" s="12">
        <v>1615</v>
      </c>
      <c r="J28" s="12">
        <v>935</v>
      </c>
      <c r="K28" s="12">
        <v>1470</v>
      </c>
      <c r="L28" s="12">
        <v>965</v>
      </c>
      <c r="M28" s="12">
        <v>35</v>
      </c>
    </row>
    <row r="29" spans="1:13" x14ac:dyDescent="0.25">
      <c r="A29" s="11" t="s">
        <v>172</v>
      </c>
      <c r="B29" s="12">
        <v>7265</v>
      </c>
      <c r="C29" s="12">
        <v>5</v>
      </c>
      <c r="D29" s="12">
        <v>20</v>
      </c>
      <c r="E29" s="12">
        <v>20</v>
      </c>
      <c r="F29" s="12">
        <v>10</v>
      </c>
      <c r="G29" s="12">
        <v>20</v>
      </c>
      <c r="H29" s="12">
        <v>30</v>
      </c>
      <c r="I29" s="12">
        <v>20</v>
      </c>
      <c r="J29" s="12">
        <v>80</v>
      </c>
      <c r="K29" s="12">
        <v>1375</v>
      </c>
      <c r="L29" s="12">
        <v>5685</v>
      </c>
      <c r="M29" s="12">
        <v>42</v>
      </c>
    </row>
    <row r="30" spans="1:13" x14ac:dyDescent="0.25">
      <c r="A30" s="11" t="s">
        <v>173</v>
      </c>
      <c r="B30" s="12">
        <v>7240</v>
      </c>
      <c r="C30" s="12">
        <v>5</v>
      </c>
      <c r="D30" s="12">
        <v>45</v>
      </c>
      <c r="E30" s="12">
        <v>125</v>
      </c>
      <c r="F30" s="12">
        <v>105</v>
      </c>
      <c r="G30" s="12">
        <v>1250</v>
      </c>
      <c r="H30" s="12">
        <v>805</v>
      </c>
      <c r="I30" s="12">
        <v>1150</v>
      </c>
      <c r="J30" s="12">
        <v>1180</v>
      </c>
      <c r="K30" s="12">
        <v>1000</v>
      </c>
      <c r="L30" s="12">
        <v>1585</v>
      </c>
      <c r="M30" s="12">
        <v>31</v>
      </c>
    </row>
    <row r="31" spans="1:13" x14ac:dyDescent="0.25">
      <c r="A31" s="11" t="s">
        <v>174</v>
      </c>
      <c r="B31" s="12">
        <v>6050</v>
      </c>
      <c r="C31" s="12">
        <v>5</v>
      </c>
      <c r="D31" s="12">
        <v>385</v>
      </c>
      <c r="E31" s="12">
        <v>1490</v>
      </c>
      <c r="F31" s="12">
        <v>1015</v>
      </c>
      <c r="G31" s="12">
        <v>965</v>
      </c>
      <c r="H31" s="12">
        <v>470</v>
      </c>
      <c r="I31" s="12">
        <v>310</v>
      </c>
      <c r="J31" s="12">
        <v>235</v>
      </c>
      <c r="K31" s="12">
        <v>170</v>
      </c>
      <c r="L31" s="12">
        <v>1010</v>
      </c>
      <c r="M31" s="12">
        <v>16</v>
      </c>
    </row>
    <row r="32" spans="1:13" x14ac:dyDescent="0.25">
      <c r="A32" s="11" t="s">
        <v>175</v>
      </c>
      <c r="B32" s="12">
        <v>15345</v>
      </c>
      <c r="C32" s="12">
        <v>465</v>
      </c>
      <c r="D32" s="12">
        <v>2165</v>
      </c>
      <c r="E32" s="12">
        <v>8890</v>
      </c>
      <c r="F32" s="12">
        <v>1290</v>
      </c>
      <c r="G32" s="12">
        <v>320</v>
      </c>
      <c r="H32" s="12">
        <v>300</v>
      </c>
      <c r="I32" s="12">
        <v>285</v>
      </c>
      <c r="J32" s="12">
        <v>225</v>
      </c>
      <c r="K32" s="12">
        <v>220</v>
      </c>
      <c r="L32" s="12">
        <v>1185</v>
      </c>
      <c r="M32" s="12">
        <v>9</v>
      </c>
    </row>
    <row r="33" spans="1:13" x14ac:dyDescent="0.25">
      <c r="A33" s="11" t="s">
        <v>176</v>
      </c>
      <c r="B33" s="12">
        <v>44470</v>
      </c>
      <c r="C33" s="12">
        <v>1270</v>
      </c>
      <c r="D33" s="12">
        <v>1340</v>
      </c>
      <c r="E33" s="12">
        <v>1665</v>
      </c>
      <c r="F33" s="12">
        <v>12985</v>
      </c>
      <c r="G33" s="12">
        <v>20640</v>
      </c>
      <c r="H33" s="12">
        <v>3665</v>
      </c>
      <c r="I33" s="12">
        <v>1900</v>
      </c>
      <c r="J33" s="12">
        <v>280</v>
      </c>
      <c r="K33" s="12">
        <v>80</v>
      </c>
      <c r="L33" s="12">
        <v>640</v>
      </c>
      <c r="M33" s="12">
        <v>16</v>
      </c>
    </row>
    <row r="34" spans="1:13" x14ac:dyDescent="0.25">
      <c r="A34" s="11" t="s">
        <v>177</v>
      </c>
      <c r="B34" s="12">
        <v>18250</v>
      </c>
      <c r="C34" s="12">
        <v>2870</v>
      </c>
      <c r="D34" s="12">
        <v>880</v>
      </c>
      <c r="E34" s="12">
        <v>110</v>
      </c>
      <c r="F34" s="12">
        <v>25</v>
      </c>
      <c r="G34" s="12">
        <v>60</v>
      </c>
      <c r="H34" s="12">
        <v>80</v>
      </c>
      <c r="I34" s="12">
        <v>100</v>
      </c>
      <c r="J34" s="12">
        <v>2160</v>
      </c>
      <c r="K34" s="12">
        <v>4480</v>
      </c>
      <c r="L34" s="12">
        <v>7485</v>
      </c>
      <c r="M34" s="12">
        <v>39</v>
      </c>
    </row>
    <row r="35" spans="1:13" x14ac:dyDescent="0.25">
      <c r="A35" s="11" t="s">
        <v>178</v>
      </c>
      <c r="B35" s="12">
        <v>20300</v>
      </c>
      <c r="C35" s="12">
        <v>1440</v>
      </c>
      <c r="D35" s="12">
        <v>500</v>
      </c>
      <c r="E35" s="12">
        <v>210</v>
      </c>
      <c r="F35" s="12">
        <v>65</v>
      </c>
      <c r="G35" s="12">
        <v>70</v>
      </c>
      <c r="H35" s="12">
        <v>70</v>
      </c>
      <c r="I35" s="12">
        <v>225</v>
      </c>
      <c r="J35" s="12">
        <v>1025</v>
      </c>
      <c r="K35" s="12">
        <v>1045</v>
      </c>
      <c r="L35" s="12">
        <v>15660</v>
      </c>
      <c r="M35" s="12">
        <v>51</v>
      </c>
    </row>
    <row r="36" spans="1:13" x14ac:dyDescent="0.25">
      <c r="A36" s="11" t="s">
        <v>179</v>
      </c>
      <c r="B36" s="12">
        <v>17295</v>
      </c>
      <c r="C36" s="12">
        <v>1360</v>
      </c>
      <c r="D36" s="12">
        <v>450</v>
      </c>
      <c r="E36" s="12">
        <v>200</v>
      </c>
      <c r="F36" s="12">
        <v>255</v>
      </c>
      <c r="G36" s="12">
        <v>1110</v>
      </c>
      <c r="H36" s="12">
        <v>895</v>
      </c>
      <c r="I36" s="12">
        <v>1805</v>
      </c>
      <c r="J36" s="12">
        <v>1260</v>
      </c>
      <c r="K36" s="12">
        <v>1420</v>
      </c>
      <c r="L36" s="12">
        <v>8540</v>
      </c>
      <c r="M36" s="12">
        <v>40</v>
      </c>
    </row>
    <row r="37" spans="1:13" x14ac:dyDescent="0.25">
      <c r="A37" s="11" t="s">
        <v>180</v>
      </c>
      <c r="B37" s="12">
        <v>9235</v>
      </c>
      <c r="C37" s="12">
        <v>710</v>
      </c>
      <c r="D37" s="12">
        <v>135</v>
      </c>
      <c r="E37" s="12">
        <v>565</v>
      </c>
      <c r="F37" s="12">
        <v>1555</v>
      </c>
      <c r="G37" s="12">
        <v>1205</v>
      </c>
      <c r="H37" s="12">
        <v>740</v>
      </c>
      <c r="I37" s="12">
        <v>635</v>
      </c>
      <c r="J37" s="12">
        <v>240</v>
      </c>
      <c r="K37" s="12">
        <v>200</v>
      </c>
      <c r="L37" s="12">
        <v>3250</v>
      </c>
      <c r="M37" s="12">
        <v>24</v>
      </c>
    </row>
    <row r="38" spans="1:13" x14ac:dyDescent="0.25">
      <c r="A38" s="11" t="s">
        <v>181</v>
      </c>
      <c r="B38" s="12">
        <v>6895</v>
      </c>
      <c r="C38" s="12">
        <v>640</v>
      </c>
      <c r="D38" s="12">
        <v>100</v>
      </c>
      <c r="E38" s="12">
        <v>90</v>
      </c>
      <c r="F38" s="12">
        <v>2090</v>
      </c>
      <c r="G38" s="12">
        <v>465</v>
      </c>
      <c r="H38" s="12">
        <v>330</v>
      </c>
      <c r="I38" s="12">
        <v>245</v>
      </c>
      <c r="J38" s="12">
        <v>210</v>
      </c>
      <c r="K38" s="12">
        <v>160</v>
      </c>
      <c r="L38" s="12">
        <v>2565</v>
      </c>
      <c r="M38" s="12">
        <v>21</v>
      </c>
    </row>
    <row r="39" spans="1:13" x14ac:dyDescent="0.25">
      <c r="A39" s="11" t="s">
        <v>182</v>
      </c>
      <c r="B39" s="12">
        <v>6685</v>
      </c>
      <c r="C39" s="12">
        <v>590</v>
      </c>
      <c r="D39" s="12">
        <v>180</v>
      </c>
      <c r="E39" s="12">
        <v>1355</v>
      </c>
      <c r="F39" s="12">
        <v>1735</v>
      </c>
      <c r="G39" s="12">
        <v>385</v>
      </c>
      <c r="H39" s="12">
        <v>350</v>
      </c>
      <c r="I39" s="12">
        <v>230</v>
      </c>
      <c r="J39" s="12">
        <v>165</v>
      </c>
      <c r="K39" s="12">
        <v>175</v>
      </c>
      <c r="L39" s="12">
        <v>1515</v>
      </c>
      <c r="M39" s="12">
        <v>13</v>
      </c>
    </row>
    <row r="40" spans="1:13" x14ac:dyDescent="0.25">
      <c r="A40" s="11" t="s">
        <v>183</v>
      </c>
      <c r="B40" s="12">
        <v>5510</v>
      </c>
      <c r="C40" s="12">
        <v>615</v>
      </c>
      <c r="D40" s="12">
        <v>380</v>
      </c>
      <c r="E40" s="12">
        <v>1940</v>
      </c>
      <c r="F40" s="12">
        <v>310</v>
      </c>
      <c r="G40" s="12">
        <v>255</v>
      </c>
      <c r="H40" s="12">
        <v>305</v>
      </c>
      <c r="I40" s="12">
        <v>230</v>
      </c>
      <c r="J40" s="12">
        <v>170</v>
      </c>
      <c r="K40" s="12">
        <v>140</v>
      </c>
      <c r="L40" s="12">
        <v>1165</v>
      </c>
      <c r="M40" s="12">
        <v>9</v>
      </c>
    </row>
    <row r="41" spans="1:13" x14ac:dyDescent="0.25">
      <c r="A41" s="11" t="s">
        <v>184</v>
      </c>
      <c r="B41" s="12">
        <v>5910</v>
      </c>
      <c r="C41" s="12">
        <v>505</v>
      </c>
      <c r="D41" s="12">
        <v>1715</v>
      </c>
      <c r="E41" s="12">
        <v>920</v>
      </c>
      <c r="F41" s="12">
        <v>335</v>
      </c>
      <c r="G41" s="12">
        <v>305</v>
      </c>
      <c r="H41" s="12">
        <v>395</v>
      </c>
      <c r="I41" s="12">
        <v>265</v>
      </c>
      <c r="J41" s="12">
        <v>180</v>
      </c>
      <c r="K41" s="12">
        <v>125</v>
      </c>
      <c r="L41" s="12">
        <v>1160</v>
      </c>
      <c r="M41" s="12">
        <v>8</v>
      </c>
    </row>
    <row r="42" spans="1:13" x14ac:dyDescent="0.25">
      <c r="A42" s="11" t="s">
        <v>185</v>
      </c>
      <c r="B42" s="12">
        <v>4545</v>
      </c>
      <c r="C42" s="12">
        <v>640</v>
      </c>
      <c r="D42" s="12">
        <v>1635</v>
      </c>
      <c r="E42" s="12">
        <v>275</v>
      </c>
      <c r="F42" s="12">
        <v>245</v>
      </c>
      <c r="G42" s="12">
        <v>290</v>
      </c>
      <c r="H42" s="12">
        <v>365</v>
      </c>
      <c r="I42" s="12">
        <v>205</v>
      </c>
      <c r="J42" s="12">
        <v>120</v>
      </c>
      <c r="K42" s="12">
        <v>105</v>
      </c>
      <c r="L42" s="12">
        <v>665</v>
      </c>
      <c r="M42" s="12">
        <v>5.5</v>
      </c>
    </row>
    <row r="43" spans="1:13" x14ac:dyDescent="0.25">
      <c r="A43" s="11" t="s">
        <v>186</v>
      </c>
      <c r="B43" s="12">
        <v>4260</v>
      </c>
      <c r="C43" s="12">
        <v>810</v>
      </c>
      <c r="D43" s="12">
        <v>1395</v>
      </c>
      <c r="E43" s="12">
        <v>270</v>
      </c>
      <c r="F43" s="12">
        <v>280</v>
      </c>
      <c r="G43" s="12">
        <v>300</v>
      </c>
      <c r="H43" s="12">
        <v>385</v>
      </c>
      <c r="I43" s="12">
        <v>185</v>
      </c>
      <c r="J43" s="12">
        <v>135</v>
      </c>
      <c r="K43" s="12">
        <v>90</v>
      </c>
      <c r="L43" s="12">
        <v>410</v>
      </c>
      <c r="M43" s="12">
        <v>4</v>
      </c>
    </row>
    <row r="44" spans="1:13" x14ac:dyDescent="0.25">
      <c r="A44" s="11" t="s">
        <v>187</v>
      </c>
      <c r="B44" s="12">
        <v>3900</v>
      </c>
      <c r="C44" s="12">
        <v>735</v>
      </c>
      <c r="D44" s="12">
        <v>1365</v>
      </c>
      <c r="E44" s="12">
        <v>265</v>
      </c>
      <c r="F44" s="12">
        <v>265</v>
      </c>
      <c r="G44" s="12">
        <v>335</v>
      </c>
      <c r="H44" s="12">
        <v>305</v>
      </c>
      <c r="I44" s="12">
        <v>160</v>
      </c>
      <c r="J44" s="12">
        <v>90</v>
      </c>
      <c r="K44" s="12">
        <v>60</v>
      </c>
      <c r="L44" s="12">
        <v>320</v>
      </c>
      <c r="M44" s="12">
        <v>4</v>
      </c>
    </row>
    <row r="45" spans="1:13" x14ac:dyDescent="0.25">
      <c r="A45" s="11" t="s">
        <v>188</v>
      </c>
      <c r="B45" s="12">
        <v>3000</v>
      </c>
      <c r="C45" s="12">
        <v>260</v>
      </c>
      <c r="D45" s="12">
        <v>1220</v>
      </c>
      <c r="E45" s="12">
        <v>325</v>
      </c>
      <c r="F45" s="12">
        <v>225</v>
      </c>
      <c r="G45" s="12">
        <v>310</v>
      </c>
      <c r="H45" s="12">
        <v>245</v>
      </c>
      <c r="I45" s="12">
        <v>115</v>
      </c>
      <c r="J45" s="12">
        <v>70</v>
      </c>
      <c r="K45" s="12">
        <v>55</v>
      </c>
      <c r="L45" s="12">
        <v>170</v>
      </c>
      <c r="M45" s="12">
        <v>6</v>
      </c>
    </row>
    <row r="46" spans="1:13" x14ac:dyDescent="0.25">
      <c r="A46" s="11" t="s">
        <v>189</v>
      </c>
      <c r="B46" s="12">
        <v>3785</v>
      </c>
      <c r="C46" s="12">
        <v>400</v>
      </c>
      <c r="D46" s="12">
        <v>1655</v>
      </c>
      <c r="E46" s="12">
        <v>345</v>
      </c>
      <c r="F46" s="12">
        <v>260</v>
      </c>
      <c r="G46" s="12">
        <v>335</v>
      </c>
      <c r="H46" s="12">
        <v>275</v>
      </c>
      <c r="I46" s="12">
        <v>145</v>
      </c>
      <c r="J46" s="12">
        <v>90</v>
      </c>
      <c r="K46" s="12">
        <v>60</v>
      </c>
      <c r="L46" s="12">
        <v>210</v>
      </c>
      <c r="M46" s="12">
        <v>4</v>
      </c>
    </row>
    <row r="47" spans="1:13" x14ac:dyDescent="0.25">
      <c r="A47" s="11" t="s">
        <v>190</v>
      </c>
      <c r="B47" s="12">
        <v>4035</v>
      </c>
      <c r="C47" s="12">
        <v>650</v>
      </c>
      <c r="D47" s="12">
        <v>1485</v>
      </c>
      <c r="E47" s="12">
        <v>300</v>
      </c>
      <c r="F47" s="12">
        <v>270</v>
      </c>
      <c r="G47" s="12">
        <v>340</v>
      </c>
      <c r="H47" s="12">
        <v>425</v>
      </c>
      <c r="I47" s="12">
        <v>195</v>
      </c>
      <c r="J47" s="12">
        <v>95</v>
      </c>
      <c r="K47" s="12">
        <v>65</v>
      </c>
      <c r="L47" s="12">
        <v>210</v>
      </c>
      <c r="M47" s="12">
        <v>4</v>
      </c>
    </row>
    <row r="48" spans="1:13" x14ac:dyDescent="0.25">
      <c r="A48" s="11" t="s">
        <v>191</v>
      </c>
      <c r="B48" s="12">
        <v>4230</v>
      </c>
      <c r="C48" s="12">
        <v>460</v>
      </c>
      <c r="D48" s="12">
        <v>1920</v>
      </c>
      <c r="E48" s="12">
        <v>415</v>
      </c>
      <c r="F48" s="12">
        <v>260</v>
      </c>
      <c r="G48" s="12">
        <v>325</v>
      </c>
      <c r="H48" s="12">
        <v>350</v>
      </c>
      <c r="I48" s="12">
        <v>155</v>
      </c>
      <c r="J48" s="12">
        <v>95</v>
      </c>
      <c r="K48" s="12">
        <v>80</v>
      </c>
      <c r="L48" s="12">
        <v>175</v>
      </c>
      <c r="M48" s="12">
        <v>4</v>
      </c>
    </row>
    <row r="49" spans="1:13" x14ac:dyDescent="0.25">
      <c r="A49" s="14" t="s">
        <v>192</v>
      </c>
      <c r="B49" s="15">
        <v>81170</v>
      </c>
      <c r="C49" s="15">
        <v>115</v>
      </c>
      <c r="D49" s="15">
        <v>1730</v>
      </c>
      <c r="E49" s="15">
        <v>2960</v>
      </c>
      <c r="F49" s="15">
        <v>5545</v>
      </c>
      <c r="G49" s="15">
        <v>10185</v>
      </c>
      <c r="H49" s="15">
        <v>4280</v>
      </c>
      <c r="I49" s="15">
        <v>7580</v>
      </c>
      <c r="J49" s="15">
        <v>5130</v>
      </c>
      <c r="K49" s="15">
        <v>9585</v>
      </c>
      <c r="L49" s="15">
        <v>34065</v>
      </c>
      <c r="M49" s="15">
        <v>37</v>
      </c>
    </row>
    <row r="50" spans="1:13" x14ac:dyDescent="0.25">
      <c r="A50" s="17" t="s">
        <v>193</v>
      </c>
      <c r="B50" s="18">
        <v>65930</v>
      </c>
      <c r="C50" s="18">
        <v>155</v>
      </c>
      <c r="D50" s="18">
        <v>4845</v>
      </c>
      <c r="E50" s="18">
        <v>9755</v>
      </c>
      <c r="F50" s="18">
        <v>5215</v>
      </c>
      <c r="G50" s="18">
        <v>6965</v>
      </c>
      <c r="H50" s="18">
        <v>6880</v>
      </c>
      <c r="I50" s="18">
        <v>6505</v>
      </c>
      <c r="J50" s="18">
        <v>4710</v>
      </c>
      <c r="K50" s="18">
        <v>7065</v>
      </c>
      <c r="L50" s="18">
        <v>13835</v>
      </c>
      <c r="M50" s="18">
        <v>25</v>
      </c>
    </row>
    <row r="51" spans="1:13" x14ac:dyDescent="0.25">
      <c r="A51" s="17" t="s">
        <v>194</v>
      </c>
      <c r="B51" s="18">
        <v>154720</v>
      </c>
      <c r="C51" s="18">
        <v>7445</v>
      </c>
      <c r="D51" s="18">
        <v>5885</v>
      </c>
      <c r="E51" s="18">
        <v>12815</v>
      </c>
      <c r="F51" s="18">
        <v>15860</v>
      </c>
      <c r="G51" s="18">
        <v>24540</v>
      </c>
      <c r="H51" s="18">
        <v>6485</v>
      </c>
      <c r="I51" s="18">
        <v>7870</v>
      </c>
      <c r="J51" s="18">
        <v>10170</v>
      </c>
      <c r="K51" s="18">
        <v>15450</v>
      </c>
      <c r="L51" s="18">
        <v>48200</v>
      </c>
      <c r="M51" s="18">
        <v>29</v>
      </c>
    </row>
    <row r="52" spans="1:13" x14ac:dyDescent="0.25">
      <c r="A52" s="17" t="s">
        <v>195</v>
      </c>
      <c r="B52" s="18">
        <v>61980</v>
      </c>
      <c r="C52" s="18">
        <v>7015</v>
      </c>
      <c r="D52" s="18">
        <v>13180</v>
      </c>
      <c r="E52" s="18">
        <v>7070</v>
      </c>
      <c r="F52" s="18">
        <v>7830</v>
      </c>
      <c r="G52" s="18">
        <v>4845</v>
      </c>
      <c r="H52" s="18">
        <v>4470</v>
      </c>
      <c r="I52" s="18">
        <v>2760</v>
      </c>
      <c r="J52" s="18">
        <v>1665</v>
      </c>
      <c r="K52" s="18">
        <v>1315</v>
      </c>
      <c r="L52" s="18">
        <v>11830</v>
      </c>
      <c r="M52" s="18">
        <v>13</v>
      </c>
    </row>
    <row r="53" spans="1:13" x14ac:dyDescent="0.25">
      <c r="A53" s="8" t="s">
        <v>262</v>
      </c>
      <c r="B53" s="10">
        <v>1</v>
      </c>
      <c r="C53" s="10">
        <v>0.04</v>
      </c>
      <c r="D53" s="10">
        <v>7.0000000000000007E-2</v>
      </c>
      <c r="E53" s="10">
        <v>0.09</v>
      </c>
      <c r="F53" s="10">
        <v>0.09</v>
      </c>
      <c r="G53" s="10">
        <v>0.13</v>
      </c>
      <c r="H53" s="10">
        <v>0.06</v>
      </c>
      <c r="I53" s="10">
        <v>7.0000000000000007E-2</v>
      </c>
      <c r="J53" s="10">
        <v>0.06</v>
      </c>
      <c r="K53" s="10">
        <v>0.09</v>
      </c>
      <c r="L53" s="10">
        <v>0.3</v>
      </c>
      <c r="M53" s="10" t="s">
        <v>589</v>
      </c>
    </row>
    <row r="54" spans="1:13" ht="31.5" x14ac:dyDescent="0.25">
      <c r="A54" s="20" t="s">
        <v>56</v>
      </c>
      <c r="B54" s="2"/>
      <c r="C54" s="2"/>
      <c r="D54" s="2"/>
      <c r="E54" s="2"/>
      <c r="F54" s="2"/>
      <c r="G54" s="2"/>
      <c r="H54" s="2"/>
      <c r="I54" s="2"/>
      <c r="J54" s="2"/>
      <c r="K54" s="2"/>
      <c r="L54" s="2"/>
      <c r="M54" s="2"/>
    </row>
    <row r="55" spans="1:13" ht="141.75" x14ac:dyDescent="0.25">
      <c r="A55" s="20" t="s">
        <v>80</v>
      </c>
      <c r="B55" s="2"/>
      <c r="C55" s="2"/>
      <c r="D55" s="2"/>
      <c r="E55" s="2"/>
      <c r="F55" s="2"/>
      <c r="G55" s="2"/>
      <c r="H55" s="2"/>
      <c r="I55" s="2"/>
      <c r="J55" s="2"/>
      <c r="K55" s="2"/>
      <c r="L55" s="2"/>
      <c r="M55" s="2"/>
    </row>
    <row r="56" spans="1:13" ht="173.25" x14ac:dyDescent="0.25">
      <c r="A56" s="20" t="s">
        <v>81</v>
      </c>
      <c r="B56" s="2"/>
      <c r="C56" s="2"/>
      <c r="D56" s="2"/>
      <c r="E56" s="2"/>
      <c r="F56" s="2"/>
      <c r="G56" s="2"/>
      <c r="H56" s="2"/>
      <c r="I56" s="2"/>
      <c r="J56" s="2"/>
      <c r="K56" s="2"/>
      <c r="L56" s="2"/>
      <c r="M56" s="2"/>
    </row>
    <row r="57" spans="1:13" ht="31.5" x14ac:dyDescent="0.25">
      <c r="A57" s="20" t="s">
        <v>82</v>
      </c>
      <c r="B57" s="2"/>
      <c r="C57" s="2"/>
      <c r="D57" s="2"/>
      <c r="E57" s="2"/>
      <c r="F57" s="2"/>
      <c r="G57" s="2"/>
      <c r="H57" s="2"/>
      <c r="I57" s="2"/>
      <c r="J57" s="2"/>
      <c r="K57" s="2"/>
      <c r="L57" s="2"/>
      <c r="M57" s="2"/>
    </row>
    <row r="58" spans="1:13" ht="78.75" x14ac:dyDescent="0.25">
      <c r="A58" s="20" t="s">
        <v>83</v>
      </c>
      <c r="B58" s="2"/>
      <c r="C58" s="2"/>
      <c r="D58" s="2"/>
      <c r="E58" s="2"/>
      <c r="F58" s="2"/>
      <c r="G58" s="2"/>
      <c r="H58" s="2"/>
      <c r="I58" s="2"/>
      <c r="J58" s="2"/>
      <c r="K58" s="2"/>
      <c r="L58" s="2"/>
      <c r="M58" s="2"/>
    </row>
    <row r="59" spans="1:13" ht="94.5" x14ac:dyDescent="0.25">
      <c r="A59" s="20" t="s">
        <v>84</v>
      </c>
      <c r="B59" s="2"/>
      <c r="C59" s="2"/>
      <c r="D59" s="2"/>
      <c r="E59" s="2"/>
      <c r="F59" s="2"/>
      <c r="G59" s="2"/>
      <c r="H59" s="2"/>
      <c r="I59" s="2"/>
      <c r="J59" s="2"/>
      <c r="K59" s="2"/>
      <c r="L59" s="2"/>
      <c r="M59" s="2"/>
    </row>
    <row r="60" spans="1:13" ht="48" customHeight="1" x14ac:dyDescent="0.25">
      <c r="A60" s="20" t="s">
        <v>85</v>
      </c>
      <c r="B60" s="2"/>
      <c r="C60" s="2"/>
      <c r="D60" s="2"/>
      <c r="E60" s="2"/>
      <c r="F60" s="2"/>
      <c r="G60" s="2"/>
      <c r="H60" s="2"/>
      <c r="I60" s="2"/>
      <c r="J60" s="2"/>
      <c r="K60" s="2"/>
      <c r="L60" s="2"/>
      <c r="M60" s="2"/>
    </row>
  </sheetData>
  <conditionalFormatting sqref="A1">
    <cfRule type="dataBar" priority="2">
      <dataBar>
        <cfvo type="num" val="0"/>
        <cfvo type="num" val="1"/>
        <color rgb="FFB4A9D4"/>
      </dataBar>
      <extLst>
        <ext xmlns:x14="http://schemas.microsoft.com/office/spreadsheetml/2009/9/main" uri="{B025F937-C7B1-47D3-B67F-A62EFF666E3E}">
          <x14:id>{04297372-4888-44FA-B3CF-26FA736AE7B8}</x14:id>
        </ext>
      </extLst>
    </cfRule>
  </conditionalFormatting>
  <conditionalFormatting sqref="B53:M53">
    <cfRule type="dataBar" priority="1">
      <dataBar>
        <cfvo type="num" val="0"/>
        <cfvo type="num" val="1"/>
        <color rgb="FFB4A9D4"/>
      </dataBar>
      <extLst>
        <ext xmlns:x14="http://schemas.microsoft.com/office/spreadsheetml/2009/9/main" uri="{B025F937-C7B1-47D3-B67F-A62EFF666E3E}">
          <x14:id>{407379FA-F555-4176-B557-2224779837FB}</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04297372-4888-44FA-B3CF-26FA736AE7B8}">
            <x14:dataBar minLength="0" maxLength="100" gradient="0">
              <x14:cfvo type="num">
                <xm:f>0</xm:f>
              </x14:cfvo>
              <x14:cfvo type="num">
                <xm:f>1</xm:f>
              </x14:cfvo>
              <x14:negativeFillColor rgb="FFB4A9D4"/>
              <x14:axisColor rgb="FF000000"/>
            </x14:dataBar>
          </x14:cfRule>
          <xm:sqref>A1</xm:sqref>
        </x14:conditionalFormatting>
        <x14:conditionalFormatting xmlns:xm="http://schemas.microsoft.com/office/excel/2006/main">
          <x14:cfRule type="dataBar" id="{407379FA-F555-4176-B557-2224779837FB}">
            <x14:dataBar minLength="0" maxLength="100" gradient="0">
              <x14:cfvo type="num">
                <xm:f>0</xm:f>
              </x14:cfvo>
              <x14:cfvo type="num">
                <xm:f>1</xm:f>
              </x14:cfvo>
              <x14:negativeFillColor rgb="FFB4A9D4"/>
              <x14:axisColor rgb="FF000000"/>
            </x14:dataBar>
          </x14:cfRule>
          <xm:sqref>B53:M53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54"/>
  <sheetViews>
    <sheetView workbookViewId="0"/>
  </sheetViews>
  <sheetFormatPr defaultColWidth="11" defaultRowHeight="15.75" x14ac:dyDescent="0.25"/>
  <cols>
    <col min="1" max="1" width="50.75" customWidth="1"/>
    <col min="2" max="3" width="16.75" customWidth="1"/>
  </cols>
  <sheetData>
    <row r="1" spans="1:3" ht="21" x14ac:dyDescent="0.35">
      <c r="A1" s="7" t="s">
        <v>6</v>
      </c>
      <c r="B1" s="2"/>
      <c r="C1" s="2"/>
    </row>
    <row r="2" spans="1:3" x14ac:dyDescent="0.25">
      <c r="A2" s="2" t="s">
        <v>35</v>
      </c>
      <c r="B2" s="2"/>
      <c r="C2" s="2"/>
    </row>
    <row r="3" spans="1:3" x14ac:dyDescent="0.25">
      <c r="A3" s="2" t="s">
        <v>21</v>
      </c>
      <c r="B3" s="2"/>
      <c r="C3" s="2"/>
    </row>
    <row r="4" spans="1:3" x14ac:dyDescent="0.25">
      <c r="A4" s="2" t="s">
        <v>25</v>
      </c>
      <c r="B4" s="2"/>
      <c r="C4" s="2"/>
    </row>
    <row r="5" spans="1:3" ht="80.099999999999994" customHeight="1" x14ac:dyDescent="0.25">
      <c r="A5" s="4" t="s">
        <v>592</v>
      </c>
      <c r="B5" s="4" t="s">
        <v>593</v>
      </c>
      <c r="C5" s="4" t="s">
        <v>594</v>
      </c>
    </row>
    <row r="6" spans="1:3" x14ac:dyDescent="0.25">
      <c r="A6" s="8" t="s">
        <v>150</v>
      </c>
      <c r="B6" s="9">
        <v>4983365</v>
      </c>
      <c r="C6" s="22">
        <v>677907030</v>
      </c>
    </row>
    <row r="7" spans="1:3" x14ac:dyDescent="0.25">
      <c r="A7" s="11" t="s">
        <v>154</v>
      </c>
      <c r="B7" s="12">
        <v>12755</v>
      </c>
      <c r="C7" s="23">
        <v>163390</v>
      </c>
    </row>
    <row r="8" spans="1:3" x14ac:dyDescent="0.25">
      <c r="A8" s="11" t="s">
        <v>155</v>
      </c>
      <c r="B8" s="12">
        <v>80300</v>
      </c>
      <c r="C8" s="23">
        <v>3386030</v>
      </c>
    </row>
    <row r="9" spans="1:3" x14ac:dyDescent="0.25">
      <c r="A9" s="11" t="s">
        <v>156</v>
      </c>
      <c r="B9" s="12">
        <v>96370</v>
      </c>
      <c r="C9" s="23">
        <v>5324450</v>
      </c>
    </row>
    <row r="10" spans="1:3" x14ac:dyDescent="0.25">
      <c r="A10" s="11" t="s">
        <v>157</v>
      </c>
      <c r="B10" s="12">
        <v>81780</v>
      </c>
      <c r="C10" s="23">
        <v>4327020</v>
      </c>
    </row>
    <row r="11" spans="1:3" x14ac:dyDescent="0.25">
      <c r="A11" s="11" t="s">
        <v>158</v>
      </c>
      <c r="B11" s="12">
        <v>82465</v>
      </c>
      <c r="C11" s="23">
        <v>4327440</v>
      </c>
    </row>
    <row r="12" spans="1:3" x14ac:dyDescent="0.25">
      <c r="A12" s="11" t="s">
        <v>159</v>
      </c>
      <c r="B12" s="12">
        <v>84075</v>
      </c>
      <c r="C12" s="23">
        <v>4349630</v>
      </c>
    </row>
    <row r="13" spans="1:3" x14ac:dyDescent="0.25">
      <c r="A13" s="11" t="s">
        <v>160</v>
      </c>
      <c r="B13" s="12">
        <v>100325</v>
      </c>
      <c r="C13" s="23">
        <v>5155900</v>
      </c>
    </row>
    <row r="14" spans="1:3" x14ac:dyDescent="0.25">
      <c r="A14" s="11" t="s">
        <v>161</v>
      </c>
      <c r="B14" s="12">
        <v>84300</v>
      </c>
      <c r="C14" s="23">
        <v>4345950</v>
      </c>
    </row>
    <row r="15" spans="1:3" x14ac:dyDescent="0.25">
      <c r="A15" s="11" t="s">
        <v>162</v>
      </c>
      <c r="B15" s="12">
        <v>83535</v>
      </c>
      <c r="C15" s="23">
        <v>4256510</v>
      </c>
    </row>
    <row r="16" spans="1:3" x14ac:dyDescent="0.25">
      <c r="A16" s="11" t="s">
        <v>163</v>
      </c>
      <c r="B16" s="12">
        <v>101995</v>
      </c>
      <c r="C16" s="23">
        <v>5205300</v>
      </c>
    </row>
    <row r="17" spans="1:3" x14ac:dyDescent="0.25">
      <c r="A17" s="11" t="s">
        <v>164</v>
      </c>
      <c r="B17" s="12">
        <v>85625</v>
      </c>
      <c r="C17" s="23">
        <v>4354730</v>
      </c>
    </row>
    <row r="18" spans="1:3" x14ac:dyDescent="0.25">
      <c r="A18" s="11" t="s">
        <v>165</v>
      </c>
      <c r="B18" s="12">
        <v>97330</v>
      </c>
      <c r="C18" s="23">
        <v>4981480</v>
      </c>
    </row>
    <row r="19" spans="1:3" x14ac:dyDescent="0.25">
      <c r="A19" s="11" t="s">
        <v>166</v>
      </c>
      <c r="B19" s="12">
        <v>81730</v>
      </c>
      <c r="C19" s="23">
        <v>4165460</v>
      </c>
    </row>
    <row r="20" spans="1:3" x14ac:dyDescent="0.25">
      <c r="A20" s="11" t="s">
        <v>167</v>
      </c>
      <c r="B20" s="12">
        <v>83880</v>
      </c>
      <c r="C20" s="23">
        <v>4283330</v>
      </c>
    </row>
    <row r="21" spans="1:3" x14ac:dyDescent="0.25">
      <c r="A21" s="11" t="s">
        <v>168</v>
      </c>
      <c r="B21" s="12">
        <v>82310</v>
      </c>
      <c r="C21" s="23">
        <v>6809220</v>
      </c>
    </row>
    <row r="22" spans="1:3" x14ac:dyDescent="0.25">
      <c r="A22" s="11" t="s">
        <v>169</v>
      </c>
      <c r="B22" s="12">
        <v>115325</v>
      </c>
      <c r="C22" s="23">
        <v>11768560</v>
      </c>
    </row>
    <row r="23" spans="1:3" x14ac:dyDescent="0.25">
      <c r="A23" s="11" t="s">
        <v>170</v>
      </c>
      <c r="B23" s="12">
        <v>64560</v>
      </c>
      <c r="C23" s="23">
        <v>6693700</v>
      </c>
    </row>
    <row r="24" spans="1:3" x14ac:dyDescent="0.25">
      <c r="A24" s="11" t="s">
        <v>171</v>
      </c>
      <c r="B24" s="12">
        <v>83860</v>
      </c>
      <c r="C24" s="23">
        <v>8729740</v>
      </c>
    </row>
    <row r="25" spans="1:3" x14ac:dyDescent="0.25">
      <c r="A25" s="11" t="s">
        <v>172</v>
      </c>
      <c r="B25" s="12">
        <v>100115</v>
      </c>
      <c r="C25" s="23">
        <v>10296570</v>
      </c>
    </row>
    <row r="26" spans="1:3" x14ac:dyDescent="0.25">
      <c r="A26" s="11" t="s">
        <v>173</v>
      </c>
      <c r="B26" s="12">
        <v>85605</v>
      </c>
      <c r="C26" s="23">
        <v>8813400</v>
      </c>
    </row>
    <row r="27" spans="1:3" x14ac:dyDescent="0.25">
      <c r="A27" s="11" t="s">
        <v>174</v>
      </c>
      <c r="B27" s="12">
        <v>100255</v>
      </c>
      <c r="C27" s="23">
        <v>10256210</v>
      </c>
    </row>
    <row r="28" spans="1:3" x14ac:dyDescent="0.25">
      <c r="A28" s="11" t="s">
        <v>175</v>
      </c>
      <c r="B28" s="12">
        <v>89170</v>
      </c>
      <c r="C28" s="23">
        <v>9507870</v>
      </c>
    </row>
    <row r="29" spans="1:3" x14ac:dyDescent="0.25">
      <c r="A29" s="11" t="s">
        <v>176</v>
      </c>
      <c r="B29" s="12">
        <v>171415</v>
      </c>
      <c r="C29" s="23">
        <v>23510030</v>
      </c>
    </row>
    <row r="30" spans="1:3" x14ac:dyDescent="0.25">
      <c r="A30" s="11" t="s">
        <v>177</v>
      </c>
      <c r="B30" s="12">
        <v>139735</v>
      </c>
      <c r="C30" s="23">
        <v>24951995</v>
      </c>
    </row>
    <row r="31" spans="1:3" x14ac:dyDescent="0.25">
      <c r="A31" s="11" t="s">
        <v>178</v>
      </c>
      <c r="B31" s="12">
        <v>162185</v>
      </c>
      <c r="C31" s="23">
        <v>32598315</v>
      </c>
    </row>
    <row r="32" spans="1:3" x14ac:dyDescent="0.25">
      <c r="A32" s="11" t="s">
        <v>179</v>
      </c>
      <c r="B32" s="12">
        <v>187795</v>
      </c>
      <c r="C32" s="23">
        <v>36048565</v>
      </c>
    </row>
    <row r="33" spans="1:3" x14ac:dyDescent="0.25">
      <c r="A33" s="11" t="s">
        <v>180</v>
      </c>
      <c r="B33" s="12">
        <v>202355</v>
      </c>
      <c r="C33" s="23">
        <v>36754160</v>
      </c>
    </row>
    <row r="34" spans="1:3" x14ac:dyDescent="0.25">
      <c r="A34" s="11" t="s">
        <v>181</v>
      </c>
      <c r="B34" s="12">
        <v>188765</v>
      </c>
      <c r="C34" s="23">
        <v>33598090</v>
      </c>
    </row>
    <row r="35" spans="1:3" x14ac:dyDescent="0.25">
      <c r="A35" s="11" t="s">
        <v>182</v>
      </c>
      <c r="B35" s="12">
        <v>190950</v>
      </c>
      <c r="C35" s="23">
        <v>33727890</v>
      </c>
    </row>
    <row r="36" spans="1:3" x14ac:dyDescent="0.25">
      <c r="A36" s="11" t="s">
        <v>183</v>
      </c>
      <c r="B36" s="12">
        <v>211030</v>
      </c>
      <c r="C36" s="23">
        <v>37278890</v>
      </c>
    </row>
    <row r="37" spans="1:3" x14ac:dyDescent="0.25">
      <c r="A37" s="11" t="s">
        <v>184</v>
      </c>
      <c r="B37" s="12">
        <v>199145</v>
      </c>
      <c r="C37" s="23">
        <v>34774355</v>
      </c>
    </row>
    <row r="38" spans="1:3" x14ac:dyDescent="0.25">
      <c r="A38" s="11" t="s">
        <v>185</v>
      </c>
      <c r="B38" s="12">
        <v>192750</v>
      </c>
      <c r="C38" s="23">
        <v>33716115</v>
      </c>
    </row>
    <row r="39" spans="1:3" x14ac:dyDescent="0.25">
      <c r="A39" s="11" t="s">
        <v>186</v>
      </c>
      <c r="B39" s="12">
        <v>223410</v>
      </c>
      <c r="C39" s="23">
        <v>39261725</v>
      </c>
    </row>
    <row r="40" spans="1:3" x14ac:dyDescent="0.25">
      <c r="A40" s="11" t="s">
        <v>187</v>
      </c>
      <c r="B40" s="12">
        <v>198135</v>
      </c>
      <c r="C40" s="23">
        <v>34450155</v>
      </c>
    </row>
    <row r="41" spans="1:3" x14ac:dyDescent="0.25">
      <c r="A41" s="11" t="s">
        <v>188</v>
      </c>
      <c r="B41" s="12">
        <v>236010</v>
      </c>
      <c r="C41" s="23">
        <v>41037270</v>
      </c>
    </row>
    <row r="42" spans="1:3" x14ac:dyDescent="0.25">
      <c r="A42" s="11" t="s">
        <v>189</v>
      </c>
      <c r="B42" s="12">
        <v>185850</v>
      </c>
      <c r="C42" s="23">
        <v>32394080</v>
      </c>
    </row>
    <row r="43" spans="1:3" x14ac:dyDescent="0.25">
      <c r="A43" s="11" t="s">
        <v>190</v>
      </c>
      <c r="B43" s="12">
        <v>194950</v>
      </c>
      <c r="C43" s="23">
        <v>33793945</v>
      </c>
    </row>
    <row r="44" spans="1:3" x14ac:dyDescent="0.25">
      <c r="A44" s="11" t="s">
        <v>191</v>
      </c>
      <c r="B44" s="12">
        <v>221210</v>
      </c>
      <c r="C44" s="23">
        <v>38509560</v>
      </c>
    </row>
    <row r="45" spans="1:3" x14ac:dyDescent="0.25">
      <c r="A45" s="14" t="s">
        <v>192</v>
      </c>
      <c r="B45" s="15">
        <v>93055</v>
      </c>
      <c r="C45" s="24">
        <v>3549420</v>
      </c>
    </row>
    <row r="46" spans="1:3" x14ac:dyDescent="0.25">
      <c r="A46" s="17" t="s">
        <v>193</v>
      </c>
      <c r="B46" s="18">
        <v>1063425</v>
      </c>
      <c r="C46" s="25">
        <v>55077200</v>
      </c>
    </row>
    <row r="47" spans="1:3" x14ac:dyDescent="0.25">
      <c r="A47" s="17" t="s">
        <v>194</v>
      </c>
      <c r="B47" s="18">
        <v>1382330</v>
      </c>
      <c r="C47" s="25">
        <v>189984175</v>
      </c>
    </row>
    <row r="48" spans="1:3" x14ac:dyDescent="0.25">
      <c r="A48" s="17" t="s">
        <v>195</v>
      </c>
      <c r="B48" s="18">
        <v>2444555</v>
      </c>
      <c r="C48" s="25">
        <v>429296235</v>
      </c>
    </row>
    <row r="49" spans="1:3" ht="31.5" x14ac:dyDescent="0.25">
      <c r="A49" s="20" t="s">
        <v>56</v>
      </c>
      <c r="B49" s="2"/>
      <c r="C49" s="2"/>
    </row>
    <row r="50" spans="1:3" ht="78.75" x14ac:dyDescent="0.25">
      <c r="A50" s="20" t="s">
        <v>86</v>
      </c>
      <c r="B50" s="2"/>
      <c r="C50" s="2"/>
    </row>
    <row r="51" spans="1:3" ht="47.25" x14ac:dyDescent="0.25">
      <c r="A51" s="20" t="s">
        <v>87</v>
      </c>
      <c r="B51" s="2"/>
      <c r="C51" s="2"/>
    </row>
    <row r="52" spans="1:3" ht="94.5" x14ac:dyDescent="0.25">
      <c r="A52" s="20" t="s">
        <v>59</v>
      </c>
      <c r="B52" s="2"/>
      <c r="C52" s="2"/>
    </row>
    <row r="53" spans="1:3" ht="31.5" x14ac:dyDescent="0.25">
      <c r="A53" s="20" t="s">
        <v>88</v>
      </c>
      <c r="B53" s="2"/>
      <c r="C53" s="2"/>
    </row>
    <row r="54" spans="1:3" ht="173.25" x14ac:dyDescent="0.25">
      <c r="A54" s="20" t="s">
        <v>89</v>
      </c>
      <c r="B54" s="2"/>
      <c r="C54" s="2"/>
    </row>
  </sheetData>
  <conditionalFormatting sqref="A1">
    <cfRule type="dataBar" priority="1">
      <dataBar>
        <cfvo type="num" val="0"/>
        <cfvo type="num" val="1"/>
        <color rgb="FFB4A9D4"/>
      </dataBar>
      <extLst>
        <ext xmlns:x14="http://schemas.microsoft.com/office/spreadsheetml/2009/9/main" uri="{B025F937-C7B1-47D3-B67F-A62EFF666E3E}">
          <x14:id>{139F1375-86A8-489E-B37A-D6C7EF2DCB3E}</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139F1375-86A8-489E-B37A-D6C7EF2DCB3E}">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51"/>
  <sheetViews>
    <sheetView workbookViewId="0"/>
  </sheetViews>
  <sheetFormatPr defaultColWidth="11" defaultRowHeight="15.75" x14ac:dyDescent="0.25"/>
  <cols>
    <col min="1" max="1" width="50.75" customWidth="1"/>
    <col min="2" max="4" width="16.75" customWidth="1"/>
  </cols>
  <sheetData>
    <row r="1" spans="1:4" ht="21" x14ac:dyDescent="0.35">
      <c r="A1" s="7" t="s">
        <v>7</v>
      </c>
      <c r="B1" s="2"/>
      <c r="C1" s="2"/>
      <c r="D1" s="2"/>
    </row>
    <row r="2" spans="1:4" ht="94.5" x14ac:dyDescent="0.25">
      <c r="A2" s="20" t="s">
        <v>36</v>
      </c>
      <c r="B2" s="2"/>
      <c r="C2" s="2"/>
      <c r="D2" s="2"/>
    </row>
    <row r="3" spans="1:4" x14ac:dyDescent="0.25">
      <c r="A3" s="2" t="s">
        <v>37</v>
      </c>
      <c r="B3" s="2"/>
      <c r="C3" s="2"/>
      <c r="D3" s="2"/>
    </row>
    <row r="4" spans="1:4" x14ac:dyDescent="0.25">
      <c r="A4" s="2" t="s">
        <v>21</v>
      </c>
      <c r="B4" s="2"/>
      <c r="C4" s="2"/>
      <c r="D4" s="2"/>
    </row>
    <row r="5" spans="1:4" x14ac:dyDescent="0.25">
      <c r="A5" s="2" t="s">
        <v>22</v>
      </c>
      <c r="B5" s="2"/>
      <c r="C5" s="2"/>
      <c r="D5" s="2"/>
    </row>
    <row r="6" spans="1:4" x14ac:dyDescent="0.25">
      <c r="A6" s="2" t="s">
        <v>32</v>
      </c>
      <c r="B6" s="2"/>
      <c r="C6" s="2"/>
      <c r="D6" s="2"/>
    </row>
    <row r="7" spans="1:4" x14ac:dyDescent="0.25">
      <c r="A7" s="21" t="s">
        <v>29</v>
      </c>
      <c r="B7" s="21" t="s">
        <v>264</v>
      </c>
      <c r="C7" s="2"/>
      <c r="D7" s="2"/>
    </row>
    <row r="8" spans="1:4" ht="80.099999999999994" customHeight="1" x14ac:dyDescent="0.25">
      <c r="A8" s="4" t="s">
        <v>587</v>
      </c>
      <c r="B8" s="4" t="s">
        <v>595</v>
      </c>
      <c r="C8" s="4" t="s">
        <v>596</v>
      </c>
      <c r="D8" s="4" t="s">
        <v>263</v>
      </c>
    </row>
    <row r="9" spans="1:4" x14ac:dyDescent="0.25">
      <c r="A9" s="8" t="s">
        <v>150</v>
      </c>
      <c r="B9" s="9">
        <f>VLOOKUP(CONCATENATE($A9, " ", $B$7), 'Table 7 - Full data'!$A$2:$D$181, 2, FALSE)</f>
        <v>4983365</v>
      </c>
      <c r="C9" s="22">
        <f>VLOOKUP(CONCATENATE($A9, " ", $B$7), 'Table 7 - Full data'!$A$2:$D$181, 3, FALSE)</f>
        <v>677907030</v>
      </c>
      <c r="D9" s="10">
        <f>VLOOKUP(CONCATENATE($A9, " ", $B$7), 'Table 7 - Full data'!$A$2:$D$181, 4, FALSE)</f>
        <v>1</v>
      </c>
    </row>
    <row r="10" spans="1:4" x14ac:dyDescent="0.25">
      <c r="A10" s="11" t="s">
        <v>216</v>
      </c>
      <c r="B10" s="12">
        <f>VLOOKUP(CONCATENATE($A10, " ", $B$7), 'Table 7 - Full data'!$A$2:$D$181, 2, FALSE)</f>
        <v>161700</v>
      </c>
      <c r="C10" s="23">
        <f>VLOOKUP(CONCATENATE($A10, " ", $B$7), 'Table 7 - Full data'!$A$2:$D$181, 3, FALSE)</f>
        <v>21654335</v>
      </c>
      <c r="D10" s="13">
        <f>VLOOKUP(CONCATENATE($A10, " ", $B$7), 'Table 7 - Full data'!$A$2:$D$181, 4, FALSE)</f>
        <v>0.03</v>
      </c>
    </row>
    <row r="11" spans="1:4" x14ac:dyDescent="0.25">
      <c r="A11" s="11" t="s">
        <v>217</v>
      </c>
      <c r="B11" s="12">
        <f>VLOOKUP(CONCATENATE($A11, " ", $B$7), 'Table 7 - Full data'!$A$2:$D$181, 2, FALSE)</f>
        <v>146065</v>
      </c>
      <c r="C11" s="23">
        <f>VLOOKUP(CONCATENATE($A11, " ", $B$7), 'Table 7 - Full data'!$A$2:$D$181, 3, FALSE)</f>
        <v>20163990</v>
      </c>
      <c r="D11" s="13">
        <f>VLOOKUP(CONCATENATE($A11, " ", $B$7), 'Table 7 - Full data'!$A$2:$D$181, 4, FALSE)</f>
        <v>0.03</v>
      </c>
    </row>
    <row r="12" spans="1:4" x14ac:dyDescent="0.25">
      <c r="A12" s="11" t="s">
        <v>218</v>
      </c>
      <c r="B12" s="12">
        <f>VLOOKUP(CONCATENATE($A12, " ", $B$7), 'Table 7 - Full data'!$A$2:$D$181, 2, FALSE)</f>
        <v>102415</v>
      </c>
      <c r="C12" s="23">
        <f>VLOOKUP(CONCATENATE($A12, " ", $B$7), 'Table 7 - Full data'!$A$2:$D$181, 3, FALSE)</f>
        <v>13788330</v>
      </c>
      <c r="D12" s="13">
        <f>VLOOKUP(CONCATENATE($A12, " ", $B$7), 'Table 7 - Full data'!$A$2:$D$181, 4, FALSE)</f>
        <v>0.02</v>
      </c>
    </row>
    <row r="13" spans="1:4" x14ac:dyDescent="0.25">
      <c r="A13" s="11" t="s">
        <v>219</v>
      </c>
      <c r="B13" s="12">
        <f>VLOOKUP(CONCATENATE($A13, " ", $B$7), 'Table 7 - Full data'!$A$2:$D$181, 2, FALSE)</f>
        <v>62230</v>
      </c>
      <c r="C13" s="23">
        <f>VLOOKUP(CONCATENATE($A13, " ", $B$7), 'Table 7 - Full data'!$A$2:$D$181, 3, FALSE)</f>
        <v>8692260</v>
      </c>
      <c r="D13" s="13">
        <f>VLOOKUP(CONCATENATE($A13, " ", $B$7), 'Table 7 - Full data'!$A$2:$D$181, 4, FALSE)</f>
        <v>0.01</v>
      </c>
    </row>
    <row r="14" spans="1:4" x14ac:dyDescent="0.25">
      <c r="A14" s="11" t="s">
        <v>220</v>
      </c>
      <c r="B14" s="12">
        <f>VLOOKUP(CONCATENATE($A14, " ", $B$7), 'Table 7 - Full data'!$A$2:$D$181, 2, FALSE)</f>
        <v>55370</v>
      </c>
      <c r="C14" s="23">
        <f>VLOOKUP(CONCATENATE($A14, " ", $B$7), 'Table 7 - Full data'!$A$2:$D$181, 3, FALSE)</f>
        <v>7617785</v>
      </c>
      <c r="D14" s="13">
        <f>VLOOKUP(CONCATENATE($A14, " ", $B$7), 'Table 7 - Full data'!$A$2:$D$181, 4, FALSE)</f>
        <v>0.01</v>
      </c>
    </row>
    <row r="15" spans="1:4" x14ac:dyDescent="0.25">
      <c r="A15" s="11" t="s">
        <v>221</v>
      </c>
      <c r="B15" s="12">
        <f>VLOOKUP(CONCATENATE($A15, " ", $B$7), 'Table 7 - Full data'!$A$2:$D$181, 2, FALSE)</f>
        <v>135905</v>
      </c>
      <c r="C15" s="23">
        <f>VLOOKUP(CONCATENATE($A15, " ", $B$7), 'Table 7 - Full data'!$A$2:$D$181, 3, FALSE)</f>
        <v>19057730</v>
      </c>
      <c r="D15" s="13">
        <f>VLOOKUP(CONCATENATE($A15, " ", $B$7), 'Table 7 - Full data'!$A$2:$D$181, 4, FALSE)</f>
        <v>0.03</v>
      </c>
    </row>
    <row r="16" spans="1:4" x14ac:dyDescent="0.25">
      <c r="A16" s="11" t="s">
        <v>222</v>
      </c>
      <c r="B16" s="12">
        <f>VLOOKUP(CONCATENATE($A16, " ", $B$7), 'Table 7 - Full data'!$A$2:$D$181, 2, FALSE)</f>
        <v>169165</v>
      </c>
      <c r="C16" s="23">
        <f>VLOOKUP(CONCATENATE($A16, " ", $B$7), 'Table 7 - Full data'!$A$2:$D$181, 3, FALSE)</f>
        <v>22901805</v>
      </c>
      <c r="D16" s="13">
        <f>VLOOKUP(CONCATENATE($A16, " ", $B$7), 'Table 7 - Full data'!$A$2:$D$181, 4, FALSE)</f>
        <v>0.03</v>
      </c>
    </row>
    <row r="17" spans="1:4" x14ac:dyDescent="0.25">
      <c r="A17" s="11" t="s">
        <v>223</v>
      </c>
      <c r="B17" s="12">
        <f>VLOOKUP(CONCATENATE($A17, " ", $B$7), 'Table 7 - Full data'!$A$2:$D$181, 2, FALSE)</f>
        <v>141775</v>
      </c>
      <c r="C17" s="23">
        <f>VLOOKUP(CONCATENATE($A17, " ", $B$7), 'Table 7 - Full data'!$A$2:$D$181, 3, FALSE)</f>
        <v>19114625</v>
      </c>
      <c r="D17" s="13">
        <f>VLOOKUP(CONCATENATE($A17, " ", $B$7), 'Table 7 - Full data'!$A$2:$D$181, 4, FALSE)</f>
        <v>0.03</v>
      </c>
    </row>
    <row r="18" spans="1:4" x14ac:dyDescent="0.25">
      <c r="A18" s="11" t="s">
        <v>224</v>
      </c>
      <c r="B18" s="12">
        <f>VLOOKUP(CONCATENATE($A18, " ", $B$7), 'Table 7 - Full data'!$A$2:$D$181, 2, FALSE)</f>
        <v>57920</v>
      </c>
      <c r="C18" s="23">
        <f>VLOOKUP(CONCATENATE($A18, " ", $B$7), 'Table 7 - Full data'!$A$2:$D$181, 3, FALSE)</f>
        <v>7792840</v>
      </c>
      <c r="D18" s="13">
        <f>VLOOKUP(CONCATENATE($A18, " ", $B$7), 'Table 7 - Full data'!$A$2:$D$181, 4, FALSE)</f>
        <v>0.01</v>
      </c>
    </row>
    <row r="19" spans="1:4" x14ac:dyDescent="0.25">
      <c r="A19" s="11" t="s">
        <v>225</v>
      </c>
      <c r="B19" s="12">
        <f>VLOOKUP(CONCATENATE($A19, " ", $B$7), 'Table 7 - Full data'!$A$2:$D$181, 2, FALSE)</f>
        <v>86840</v>
      </c>
      <c r="C19" s="23">
        <f>VLOOKUP(CONCATENATE($A19, " ", $B$7), 'Table 7 - Full data'!$A$2:$D$181, 3, FALSE)</f>
        <v>11926900</v>
      </c>
      <c r="D19" s="13">
        <f>VLOOKUP(CONCATENATE($A19, " ", $B$7), 'Table 7 - Full data'!$A$2:$D$181, 4, FALSE)</f>
        <v>0.02</v>
      </c>
    </row>
    <row r="20" spans="1:4" x14ac:dyDescent="0.25">
      <c r="A20" s="11" t="s">
        <v>226</v>
      </c>
      <c r="B20" s="12">
        <f>VLOOKUP(CONCATENATE($A20, " ", $B$7), 'Table 7 - Full data'!$A$2:$D$181, 2, FALSE)</f>
        <v>53810</v>
      </c>
      <c r="C20" s="23">
        <f>VLOOKUP(CONCATENATE($A20, " ", $B$7), 'Table 7 - Full data'!$A$2:$D$181, 3, FALSE)</f>
        <v>7505525</v>
      </c>
      <c r="D20" s="13">
        <f>VLOOKUP(CONCATENATE($A20, " ", $B$7), 'Table 7 - Full data'!$A$2:$D$181, 4, FALSE)</f>
        <v>0.01</v>
      </c>
    </row>
    <row r="21" spans="1:4" x14ac:dyDescent="0.25">
      <c r="A21" s="11" t="s">
        <v>227</v>
      </c>
      <c r="B21" s="12">
        <f>VLOOKUP(CONCATENATE($A21, " ", $B$7), 'Table 7 - Full data'!$A$2:$D$181, 2, FALSE)</f>
        <v>322620</v>
      </c>
      <c r="C21" s="23">
        <f>VLOOKUP(CONCATENATE($A21, " ", $B$7), 'Table 7 - Full data'!$A$2:$D$181, 3, FALSE)</f>
        <v>42914760</v>
      </c>
      <c r="D21" s="13">
        <f>VLOOKUP(CONCATENATE($A21, " ", $B$7), 'Table 7 - Full data'!$A$2:$D$181, 4, FALSE)</f>
        <v>0.06</v>
      </c>
    </row>
    <row r="22" spans="1:4" x14ac:dyDescent="0.25">
      <c r="A22" s="11" t="s">
        <v>228</v>
      </c>
      <c r="B22" s="12">
        <f>VLOOKUP(CONCATENATE($A22, " ", $B$7), 'Table 7 - Full data'!$A$2:$D$181, 2, FALSE)</f>
        <v>156920</v>
      </c>
      <c r="C22" s="23">
        <f>VLOOKUP(CONCATENATE($A22, " ", $B$7), 'Table 7 - Full data'!$A$2:$D$181, 3, FALSE)</f>
        <v>21458635</v>
      </c>
      <c r="D22" s="13">
        <f>VLOOKUP(CONCATENATE($A22, " ", $B$7), 'Table 7 - Full data'!$A$2:$D$181, 4, FALSE)</f>
        <v>0.03</v>
      </c>
    </row>
    <row r="23" spans="1:4" x14ac:dyDescent="0.25">
      <c r="A23" s="11" t="s">
        <v>229</v>
      </c>
      <c r="B23" s="12">
        <f>VLOOKUP(CONCATENATE($A23, " ", $B$7), 'Table 7 - Full data'!$A$2:$D$181, 2, FALSE)</f>
        <v>377470</v>
      </c>
      <c r="C23" s="23">
        <f>VLOOKUP(CONCATENATE($A23, " ", $B$7), 'Table 7 - Full data'!$A$2:$D$181, 3, FALSE)</f>
        <v>52073225</v>
      </c>
      <c r="D23" s="13">
        <f>VLOOKUP(CONCATENATE($A23, " ", $B$7), 'Table 7 - Full data'!$A$2:$D$181, 4, FALSE)</f>
        <v>0.08</v>
      </c>
    </row>
    <row r="24" spans="1:4" x14ac:dyDescent="0.25">
      <c r="A24" s="11" t="s">
        <v>230</v>
      </c>
      <c r="B24" s="12">
        <f>VLOOKUP(CONCATENATE($A24, " ", $B$7), 'Table 7 - Full data'!$A$2:$D$181, 2, FALSE)</f>
        <v>792270</v>
      </c>
      <c r="C24" s="23">
        <f>VLOOKUP(CONCATENATE($A24, " ", $B$7), 'Table 7 - Full data'!$A$2:$D$181, 3, FALSE)</f>
        <v>108692780</v>
      </c>
      <c r="D24" s="13">
        <f>VLOOKUP(CONCATENATE($A24, " ", $B$7), 'Table 7 - Full data'!$A$2:$D$181, 4, FALSE)</f>
        <v>0.16</v>
      </c>
    </row>
    <row r="25" spans="1:4" x14ac:dyDescent="0.25">
      <c r="A25" s="11" t="s">
        <v>231</v>
      </c>
      <c r="B25" s="12">
        <f>VLOOKUP(CONCATENATE($A25, " ", $B$7), 'Table 7 - Full data'!$A$2:$D$181, 2, FALSE)</f>
        <v>174500</v>
      </c>
      <c r="C25" s="23">
        <f>VLOOKUP(CONCATENATE($A25, " ", $B$7), 'Table 7 - Full data'!$A$2:$D$181, 3, FALSE)</f>
        <v>24389415</v>
      </c>
      <c r="D25" s="13">
        <f>VLOOKUP(CONCATENATE($A25, " ", $B$7), 'Table 7 - Full data'!$A$2:$D$181, 4, FALSE)</f>
        <v>0.04</v>
      </c>
    </row>
    <row r="26" spans="1:4" x14ac:dyDescent="0.25">
      <c r="A26" s="11" t="s">
        <v>232</v>
      </c>
      <c r="B26" s="12">
        <f>VLOOKUP(CONCATENATE($A26, " ", $B$7), 'Table 7 - Full data'!$A$2:$D$181, 2, FALSE)</f>
        <v>85115</v>
      </c>
      <c r="C26" s="23">
        <f>VLOOKUP(CONCATENATE($A26, " ", $B$7), 'Table 7 - Full data'!$A$2:$D$181, 3, FALSE)</f>
        <v>11345165</v>
      </c>
      <c r="D26" s="13">
        <f>VLOOKUP(CONCATENATE($A26, " ", $B$7), 'Table 7 - Full data'!$A$2:$D$181, 4, FALSE)</f>
        <v>0.02</v>
      </c>
    </row>
    <row r="27" spans="1:4" x14ac:dyDescent="0.25">
      <c r="A27" s="11" t="s">
        <v>233</v>
      </c>
      <c r="B27" s="12">
        <f>VLOOKUP(CONCATENATE($A27, " ", $B$7), 'Table 7 - Full data'!$A$2:$D$181, 2, FALSE)</f>
        <v>92660</v>
      </c>
      <c r="C27" s="23">
        <f>VLOOKUP(CONCATENATE($A27, " ", $B$7), 'Table 7 - Full data'!$A$2:$D$181, 3, FALSE)</f>
        <v>12821320</v>
      </c>
      <c r="D27" s="13">
        <f>VLOOKUP(CONCATENATE($A27, " ", $B$7), 'Table 7 - Full data'!$A$2:$D$181, 4, FALSE)</f>
        <v>0.02</v>
      </c>
    </row>
    <row r="28" spans="1:4" x14ac:dyDescent="0.25">
      <c r="A28" s="11" t="s">
        <v>234</v>
      </c>
      <c r="B28" s="12">
        <f>VLOOKUP(CONCATENATE($A28, " ", $B$7), 'Table 7 - Full data'!$A$2:$D$181, 2, FALSE)</f>
        <v>70585</v>
      </c>
      <c r="C28" s="23">
        <f>VLOOKUP(CONCATENATE($A28, " ", $B$7), 'Table 7 - Full data'!$A$2:$D$181, 3, FALSE)</f>
        <v>9855135</v>
      </c>
      <c r="D28" s="13">
        <f>VLOOKUP(CONCATENATE($A28, " ", $B$7), 'Table 7 - Full data'!$A$2:$D$181, 4, FALSE)</f>
        <v>0.01</v>
      </c>
    </row>
    <row r="29" spans="1:4" x14ac:dyDescent="0.25">
      <c r="A29" s="11" t="s">
        <v>235</v>
      </c>
      <c r="B29" s="12">
        <f>VLOOKUP(CONCATENATE($A29, " ", $B$7), 'Table 7 - Full data'!$A$2:$D$181, 2, FALSE)</f>
        <v>14210</v>
      </c>
      <c r="C29" s="23">
        <f>VLOOKUP(CONCATENATE($A29, " ", $B$7), 'Table 7 - Full data'!$A$2:$D$181, 3, FALSE)</f>
        <v>2020210</v>
      </c>
      <c r="D29" s="13">
        <f>VLOOKUP(CONCATENATE($A29, " ", $B$7), 'Table 7 - Full data'!$A$2:$D$181, 4, FALSE)</f>
        <v>0</v>
      </c>
    </row>
    <row r="30" spans="1:4" x14ac:dyDescent="0.25">
      <c r="A30" s="11" t="s">
        <v>236</v>
      </c>
      <c r="B30" s="12">
        <f>VLOOKUP(CONCATENATE($A30, " ", $B$7), 'Table 7 - Full data'!$A$2:$D$181, 2, FALSE)</f>
        <v>166220</v>
      </c>
      <c r="C30" s="23">
        <f>VLOOKUP(CONCATENATE($A30, " ", $B$7), 'Table 7 - Full data'!$A$2:$D$181, 3, FALSE)</f>
        <v>22316260</v>
      </c>
      <c r="D30" s="13">
        <f>VLOOKUP(CONCATENATE($A30, " ", $B$7), 'Table 7 - Full data'!$A$2:$D$181, 4, FALSE)</f>
        <v>0.03</v>
      </c>
    </row>
    <row r="31" spans="1:4" x14ac:dyDescent="0.25">
      <c r="A31" s="11" t="s">
        <v>237</v>
      </c>
      <c r="B31" s="12">
        <f>VLOOKUP(CONCATENATE($A31, " ", $B$7), 'Table 7 - Full data'!$A$2:$D$181, 2, FALSE)</f>
        <v>386785</v>
      </c>
      <c r="C31" s="23">
        <f>VLOOKUP(CONCATENATE($A31, " ", $B$7), 'Table 7 - Full data'!$A$2:$D$181, 3, FALSE)</f>
        <v>51482885</v>
      </c>
      <c r="D31" s="13">
        <f>VLOOKUP(CONCATENATE($A31, " ", $B$7), 'Table 7 - Full data'!$A$2:$D$181, 4, FALSE)</f>
        <v>0.08</v>
      </c>
    </row>
    <row r="32" spans="1:4" x14ac:dyDescent="0.25">
      <c r="A32" s="11" t="s">
        <v>238</v>
      </c>
      <c r="B32" s="12">
        <f>VLOOKUP(CONCATENATE($A32, " ", $B$7), 'Table 7 - Full data'!$A$2:$D$181, 2, FALSE)</f>
        <v>10535</v>
      </c>
      <c r="C32" s="23">
        <f>VLOOKUP(CONCATENATE($A32, " ", $B$7), 'Table 7 - Full data'!$A$2:$D$181, 3, FALSE)</f>
        <v>1560760</v>
      </c>
      <c r="D32" s="13">
        <f>VLOOKUP(CONCATENATE($A32, " ", $B$7), 'Table 7 - Full data'!$A$2:$D$181, 4, FALSE)</f>
        <v>0</v>
      </c>
    </row>
    <row r="33" spans="1:4" x14ac:dyDescent="0.25">
      <c r="A33" s="11" t="s">
        <v>239</v>
      </c>
      <c r="B33" s="12">
        <f>VLOOKUP(CONCATENATE($A33, " ", $B$7), 'Table 7 - Full data'!$A$2:$D$181, 2, FALSE)</f>
        <v>107920</v>
      </c>
      <c r="C33" s="23">
        <f>VLOOKUP(CONCATENATE($A33, " ", $B$7), 'Table 7 - Full data'!$A$2:$D$181, 3, FALSE)</f>
        <v>15056330</v>
      </c>
      <c r="D33" s="13">
        <f>VLOOKUP(CONCATENATE($A33, " ", $B$7), 'Table 7 - Full data'!$A$2:$D$181, 4, FALSE)</f>
        <v>0.02</v>
      </c>
    </row>
    <row r="34" spans="1:4" x14ac:dyDescent="0.25">
      <c r="A34" s="11" t="s">
        <v>240</v>
      </c>
      <c r="B34" s="12">
        <f>VLOOKUP(CONCATENATE($A34, " ", $B$7), 'Table 7 - Full data'!$A$2:$D$181, 2, FALSE)</f>
        <v>166405</v>
      </c>
      <c r="C34" s="23">
        <f>VLOOKUP(CONCATENATE($A34, " ", $B$7), 'Table 7 - Full data'!$A$2:$D$181, 3, FALSE)</f>
        <v>22023830</v>
      </c>
      <c r="D34" s="13">
        <f>VLOOKUP(CONCATENATE($A34, " ", $B$7), 'Table 7 - Full data'!$A$2:$D$181, 4, FALSE)</f>
        <v>0.03</v>
      </c>
    </row>
    <row r="35" spans="1:4" x14ac:dyDescent="0.25">
      <c r="A35" s="11" t="s">
        <v>241</v>
      </c>
      <c r="B35" s="12">
        <f>VLOOKUP(CONCATENATE($A35, " ", $B$7), 'Table 7 - Full data'!$A$2:$D$181, 2, FALSE)</f>
        <v>87615</v>
      </c>
      <c r="C35" s="23">
        <f>VLOOKUP(CONCATENATE($A35, " ", $B$7), 'Table 7 - Full data'!$A$2:$D$181, 3, FALSE)</f>
        <v>12176240</v>
      </c>
      <c r="D35" s="13">
        <f>VLOOKUP(CONCATENATE($A35, " ", $B$7), 'Table 7 - Full data'!$A$2:$D$181, 4, FALSE)</f>
        <v>0.02</v>
      </c>
    </row>
    <row r="36" spans="1:4" x14ac:dyDescent="0.25">
      <c r="A36" s="11" t="s">
        <v>242</v>
      </c>
      <c r="B36" s="12">
        <f>VLOOKUP(CONCATENATE($A36, " ", $B$7), 'Table 7 - Full data'!$A$2:$D$181, 2, FALSE)</f>
        <v>11045</v>
      </c>
      <c r="C36" s="23">
        <f>VLOOKUP(CONCATENATE($A36, " ", $B$7), 'Table 7 - Full data'!$A$2:$D$181, 3, FALSE)</f>
        <v>1611685</v>
      </c>
      <c r="D36" s="13">
        <f>VLOOKUP(CONCATENATE($A36, " ", $B$7), 'Table 7 - Full data'!$A$2:$D$181, 4, FALSE)</f>
        <v>0</v>
      </c>
    </row>
    <row r="37" spans="1:4" x14ac:dyDescent="0.25">
      <c r="A37" s="11" t="s">
        <v>243</v>
      </c>
      <c r="B37" s="12">
        <f>VLOOKUP(CONCATENATE($A37, " ", $B$7), 'Table 7 - Full data'!$A$2:$D$181, 2, FALSE)</f>
        <v>98015</v>
      </c>
      <c r="C37" s="23">
        <f>VLOOKUP(CONCATENATE($A37, " ", $B$7), 'Table 7 - Full data'!$A$2:$D$181, 3, FALSE)</f>
        <v>13188375</v>
      </c>
      <c r="D37" s="13">
        <f>VLOOKUP(CONCATENATE($A37, " ", $B$7), 'Table 7 - Full data'!$A$2:$D$181, 4, FALSE)</f>
        <v>0.02</v>
      </c>
    </row>
    <row r="38" spans="1:4" x14ac:dyDescent="0.25">
      <c r="A38" s="11" t="s">
        <v>244</v>
      </c>
      <c r="B38" s="12">
        <f>VLOOKUP(CONCATENATE($A38, " ", $B$7), 'Table 7 - Full data'!$A$2:$D$181, 2, FALSE)</f>
        <v>303210</v>
      </c>
      <c r="C38" s="23">
        <f>VLOOKUP(CONCATENATE($A38, " ", $B$7), 'Table 7 - Full data'!$A$2:$D$181, 3, FALSE)</f>
        <v>41031105</v>
      </c>
      <c r="D38" s="13">
        <f>VLOOKUP(CONCATENATE($A38, " ", $B$7), 'Table 7 - Full data'!$A$2:$D$181, 4, FALSE)</f>
        <v>0.06</v>
      </c>
    </row>
    <row r="39" spans="1:4" x14ac:dyDescent="0.25">
      <c r="A39" s="11" t="s">
        <v>245</v>
      </c>
      <c r="B39" s="12">
        <f>VLOOKUP(CONCATENATE($A39, " ", $B$7), 'Table 7 - Full data'!$A$2:$D$181, 2, FALSE)</f>
        <v>59585</v>
      </c>
      <c r="C39" s="23">
        <f>VLOOKUP(CONCATENATE($A39, " ", $B$7), 'Table 7 - Full data'!$A$2:$D$181, 3, FALSE)</f>
        <v>8067640</v>
      </c>
      <c r="D39" s="13">
        <f>VLOOKUP(CONCATENATE($A39, " ", $B$7), 'Table 7 - Full data'!$A$2:$D$181, 4, FALSE)</f>
        <v>0.01</v>
      </c>
    </row>
    <row r="40" spans="1:4" x14ac:dyDescent="0.25">
      <c r="A40" s="11" t="s">
        <v>246</v>
      </c>
      <c r="B40" s="12">
        <f>VLOOKUP(CONCATENATE($A40, " ", $B$7), 'Table 7 - Full data'!$A$2:$D$181, 2, FALSE)</f>
        <v>114000</v>
      </c>
      <c r="C40" s="23">
        <f>VLOOKUP(CONCATENATE($A40, " ", $B$7), 'Table 7 - Full data'!$A$2:$D$181, 3, FALSE)</f>
        <v>15086650</v>
      </c>
      <c r="D40" s="13">
        <f>VLOOKUP(CONCATENATE($A40, " ", $B$7), 'Table 7 - Full data'!$A$2:$D$181, 4, FALSE)</f>
        <v>0.02</v>
      </c>
    </row>
    <row r="41" spans="1:4" x14ac:dyDescent="0.25">
      <c r="A41" s="11" t="s">
        <v>247</v>
      </c>
      <c r="B41" s="12">
        <f>VLOOKUP(CONCATENATE($A41, " ", $B$7), 'Table 7 - Full data'!$A$2:$D$181, 2, FALSE)</f>
        <v>189285</v>
      </c>
      <c r="C41" s="23">
        <f>VLOOKUP(CONCATENATE($A41, " ", $B$7), 'Table 7 - Full data'!$A$2:$D$181, 3, FALSE)</f>
        <v>25936140</v>
      </c>
      <c r="D41" s="13">
        <f>VLOOKUP(CONCATENATE($A41, " ", $B$7), 'Table 7 - Full data'!$A$2:$D$181, 4, FALSE)</f>
        <v>0.04</v>
      </c>
    </row>
    <row r="42" spans="1:4" x14ac:dyDescent="0.25">
      <c r="A42" s="11" t="s">
        <v>248</v>
      </c>
      <c r="B42" s="12">
        <f>VLOOKUP(CONCATENATE($A42, " ", $B$7), 'Table 7 - Full data'!$A$2:$D$181, 2, FALSE)</f>
        <v>2500</v>
      </c>
      <c r="C42" s="23">
        <f>VLOOKUP(CONCATENATE($A42, " ", $B$7), 'Table 7 - Full data'!$A$2:$D$181, 3, FALSE)</f>
        <v>303860</v>
      </c>
      <c r="D42" s="13">
        <f>VLOOKUP(CONCATENATE($A42, " ", $B$7), 'Table 7 - Full data'!$A$2:$D$181, 4, FALSE)</f>
        <v>0</v>
      </c>
    </row>
    <row r="43" spans="1:4" x14ac:dyDescent="0.25">
      <c r="A43" s="11" t="s">
        <v>249</v>
      </c>
      <c r="B43" s="12">
        <f>VLOOKUP(CONCATENATE($A43, " ", $B$7), 'Table 7 - Full data'!$A$2:$D$181, 2, FALSE)</f>
        <v>18810</v>
      </c>
      <c r="C43" s="23">
        <f>VLOOKUP(CONCATENATE($A43, " ", $B$7), 'Table 7 - Full data'!$A$2:$D$181, 3, FALSE)</f>
        <v>2092195</v>
      </c>
      <c r="D43" s="13">
        <f>VLOOKUP(CONCATENATE($A43, " ", $B$7), 'Table 7 - Full data'!$A$2:$D$181, 4, FALSE)</f>
        <v>0</v>
      </c>
    </row>
    <row r="44" spans="1:4" x14ac:dyDescent="0.25">
      <c r="A44" s="11" t="s">
        <v>250</v>
      </c>
      <c r="B44" s="12">
        <f>VLOOKUP(CONCATENATE($A44, " ", $B$7), 'Table 7 - Full data'!$A$2:$D$181, 2, FALSE)</f>
        <v>1890</v>
      </c>
      <c r="C44" s="23">
        <f>VLOOKUP(CONCATENATE($A44, " ", $B$7), 'Table 7 - Full data'!$A$2:$D$181, 3, FALSE)</f>
        <v>186305</v>
      </c>
      <c r="D44" s="13">
        <f>VLOOKUP(CONCATENATE($A44, " ", $B$7), 'Table 7 - Full data'!$A$2:$D$181, 4, FALSE)</f>
        <v>0</v>
      </c>
    </row>
    <row r="45" spans="1:4" ht="31.5" x14ac:dyDescent="0.25">
      <c r="A45" s="20" t="s">
        <v>56</v>
      </c>
      <c r="B45" s="2"/>
      <c r="C45" s="2"/>
      <c r="D45" s="2"/>
    </row>
    <row r="46" spans="1:4" ht="110.25" x14ac:dyDescent="0.25">
      <c r="A46" s="20" t="s">
        <v>75</v>
      </c>
      <c r="B46" s="2"/>
      <c r="C46" s="2"/>
      <c r="D46" s="2"/>
    </row>
    <row r="47" spans="1:4" ht="78.75" x14ac:dyDescent="0.25">
      <c r="A47" s="20" t="s">
        <v>76</v>
      </c>
      <c r="B47" s="2"/>
      <c r="C47" s="2"/>
      <c r="D47" s="2"/>
    </row>
    <row r="48" spans="1:4" ht="31.5" x14ac:dyDescent="0.25">
      <c r="A48" s="20" t="s">
        <v>77</v>
      </c>
      <c r="B48" s="2"/>
      <c r="C48" s="2"/>
      <c r="D48" s="2"/>
    </row>
    <row r="49" spans="1:4" ht="31.5" x14ac:dyDescent="0.25">
      <c r="A49" s="20" t="s">
        <v>90</v>
      </c>
      <c r="B49" s="2"/>
      <c r="C49" s="2"/>
      <c r="D49" s="2"/>
    </row>
    <row r="50" spans="1:4" ht="173.25" x14ac:dyDescent="0.25">
      <c r="A50" s="20" t="s">
        <v>89</v>
      </c>
      <c r="B50" s="2"/>
      <c r="C50" s="2"/>
      <c r="D50" s="2"/>
    </row>
    <row r="51" spans="1:4" ht="47.25" x14ac:dyDescent="0.25">
      <c r="A51" s="20" t="s">
        <v>79</v>
      </c>
      <c r="B51" s="2"/>
      <c r="C51" s="2"/>
      <c r="D51" s="2"/>
    </row>
  </sheetData>
  <conditionalFormatting sqref="D1:D1048576">
    <cfRule type="dataBar" priority="1">
      <dataBar>
        <cfvo type="num" val="0"/>
        <cfvo type="num" val="1"/>
        <color rgb="FFB4A9D4"/>
      </dataBar>
      <extLst>
        <ext xmlns:x14="http://schemas.microsoft.com/office/spreadsheetml/2009/9/main" uri="{B025F937-C7B1-47D3-B67F-A62EFF666E3E}">
          <x14:id>{247CD9B9-9D32-48A2-9129-EA284673210C}</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247CD9B9-9D32-48A2-9129-EA284673210C}">
            <x14:dataBar minLength="0" maxLength="100" gradient="0">
              <x14:cfvo type="num">
                <xm:f>0</xm:f>
              </x14:cfvo>
              <x14:cfvo type="num">
                <xm:f>1</xm:f>
              </x14:cfvo>
              <x14:negativeFillColor rgb="FFB4A9D4"/>
              <x14:axisColor rgb="FF000000"/>
            </x14:dataBar>
          </x14:cfRule>
          <xm:sqref>D1:D1048576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'Financial year lookup'!A3:A7</xm:f>
          </x14:formula1>
          <xm:sqref>B7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5"/>
  <sheetViews>
    <sheetView workbookViewId="0"/>
  </sheetViews>
  <sheetFormatPr defaultColWidth="11" defaultRowHeight="15.75" x14ac:dyDescent="0.25"/>
  <cols>
    <col min="1" max="1" width="50.75" customWidth="1"/>
    <col min="2" max="2" width="30.75" customWidth="1"/>
  </cols>
  <sheetData>
    <row r="1" spans="1:2" ht="21" x14ac:dyDescent="0.35">
      <c r="A1" s="7" t="s">
        <v>8</v>
      </c>
      <c r="B1" s="2"/>
    </row>
    <row r="2" spans="1:2" x14ac:dyDescent="0.25">
      <c r="A2" s="2" t="s">
        <v>38</v>
      </c>
      <c r="B2" s="2"/>
    </row>
    <row r="3" spans="1:2" x14ac:dyDescent="0.25">
      <c r="A3" s="2" t="s">
        <v>21</v>
      </c>
      <c r="B3" s="2"/>
    </row>
    <row r="4" spans="1:2" x14ac:dyDescent="0.25">
      <c r="A4" s="2" t="s">
        <v>39</v>
      </c>
      <c r="B4" s="2"/>
    </row>
    <row r="5" spans="1:2" ht="80.099999999999994" customHeight="1" x14ac:dyDescent="0.25">
      <c r="A5" s="4" t="s">
        <v>597</v>
      </c>
      <c r="B5" s="4" t="s">
        <v>598</v>
      </c>
    </row>
    <row r="6" spans="1:2" x14ac:dyDescent="0.25">
      <c r="A6" s="8" t="s">
        <v>264</v>
      </c>
      <c r="B6" s="9">
        <v>215205</v>
      </c>
    </row>
    <row r="7" spans="1:2" x14ac:dyDescent="0.25">
      <c r="A7" s="11" t="s">
        <v>192</v>
      </c>
      <c r="B7" s="12">
        <v>60905</v>
      </c>
    </row>
    <row r="8" spans="1:2" x14ac:dyDescent="0.25">
      <c r="A8" s="11" t="s">
        <v>193</v>
      </c>
      <c r="B8" s="12">
        <v>95460</v>
      </c>
    </row>
    <row r="9" spans="1:2" x14ac:dyDescent="0.25">
      <c r="A9" s="11" t="s">
        <v>194</v>
      </c>
      <c r="B9" s="12">
        <v>177150</v>
      </c>
    </row>
    <row r="10" spans="1:2" x14ac:dyDescent="0.25">
      <c r="A10" s="11" t="s">
        <v>195</v>
      </c>
      <c r="B10" s="12">
        <v>204460</v>
      </c>
    </row>
    <row r="11" spans="1:2" x14ac:dyDescent="0.25">
      <c r="A11" s="20" t="s">
        <v>91</v>
      </c>
      <c r="B11" s="2"/>
    </row>
    <row r="12" spans="1:2" ht="78.75" x14ac:dyDescent="0.25">
      <c r="A12" s="20" t="s">
        <v>92</v>
      </c>
      <c r="B12" s="2"/>
    </row>
    <row r="13" spans="1:2" ht="94.5" x14ac:dyDescent="0.25">
      <c r="A13" s="20" t="s">
        <v>93</v>
      </c>
      <c r="B13" s="2"/>
    </row>
    <row r="14" spans="1:2" ht="31.5" x14ac:dyDescent="0.25">
      <c r="A14" s="20" t="s">
        <v>94</v>
      </c>
      <c r="B14" s="2"/>
    </row>
    <row r="15" spans="1:2" ht="63" x14ac:dyDescent="0.25">
      <c r="A15" s="20" t="s">
        <v>95</v>
      </c>
      <c r="B15" s="2"/>
    </row>
  </sheetData>
  <conditionalFormatting sqref="A1">
    <cfRule type="dataBar" priority="1">
      <dataBar>
        <cfvo type="num" val="0"/>
        <cfvo type="num" val="1"/>
        <color rgb="FFB4A9D4"/>
      </dataBar>
      <extLst>
        <ext xmlns:x14="http://schemas.microsoft.com/office/spreadsheetml/2009/9/main" uri="{B025F937-C7B1-47D3-B67F-A62EFF666E3E}">
          <x14:id>{51EAFF3C-5C10-4890-A5E3-749870C45919}</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51EAFF3C-5C10-4890-A5E3-749870C45919}">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24"/>
  <sheetViews>
    <sheetView workbookViewId="0"/>
  </sheetViews>
  <sheetFormatPr defaultColWidth="11" defaultRowHeight="15.75" x14ac:dyDescent="0.25"/>
  <cols>
    <col min="1" max="1" width="50.75" customWidth="1"/>
    <col min="2" max="2" width="30.75" customWidth="1"/>
  </cols>
  <sheetData>
    <row r="1" spans="1:2" ht="21" x14ac:dyDescent="0.35">
      <c r="A1" s="7" t="s">
        <v>9</v>
      </c>
      <c r="B1" s="2"/>
    </row>
    <row r="2" spans="1:2" x14ac:dyDescent="0.25">
      <c r="A2" s="2" t="s">
        <v>40</v>
      </c>
      <c r="B2" s="2"/>
    </row>
    <row r="3" spans="1:2" x14ac:dyDescent="0.25">
      <c r="A3" s="2" t="s">
        <v>21</v>
      </c>
      <c r="B3" s="2"/>
    </row>
    <row r="4" spans="1:2" x14ac:dyDescent="0.25">
      <c r="A4" s="2" t="s">
        <v>41</v>
      </c>
      <c r="B4" s="2"/>
    </row>
    <row r="5" spans="1:2" ht="80.099999999999994" customHeight="1" x14ac:dyDescent="0.25">
      <c r="A5" s="4" t="s">
        <v>265</v>
      </c>
      <c r="B5" s="4" t="s">
        <v>599</v>
      </c>
    </row>
    <row r="6" spans="1:2" x14ac:dyDescent="0.25">
      <c r="A6" s="11" t="s">
        <v>266</v>
      </c>
      <c r="B6" s="12">
        <v>105000</v>
      </c>
    </row>
    <row r="7" spans="1:2" x14ac:dyDescent="0.25">
      <c r="A7" s="11" t="s">
        <v>267</v>
      </c>
      <c r="B7" s="12">
        <v>106000</v>
      </c>
    </row>
    <row r="8" spans="1:2" x14ac:dyDescent="0.25">
      <c r="A8" s="11" t="s">
        <v>268</v>
      </c>
      <c r="B8" s="12">
        <v>104000</v>
      </c>
    </row>
    <row r="9" spans="1:2" x14ac:dyDescent="0.25">
      <c r="A9" s="11" t="s">
        <v>269</v>
      </c>
      <c r="B9" s="12">
        <v>103000</v>
      </c>
    </row>
    <row r="10" spans="1:2" x14ac:dyDescent="0.25">
      <c r="A10" s="11" t="s">
        <v>270</v>
      </c>
      <c r="B10" s="12">
        <v>104000</v>
      </c>
    </row>
    <row r="11" spans="1:2" x14ac:dyDescent="0.25">
      <c r="A11" s="11" t="s">
        <v>271</v>
      </c>
      <c r="B11" s="12">
        <v>106000</v>
      </c>
    </row>
    <row r="12" spans="1:2" x14ac:dyDescent="0.25">
      <c r="A12" s="11" t="s">
        <v>272</v>
      </c>
      <c r="B12" s="12">
        <v>184000</v>
      </c>
    </row>
    <row r="13" spans="1:2" x14ac:dyDescent="0.25">
      <c r="A13" s="11" t="s">
        <v>273</v>
      </c>
      <c r="B13" s="12">
        <v>303000</v>
      </c>
    </row>
    <row r="14" spans="1:2" x14ac:dyDescent="0.25">
      <c r="A14" s="11" t="s">
        <v>274</v>
      </c>
      <c r="B14" s="12">
        <v>316190</v>
      </c>
    </row>
    <row r="15" spans="1:2" x14ac:dyDescent="0.25">
      <c r="A15" s="11" t="s">
        <v>275</v>
      </c>
      <c r="B15" s="12">
        <v>323315</v>
      </c>
    </row>
    <row r="16" spans="1:2" x14ac:dyDescent="0.25">
      <c r="A16" s="11" t="s">
        <v>276</v>
      </c>
      <c r="B16" s="12">
        <v>327650</v>
      </c>
    </row>
    <row r="17" spans="1:2" x14ac:dyDescent="0.25">
      <c r="A17" s="11" t="s">
        <v>277</v>
      </c>
      <c r="B17" s="12">
        <v>329055</v>
      </c>
    </row>
    <row r="18" spans="1:2" x14ac:dyDescent="0.25">
      <c r="A18" s="20" t="s">
        <v>91</v>
      </c>
      <c r="B18" s="2"/>
    </row>
    <row r="19" spans="1:2" ht="47.25" x14ac:dyDescent="0.25">
      <c r="A19" s="20" t="s">
        <v>96</v>
      </c>
      <c r="B19" s="2"/>
    </row>
    <row r="20" spans="1:2" ht="128.25" customHeight="1" x14ac:dyDescent="0.25">
      <c r="A20" s="20" t="s">
        <v>97</v>
      </c>
      <c r="B20" s="2"/>
    </row>
    <row r="21" spans="1:2" ht="157.5" x14ac:dyDescent="0.25">
      <c r="A21" s="20" t="s">
        <v>98</v>
      </c>
      <c r="B21" s="2"/>
    </row>
    <row r="22" spans="1:2" ht="157.5" x14ac:dyDescent="0.25">
      <c r="A22" s="20" t="s">
        <v>99</v>
      </c>
      <c r="B22" s="2"/>
    </row>
    <row r="23" spans="1:2" ht="94.5" x14ac:dyDescent="0.25">
      <c r="A23" s="20" t="s">
        <v>100</v>
      </c>
      <c r="B23" s="2"/>
    </row>
    <row r="24" spans="1:2" ht="31.5" x14ac:dyDescent="0.25">
      <c r="A24" s="20" t="s">
        <v>101</v>
      </c>
      <c r="B24" s="2"/>
    </row>
  </sheetData>
  <conditionalFormatting sqref="A1">
    <cfRule type="dataBar" priority="1">
      <dataBar>
        <cfvo type="num" val="0"/>
        <cfvo type="num" val="1"/>
        <color rgb="FFB4A9D4"/>
      </dataBar>
      <extLst>
        <ext xmlns:x14="http://schemas.microsoft.com/office/spreadsheetml/2009/9/main" uri="{B025F937-C7B1-47D3-B67F-A62EFF666E3E}">
          <x14:id>{971B1BE7-D372-4FBF-8310-B9C500E11B90}</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971B1BE7-D372-4FBF-8310-B9C500E11B90}">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48"/>
  <sheetViews>
    <sheetView workbookViewId="0"/>
  </sheetViews>
  <sheetFormatPr defaultColWidth="11" defaultRowHeight="15.75" x14ac:dyDescent="0.25"/>
  <cols>
    <col min="1" max="1" width="50.75" customWidth="1"/>
    <col min="2" max="3" width="16.75" customWidth="1"/>
  </cols>
  <sheetData>
    <row r="1" spans="1:3" ht="21" x14ac:dyDescent="0.35">
      <c r="A1" s="7" t="s">
        <v>10</v>
      </c>
      <c r="B1" s="2"/>
      <c r="C1" s="2"/>
    </row>
    <row r="2" spans="1:3" x14ac:dyDescent="0.25">
      <c r="A2" s="2" t="s">
        <v>42</v>
      </c>
      <c r="B2" s="2"/>
      <c r="C2" s="2"/>
    </row>
    <row r="3" spans="1:3" x14ac:dyDescent="0.25">
      <c r="A3" s="2" t="s">
        <v>21</v>
      </c>
      <c r="B3" s="2"/>
      <c r="C3" s="2"/>
    </row>
    <row r="4" spans="1:3" x14ac:dyDescent="0.25">
      <c r="A4" s="2" t="s">
        <v>22</v>
      </c>
      <c r="B4" s="2"/>
      <c r="C4" s="2"/>
    </row>
    <row r="5" spans="1:3" x14ac:dyDescent="0.25">
      <c r="A5" s="2" t="s">
        <v>43</v>
      </c>
      <c r="B5" s="2"/>
      <c r="C5" s="2"/>
    </row>
    <row r="6" spans="1:3" ht="80.099999999999994" customHeight="1" x14ac:dyDescent="0.25">
      <c r="A6" s="4" t="s">
        <v>587</v>
      </c>
      <c r="B6" s="4" t="s">
        <v>278</v>
      </c>
      <c r="C6" s="4" t="s">
        <v>279</v>
      </c>
    </row>
    <row r="7" spans="1:3" x14ac:dyDescent="0.25">
      <c r="A7" s="8" t="s">
        <v>150</v>
      </c>
      <c r="B7" s="9">
        <v>329055</v>
      </c>
      <c r="C7" s="10">
        <v>1</v>
      </c>
    </row>
    <row r="8" spans="1:3" x14ac:dyDescent="0.25">
      <c r="A8" s="11" t="s">
        <v>216</v>
      </c>
      <c r="B8" s="12">
        <v>10465</v>
      </c>
      <c r="C8" s="13">
        <v>0.03</v>
      </c>
    </row>
    <row r="9" spans="1:3" x14ac:dyDescent="0.25">
      <c r="A9" s="11" t="s">
        <v>217</v>
      </c>
      <c r="B9" s="12">
        <v>10110</v>
      </c>
      <c r="C9" s="13">
        <v>0.03</v>
      </c>
    </row>
    <row r="10" spans="1:3" x14ac:dyDescent="0.25">
      <c r="A10" s="11" t="s">
        <v>218</v>
      </c>
      <c r="B10" s="12">
        <v>6615</v>
      </c>
      <c r="C10" s="13">
        <v>0.02</v>
      </c>
    </row>
    <row r="11" spans="1:3" x14ac:dyDescent="0.25">
      <c r="A11" s="11" t="s">
        <v>219</v>
      </c>
      <c r="B11" s="12">
        <v>4240</v>
      </c>
      <c r="C11" s="13">
        <v>0.01</v>
      </c>
    </row>
    <row r="12" spans="1:3" x14ac:dyDescent="0.25">
      <c r="A12" s="11" t="s">
        <v>220</v>
      </c>
      <c r="B12" s="12">
        <v>3755</v>
      </c>
      <c r="C12" s="13">
        <v>0.01</v>
      </c>
    </row>
    <row r="13" spans="1:3" x14ac:dyDescent="0.25">
      <c r="A13" s="11" t="s">
        <v>221</v>
      </c>
      <c r="B13" s="12">
        <v>9205</v>
      </c>
      <c r="C13" s="13">
        <v>0.03</v>
      </c>
    </row>
    <row r="14" spans="1:3" x14ac:dyDescent="0.25">
      <c r="A14" s="11" t="s">
        <v>222</v>
      </c>
      <c r="B14" s="12">
        <v>11095</v>
      </c>
      <c r="C14" s="13">
        <v>0.03</v>
      </c>
    </row>
    <row r="15" spans="1:3" x14ac:dyDescent="0.25">
      <c r="A15" s="11" t="s">
        <v>223</v>
      </c>
      <c r="B15" s="12">
        <v>9050</v>
      </c>
      <c r="C15" s="13">
        <v>0.03</v>
      </c>
    </row>
    <row r="16" spans="1:3" x14ac:dyDescent="0.25">
      <c r="A16" s="11" t="s">
        <v>224</v>
      </c>
      <c r="B16" s="12">
        <v>3825</v>
      </c>
      <c r="C16" s="13">
        <v>0.01</v>
      </c>
    </row>
    <row r="17" spans="1:3" x14ac:dyDescent="0.25">
      <c r="A17" s="11" t="s">
        <v>225</v>
      </c>
      <c r="B17" s="12">
        <v>5845</v>
      </c>
      <c r="C17" s="13">
        <v>0.02</v>
      </c>
    </row>
    <row r="18" spans="1:3" x14ac:dyDescent="0.25">
      <c r="A18" s="11" t="s">
        <v>226</v>
      </c>
      <c r="B18" s="12">
        <v>3695</v>
      </c>
      <c r="C18" s="13">
        <v>0.01</v>
      </c>
    </row>
    <row r="19" spans="1:3" x14ac:dyDescent="0.25">
      <c r="A19" s="11" t="s">
        <v>227</v>
      </c>
      <c r="B19" s="12">
        <v>21175</v>
      </c>
      <c r="C19" s="13">
        <v>0.06</v>
      </c>
    </row>
    <row r="20" spans="1:3" x14ac:dyDescent="0.25">
      <c r="A20" s="11" t="s">
        <v>228</v>
      </c>
      <c r="B20" s="12">
        <v>10245</v>
      </c>
      <c r="C20" s="13">
        <v>0.03</v>
      </c>
    </row>
    <row r="21" spans="1:3" x14ac:dyDescent="0.25">
      <c r="A21" s="11" t="s">
        <v>229</v>
      </c>
      <c r="B21" s="12">
        <v>25320</v>
      </c>
      <c r="C21" s="13">
        <v>0.08</v>
      </c>
    </row>
    <row r="22" spans="1:3" x14ac:dyDescent="0.25">
      <c r="A22" s="11" t="s">
        <v>230</v>
      </c>
      <c r="B22" s="12">
        <v>53325</v>
      </c>
      <c r="C22" s="13">
        <v>0.16</v>
      </c>
    </row>
    <row r="23" spans="1:3" x14ac:dyDescent="0.25">
      <c r="A23" s="11" t="s">
        <v>231</v>
      </c>
      <c r="B23" s="12">
        <v>11975</v>
      </c>
      <c r="C23" s="13">
        <v>0.04</v>
      </c>
    </row>
    <row r="24" spans="1:3" x14ac:dyDescent="0.25">
      <c r="A24" s="11" t="s">
        <v>232</v>
      </c>
      <c r="B24" s="12">
        <v>5440</v>
      </c>
      <c r="C24" s="13">
        <v>0.02</v>
      </c>
    </row>
    <row r="25" spans="1:3" x14ac:dyDescent="0.25">
      <c r="A25" s="11" t="s">
        <v>233</v>
      </c>
      <c r="B25" s="12">
        <v>6210</v>
      </c>
      <c r="C25" s="13">
        <v>0.02</v>
      </c>
    </row>
    <row r="26" spans="1:3" x14ac:dyDescent="0.25">
      <c r="A26" s="11" t="s">
        <v>234</v>
      </c>
      <c r="B26" s="12">
        <v>4910</v>
      </c>
      <c r="C26" s="13">
        <v>0.01</v>
      </c>
    </row>
    <row r="27" spans="1:3" x14ac:dyDescent="0.25">
      <c r="A27" s="11" t="s">
        <v>235</v>
      </c>
      <c r="B27" s="12">
        <v>1005</v>
      </c>
      <c r="C27" s="13">
        <v>0</v>
      </c>
    </row>
    <row r="28" spans="1:3" x14ac:dyDescent="0.25">
      <c r="A28" s="11" t="s">
        <v>236</v>
      </c>
      <c r="B28" s="12">
        <v>10615</v>
      </c>
      <c r="C28" s="13">
        <v>0.03</v>
      </c>
    </row>
    <row r="29" spans="1:3" x14ac:dyDescent="0.25">
      <c r="A29" s="11" t="s">
        <v>237</v>
      </c>
      <c r="B29" s="12">
        <v>24890</v>
      </c>
      <c r="C29" s="13">
        <v>0.08</v>
      </c>
    </row>
    <row r="30" spans="1:3" x14ac:dyDescent="0.25">
      <c r="A30" s="11" t="s">
        <v>238</v>
      </c>
      <c r="B30" s="12">
        <v>790</v>
      </c>
      <c r="C30" s="13">
        <v>0</v>
      </c>
    </row>
    <row r="31" spans="1:3" x14ac:dyDescent="0.25">
      <c r="A31" s="11" t="s">
        <v>239</v>
      </c>
      <c r="B31" s="12">
        <v>7365</v>
      </c>
      <c r="C31" s="13">
        <v>0.02</v>
      </c>
    </row>
    <row r="32" spans="1:3" x14ac:dyDescent="0.25">
      <c r="A32" s="11" t="s">
        <v>240</v>
      </c>
      <c r="B32" s="12">
        <v>10695</v>
      </c>
      <c r="C32" s="13">
        <v>0.03</v>
      </c>
    </row>
    <row r="33" spans="1:3" x14ac:dyDescent="0.25">
      <c r="A33" s="11" t="s">
        <v>241</v>
      </c>
      <c r="B33" s="12">
        <v>6015</v>
      </c>
      <c r="C33" s="13">
        <v>0.02</v>
      </c>
    </row>
    <row r="34" spans="1:3" x14ac:dyDescent="0.25">
      <c r="A34" s="11" t="s">
        <v>242</v>
      </c>
      <c r="B34" s="12">
        <v>845</v>
      </c>
      <c r="C34" s="13">
        <v>0</v>
      </c>
    </row>
    <row r="35" spans="1:3" x14ac:dyDescent="0.25">
      <c r="A35" s="11" t="s">
        <v>243</v>
      </c>
      <c r="B35" s="12">
        <v>6380</v>
      </c>
      <c r="C35" s="13">
        <v>0.02</v>
      </c>
    </row>
    <row r="36" spans="1:3" x14ac:dyDescent="0.25">
      <c r="A36" s="11" t="s">
        <v>244</v>
      </c>
      <c r="B36" s="12">
        <v>19885</v>
      </c>
      <c r="C36" s="13">
        <v>0.06</v>
      </c>
    </row>
    <row r="37" spans="1:3" x14ac:dyDescent="0.25">
      <c r="A37" s="11" t="s">
        <v>245</v>
      </c>
      <c r="B37" s="12">
        <v>3935</v>
      </c>
      <c r="C37" s="13">
        <v>0.01</v>
      </c>
    </row>
    <row r="38" spans="1:3" x14ac:dyDescent="0.25">
      <c r="A38" s="11" t="s">
        <v>246</v>
      </c>
      <c r="B38" s="12">
        <v>7190</v>
      </c>
      <c r="C38" s="13">
        <v>0.02</v>
      </c>
    </row>
    <row r="39" spans="1:3" x14ac:dyDescent="0.25">
      <c r="A39" s="11" t="s">
        <v>247</v>
      </c>
      <c r="B39" s="12">
        <v>12590</v>
      </c>
      <c r="C39" s="13">
        <v>0.04</v>
      </c>
    </row>
    <row r="40" spans="1:3" x14ac:dyDescent="0.25">
      <c r="A40" s="11" t="s">
        <v>248</v>
      </c>
      <c r="B40" s="12">
        <v>135</v>
      </c>
      <c r="C40" s="13">
        <v>0</v>
      </c>
    </row>
    <row r="41" spans="1:3" x14ac:dyDescent="0.25">
      <c r="A41" s="11" t="s">
        <v>249</v>
      </c>
      <c r="B41" s="12">
        <v>200</v>
      </c>
      <c r="C41" s="13">
        <v>0</v>
      </c>
    </row>
    <row r="42" spans="1:3" x14ac:dyDescent="0.25">
      <c r="A42" s="11" t="s">
        <v>250</v>
      </c>
      <c r="B42" s="12">
        <v>25</v>
      </c>
      <c r="C42" s="13">
        <v>0</v>
      </c>
    </row>
    <row r="43" spans="1:3" x14ac:dyDescent="0.25">
      <c r="A43" s="20" t="s">
        <v>91</v>
      </c>
      <c r="B43" s="2"/>
      <c r="C43" s="2"/>
    </row>
    <row r="44" spans="1:3" ht="31.5" x14ac:dyDescent="0.25">
      <c r="A44" s="20" t="s">
        <v>102</v>
      </c>
      <c r="B44" s="2"/>
      <c r="C44" s="2"/>
    </row>
    <row r="45" spans="1:3" ht="110.25" x14ac:dyDescent="0.25">
      <c r="A45" s="20" t="s">
        <v>103</v>
      </c>
      <c r="B45" s="2"/>
      <c r="C45" s="2"/>
    </row>
    <row r="46" spans="1:3" ht="78.75" x14ac:dyDescent="0.25">
      <c r="A46" s="20" t="s">
        <v>104</v>
      </c>
      <c r="B46" s="2"/>
      <c r="C46" s="2"/>
    </row>
    <row r="47" spans="1:3" ht="47.25" x14ac:dyDescent="0.25">
      <c r="A47" s="20" t="s">
        <v>79</v>
      </c>
      <c r="B47" s="2"/>
      <c r="C47" s="2"/>
    </row>
    <row r="48" spans="1:3" ht="47.25" x14ac:dyDescent="0.25">
      <c r="A48" s="20" t="s">
        <v>105</v>
      </c>
      <c r="B48" s="2"/>
      <c r="C48" s="2"/>
    </row>
  </sheetData>
  <conditionalFormatting sqref="C1:C1048576">
    <cfRule type="dataBar" priority="1">
      <dataBar>
        <cfvo type="num" val="0"/>
        <cfvo type="num" val="1"/>
        <color rgb="FFB4A9D4"/>
      </dataBar>
      <extLst>
        <ext xmlns:x14="http://schemas.microsoft.com/office/spreadsheetml/2009/9/main" uri="{B025F937-C7B1-47D3-B67F-A62EFF666E3E}">
          <x14:id>{A861C70A-900D-4DF1-9AC8-5DDBA7594E90}</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A861C70A-900D-4DF1-9AC8-5DDBA7594E90}">
            <x14:dataBar minLength="0" maxLength="100" gradient="0">
              <x14:cfvo type="num">
                <xm:f>0</xm:f>
              </x14:cfvo>
              <x14:cfvo type="num">
                <xm:f>1</xm:f>
              </x14:cfvo>
              <x14:negativeFillColor rgb="FFB4A9D4"/>
              <x14:axisColor rgb="FF000000"/>
            </x14:dataBar>
          </x14:cfRule>
          <xm:sqref>C1:C1048576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7"/>
  <sheetViews>
    <sheetView workbookViewId="0"/>
  </sheetViews>
  <sheetFormatPr defaultColWidth="11" defaultRowHeight="15.75" x14ac:dyDescent="0.25"/>
  <cols>
    <col min="1" max="1" width="50.75" customWidth="1"/>
    <col min="2" max="3" width="16.75" customWidth="1"/>
  </cols>
  <sheetData>
    <row r="1" spans="1:3" ht="21" x14ac:dyDescent="0.35">
      <c r="A1" s="7" t="s">
        <v>11</v>
      </c>
      <c r="B1" s="2"/>
      <c r="C1" s="2"/>
    </row>
    <row r="2" spans="1:3" x14ac:dyDescent="0.25">
      <c r="A2" s="2" t="s">
        <v>44</v>
      </c>
      <c r="B2" s="2"/>
      <c r="C2" s="2"/>
    </row>
    <row r="3" spans="1:3" x14ac:dyDescent="0.25">
      <c r="A3" s="2" t="s">
        <v>21</v>
      </c>
      <c r="B3" s="2"/>
      <c r="C3" s="2"/>
    </row>
    <row r="4" spans="1:3" x14ac:dyDescent="0.25">
      <c r="A4" s="2" t="s">
        <v>22</v>
      </c>
      <c r="B4" s="2"/>
      <c r="C4" s="2"/>
    </row>
    <row r="5" spans="1:3" x14ac:dyDescent="0.25">
      <c r="A5" s="2" t="s">
        <v>45</v>
      </c>
      <c r="B5" s="2"/>
      <c r="C5" s="2"/>
    </row>
    <row r="6" spans="1:3" ht="80.099999999999994" customHeight="1" x14ac:dyDescent="0.25">
      <c r="A6" s="4" t="s">
        <v>600</v>
      </c>
      <c r="B6" s="4" t="s">
        <v>278</v>
      </c>
      <c r="C6" s="4" t="s">
        <v>279</v>
      </c>
    </row>
    <row r="7" spans="1:3" x14ac:dyDescent="0.25">
      <c r="A7" s="8" t="s">
        <v>150</v>
      </c>
      <c r="B7" s="9">
        <v>329055</v>
      </c>
      <c r="C7" s="10">
        <v>1</v>
      </c>
    </row>
    <row r="8" spans="1:3" x14ac:dyDescent="0.25">
      <c r="A8" s="11" t="s">
        <v>280</v>
      </c>
      <c r="B8" s="12">
        <v>11940</v>
      </c>
      <c r="C8" s="13">
        <v>0.04</v>
      </c>
    </row>
    <row r="9" spans="1:3" x14ac:dyDescent="0.25">
      <c r="A9" s="11" t="s">
        <v>281</v>
      </c>
      <c r="B9" s="12">
        <v>16190</v>
      </c>
      <c r="C9" s="13">
        <v>0.05</v>
      </c>
    </row>
    <row r="10" spans="1:3" x14ac:dyDescent="0.25">
      <c r="A10" s="11" t="s">
        <v>282</v>
      </c>
      <c r="B10" s="12">
        <v>17955</v>
      </c>
      <c r="C10" s="13">
        <v>0.05</v>
      </c>
    </row>
    <row r="11" spans="1:3" x14ac:dyDescent="0.25">
      <c r="A11" s="11" t="s">
        <v>283</v>
      </c>
      <c r="B11" s="12">
        <v>18595</v>
      </c>
      <c r="C11" s="13">
        <v>0.06</v>
      </c>
    </row>
    <row r="12" spans="1:3" x14ac:dyDescent="0.25">
      <c r="A12" s="11" t="s">
        <v>284</v>
      </c>
      <c r="B12" s="12">
        <v>20305</v>
      </c>
      <c r="C12" s="13">
        <v>0.06</v>
      </c>
    </row>
    <row r="13" spans="1:3" x14ac:dyDescent="0.25">
      <c r="A13" s="11" t="s">
        <v>285</v>
      </c>
      <c r="B13" s="12">
        <v>21460</v>
      </c>
      <c r="C13" s="13">
        <v>7.0000000000000007E-2</v>
      </c>
    </row>
    <row r="14" spans="1:3" x14ac:dyDescent="0.25">
      <c r="A14" s="11" t="s">
        <v>286</v>
      </c>
      <c r="B14" s="12">
        <v>22235</v>
      </c>
      <c r="C14" s="13">
        <v>7.0000000000000007E-2</v>
      </c>
    </row>
    <row r="15" spans="1:3" x14ac:dyDescent="0.25">
      <c r="A15" s="11" t="s">
        <v>287</v>
      </c>
      <c r="B15" s="12">
        <v>22575</v>
      </c>
      <c r="C15" s="13">
        <v>7.0000000000000007E-2</v>
      </c>
    </row>
    <row r="16" spans="1:3" x14ac:dyDescent="0.25">
      <c r="A16" s="11" t="s">
        <v>288</v>
      </c>
      <c r="B16" s="12">
        <v>22165</v>
      </c>
      <c r="C16" s="13">
        <v>7.0000000000000007E-2</v>
      </c>
    </row>
    <row r="17" spans="1:3" x14ac:dyDescent="0.25">
      <c r="A17" s="11" t="s">
        <v>289</v>
      </c>
      <c r="B17" s="12">
        <v>22175</v>
      </c>
      <c r="C17" s="13">
        <v>7.0000000000000007E-2</v>
      </c>
    </row>
    <row r="18" spans="1:3" x14ac:dyDescent="0.25">
      <c r="A18" s="11" t="s">
        <v>290</v>
      </c>
      <c r="B18" s="12">
        <v>22025</v>
      </c>
      <c r="C18" s="13">
        <v>7.0000000000000007E-2</v>
      </c>
    </row>
    <row r="19" spans="1:3" x14ac:dyDescent="0.25">
      <c r="A19" s="11" t="s">
        <v>291</v>
      </c>
      <c r="B19" s="12">
        <v>23030</v>
      </c>
      <c r="C19" s="13">
        <v>7.0000000000000007E-2</v>
      </c>
    </row>
    <row r="20" spans="1:3" x14ac:dyDescent="0.25">
      <c r="A20" s="11" t="s">
        <v>292</v>
      </c>
      <c r="B20" s="12">
        <v>22710</v>
      </c>
      <c r="C20" s="13">
        <v>7.0000000000000007E-2</v>
      </c>
    </row>
    <row r="21" spans="1:3" x14ac:dyDescent="0.25">
      <c r="A21" s="11" t="s">
        <v>293</v>
      </c>
      <c r="B21" s="12">
        <v>22185</v>
      </c>
      <c r="C21" s="13">
        <v>7.0000000000000007E-2</v>
      </c>
    </row>
    <row r="22" spans="1:3" x14ac:dyDescent="0.25">
      <c r="A22" s="11" t="s">
        <v>294</v>
      </c>
      <c r="B22" s="12">
        <v>21750</v>
      </c>
      <c r="C22" s="13">
        <v>7.0000000000000007E-2</v>
      </c>
    </row>
    <row r="23" spans="1:3" x14ac:dyDescent="0.25">
      <c r="A23" s="11" t="s">
        <v>295</v>
      </c>
      <c r="B23" s="12">
        <v>21765</v>
      </c>
      <c r="C23" s="13">
        <v>7.0000000000000007E-2</v>
      </c>
    </row>
    <row r="24" spans="1:3" x14ac:dyDescent="0.25">
      <c r="A24" s="20" t="s">
        <v>91</v>
      </c>
      <c r="B24" s="2"/>
      <c r="C24" s="2"/>
    </row>
    <row r="25" spans="1:3" ht="31.5" x14ac:dyDescent="0.25">
      <c r="A25" s="20" t="s">
        <v>106</v>
      </c>
      <c r="B25" s="2"/>
      <c r="C25" s="2"/>
    </row>
    <row r="26" spans="1:3" x14ac:dyDescent="0.25">
      <c r="A26" s="20"/>
      <c r="B26" s="2"/>
      <c r="C26" s="2"/>
    </row>
    <row r="27" spans="1:3" x14ac:dyDescent="0.25">
      <c r="A27" s="20"/>
      <c r="B27" s="2"/>
      <c r="C27" s="2"/>
    </row>
  </sheetData>
  <conditionalFormatting sqref="C1:C1048576">
    <cfRule type="dataBar" priority="1">
      <dataBar>
        <cfvo type="num" val="0"/>
        <cfvo type="num" val="1"/>
        <color rgb="FFB4A9D4"/>
      </dataBar>
      <extLst>
        <ext xmlns:x14="http://schemas.microsoft.com/office/spreadsheetml/2009/9/main" uri="{B025F937-C7B1-47D3-B67F-A62EFF666E3E}">
          <x14:id>{1A381488-6087-4B73-80E1-704F0D6EE0D2}</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1A381488-6087-4B73-80E1-704F0D6EE0D2}">
            <x14:dataBar minLength="0" maxLength="100" gradient="0">
              <x14:cfvo type="num">
                <xm:f>0</xm:f>
              </x14:cfvo>
              <x14:cfvo type="num">
                <xm:f>1</xm:f>
              </x14:cfvo>
              <x14:negativeFillColor rgb="FFB4A9D4"/>
              <x14:axisColor rgb="FF000000"/>
            </x14:dataBar>
          </x14:cfRule>
          <xm:sqref>C1:C1048576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46"/>
  <sheetViews>
    <sheetView workbookViewId="0"/>
  </sheetViews>
  <sheetFormatPr defaultColWidth="11" defaultRowHeight="15.75" x14ac:dyDescent="0.25"/>
  <cols>
    <col min="1" max="1" width="55.75" customWidth="1"/>
    <col min="2" max="18" width="16.75" customWidth="1"/>
  </cols>
  <sheetData>
    <row r="1" spans="1:18" ht="21" x14ac:dyDescent="0.35">
      <c r="A1" s="7" t="s">
        <v>12</v>
      </c>
      <c r="B1" s="2"/>
      <c r="C1" s="2"/>
      <c r="D1" s="2"/>
      <c r="E1" s="2"/>
      <c r="F1" s="2"/>
      <c r="G1" s="2"/>
      <c r="H1" s="2"/>
      <c r="I1" s="2"/>
      <c r="J1" s="2"/>
      <c r="K1" s="2"/>
      <c r="L1" s="2"/>
      <c r="M1" s="2"/>
      <c r="N1" s="2"/>
      <c r="O1" s="2"/>
      <c r="P1" s="2"/>
      <c r="Q1" s="2"/>
      <c r="R1" s="2"/>
    </row>
    <row r="2" spans="1:18" x14ac:dyDescent="0.25">
      <c r="A2" s="2" t="s">
        <v>46</v>
      </c>
      <c r="B2" s="2"/>
      <c r="C2" s="2"/>
      <c r="D2" s="2"/>
      <c r="E2" s="2"/>
      <c r="F2" s="2"/>
      <c r="G2" s="2"/>
      <c r="H2" s="2"/>
      <c r="I2" s="2"/>
      <c r="J2" s="2"/>
      <c r="K2" s="2"/>
      <c r="L2" s="2"/>
      <c r="M2" s="2"/>
      <c r="N2" s="2"/>
      <c r="O2" s="2"/>
      <c r="P2" s="2"/>
      <c r="Q2" s="2"/>
      <c r="R2" s="2"/>
    </row>
    <row r="3" spans="1:18" x14ac:dyDescent="0.25">
      <c r="A3" s="2" t="s">
        <v>21</v>
      </c>
      <c r="B3" s="2"/>
      <c r="C3" s="2"/>
      <c r="D3" s="2"/>
      <c r="E3" s="2"/>
      <c r="F3" s="2"/>
      <c r="G3" s="2"/>
      <c r="H3" s="2"/>
      <c r="I3" s="2"/>
      <c r="J3" s="2"/>
      <c r="K3" s="2"/>
      <c r="L3" s="2"/>
      <c r="M3" s="2"/>
      <c r="N3" s="2"/>
      <c r="O3" s="2"/>
      <c r="P3" s="2"/>
      <c r="Q3" s="2"/>
      <c r="R3" s="2"/>
    </row>
    <row r="4" spans="1:18" x14ac:dyDescent="0.25">
      <c r="A4" s="2" t="s">
        <v>47</v>
      </c>
      <c r="B4" s="2"/>
      <c r="C4" s="2"/>
      <c r="D4" s="2"/>
      <c r="E4" s="2"/>
      <c r="F4" s="2"/>
      <c r="G4" s="2"/>
      <c r="H4" s="2"/>
      <c r="I4" s="2"/>
      <c r="J4" s="2"/>
      <c r="K4" s="2"/>
      <c r="L4" s="2"/>
      <c r="M4" s="2"/>
      <c r="N4" s="2"/>
      <c r="O4" s="2"/>
      <c r="P4" s="2"/>
      <c r="Q4" s="2"/>
      <c r="R4" s="2"/>
    </row>
    <row r="5" spans="1:18" ht="80.099999999999994" customHeight="1" x14ac:dyDescent="0.25">
      <c r="A5" s="4" t="s">
        <v>601</v>
      </c>
      <c r="B5" s="4" t="s">
        <v>278</v>
      </c>
      <c r="C5" s="4" t="s">
        <v>296</v>
      </c>
      <c r="D5" s="4" t="s">
        <v>297</v>
      </c>
      <c r="E5" s="4" t="s">
        <v>298</v>
      </c>
      <c r="F5" s="4" t="s">
        <v>299</v>
      </c>
      <c r="G5" s="4" t="s">
        <v>300</v>
      </c>
      <c r="H5" s="4" t="s">
        <v>301</v>
      </c>
      <c r="I5" s="4" t="s">
        <v>302</v>
      </c>
      <c r="J5" s="4" t="s">
        <v>303</v>
      </c>
      <c r="K5" s="4" t="s">
        <v>304</v>
      </c>
      <c r="L5" s="4" t="s">
        <v>305</v>
      </c>
      <c r="M5" s="4" t="s">
        <v>306</v>
      </c>
      <c r="N5" s="4" t="s">
        <v>307</v>
      </c>
      <c r="O5" s="4" t="s">
        <v>308</v>
      </c>
      <c r="P5" s="4" t="s">
        <v>309</v>
      </c>
      <c r="Q5" s="4" t="s">
        <v>310</v>
      </c>
      <c r="R5" s="4" t="s">
        <v>311</v>
      </c>
    </row>
    <row r="6" spans="1:18" x14ac:dyDescent="0.25">
      <c r="A6" s="8" t="s">
        <v>150</v>
      </c>
      <c r="B6" s="9">
        <v>329055</v>
      </c>
      <c r="C6" s="9">
        <v>11940</v>
      </c>
      <c r="D6" s="9">
        <v>16190</v>
      </c>
      <c r="E6" s="9">
        <v>17955</v>
      </c>
      <c r="F6" s="9">
        <v>18595</v>
      </c>
      <c r="G6" s="9">
        <v>20305</v>
      </c>
      <c r="H6" s="9">
        <v>21460</v>
      </c>
      <c r="I6" s="9">
        <v>22235</v>
      </c>
      <c r="J6" s="9">
        <v>22575</v>
      </c>
      <c r="K6" s="9">
        <v>22165</v>
      </c>
      <c r="L6" s="9">
        <v>22175</v>
      </c>
      <c r="M6" s="9">
        <v>22025</v>
      </c>
      <c r="N6" s="9">
        <v>23030</v>
      </c>
      <c r="O6" s="9">
        <v>22710</v>
      </c>
      <c r="P6" s="9">
        <v>22185</v>
      </c>
      <c r="Q6" s="9">
        <v>21750</v>
      </c>
      <c r="R6" s="9">
        <v>21765</v>
      </c>
    </row>
    <row r="7" spans="1:18" x14ac:dyDescent="0.25">
      <c r="A7" s="11" t="s">
        <v>216</v>
      </c>
      <c r="B7" s="12">
        <v>10465</v>
      </c>
      <c r="C7" s="12">
        <v>360</v>
      </c>
      <c r="D7" s="12">
        <v>510</v>
      </c>
      <c r="E7" s="12">
        <v>585</v>
      </c>
      <c r="F7" s="12">
        <v>620</v>
      </c>
      <c r="G7" s="12">
        <v>670</v>
      </c>
      <c r="H7" s="12">
        <v>745</v>
      </c>
      <c r="I7" s="12">
        <v>690</v>
      </c>
      <c r="J7" s="12">
        <v>735</v>
      </c>
      <c r="K7" s="12">
        <v>765</v>
      </c>
      <c r="L7" s="12">
        <v>710</v>
      </c>
      <c r="M7" s="12">
        <v>660</v>
      </c>
      <c r="N7" s="12">
        <v>725</v>
      </c>
      <c r="O7" s="12">
        <v>715</v>
      </c>
      <c r="P7" s="12">
        <v>650</v>
      </c>
      <c r="Q7" s="12">
        <v>700</v>
      </c>
      <c r="R7" s="12">
        <v>630</v>
      </c>
    </row>
    <row r="8" spans="1:18" x14ac:dyDescent="0.25">
      <c r="A8" s="11" t="s">
        <v>217</v>
      </c>
      <c r="B8" s="12">
        <v>10110</v>
      </c>
      <c r="C8" s="12">
        <v>325</v>
      </c>
      <c r="D8" s="12">
        <v>470</v>
      </c>
      <c r="E8" s="12">
        <v>520</v>
      </c>
      <c r="F8" s="12">
        <v>565</v>
      </c>
      <c r="G8" s="12">
        <v>610</v>
      </c>
      <c r="H8" s="12">
        <v>685</v>
      </c>
      <c r="I8" s="12">
        <v>735</v>
      </c>
      <c r="J8" s="12">
        <v>710</v>
      </c>
      <c r="K8" s="12">
        <v>680</v>
      </c>
      <c r="L8" s="12">
        <v>660</v>
      </c>
      <c r="M8" s="12">
        <v>685</v>
      </c>
      <c r="N8" s="12">
        <v>730</v>
      </c>
      <c r="O8" s="12">
        <v>715</v>
      </c>
      <c r="P8" s="12">
        <v>670</v>
      </c>
      <c r="Q8" s="12">
        <v>675</v>
      </c>
      <c r="R8" s="12">
        <v>660</v>
      </c>
    </row>
    <row r="9" spans="1:18" x14ac:dyDescent="0.25">
      <c r="A9" s="11" t="s">
        <v>218</v>
      </c>
      <c r="B9" s="12">
        <v>6615</v>
      </c>
      <c r="C9" s="12">
        <v>220</v>
      </c>
      <c r="D9" s="12">
        <v>320</v>
      </c>
      <c r="E9" s="12">
        <v>390</v>
      </c>
      <c r="F9" s="12">
        <v>385</v>
      </c>
      <c r="G9" s="12">
        <v>430</v>
      </c>
      <c r="H9" s="12">
        <v>435</v>
      </c>
      <c r="I9" s="12">
        <v>455</v>
      </c>
      <c r="J9" s="12">
        <v>445</v>
      </c>
      <c r="K9" s="12">
        <v>455</v>
      </c>
      <c r="L9" s="12">
        <v>440</v>
      </c>
      <c r="M9" s="12">
        <v>470</v>
      </c>
      <c r="N9" s="12">
        <v>450</v>
      </c>
      <c r="O9" s="12">
        <v>460</v>
      </c>
      <c r="P9" s="12">
        <v>410</v>
      </c>
      <c r="Q9" s="12">
        <v>415</v>
      </c>
      <c r="R9" s="12">
        <v>440</v>
      </c>
    </row>
    <row r="10" spans="1:18" x14ac:dyDescent="0.25">
      <c r="A10" s="11" t="s">
        <v>219</v>
      </c>
      <c r="B10" s="12">
        <v>4240</v>
      </c>
      <c r="C10" s="12">
        <v>130</v>
      </c>
      <c r="D10" s="12">
        <v>190</v>
      </c>
      <c r="E10" s="12">
        <v>195</v>
      </c>
      <c r="F10" s="12">
        <v>240</v>
      </c>
      <c r="G10" s="12">
        <v>245</v>
      </c>
      <c r="H10" s="12">
        <v>275</v>
      </c>
      <c r="I10" s="12">
        <v>270</v>
      </c>
      <c r="J10" s="12">
        <v>280</v>
      </c>
      <c r="K10" s="12">
        <v>280</v>
      </c>
      <c r="L10" s="12">
        <v>290</v>
      </c>
      <c r="M10" s="12">
        <v>300</v>
      </c>
      <c r="N10" s="12">
        <v>330</v>
      </c>
      <c r="O10" s="12">
        <v>305</v>
      </c>
      <c r="P10" s="12">
        <v>305</v>
      </c>
      <c r="Q10" s="12">
        <v>300</v>
      </c>
      <c r="R10" s="12">
        <v>300</v>
      </c>
    </row>
    <row r="11" spans="1:18" x14ac:dyDescent="0.25">
      <c r="A11" s="11" t="s">
        <v>220</v>
      </c>
      <c r="B11" s="12">
        <v>3755</v>
      </c>
      <c r="C11" s="12">
        <v>150</v>
      </c>
      <c r="D11" s="12">
        <v>190</v>
      </c>
      <c r="E11" s="12">
        <v>220</v>
      </c>
      <c r="F11" s="12">
        <v>210</v>
      </c>
      <c r="G11" s="12">
        <v>210</v>
      </c>
      <c r="H11" s="12">
        <v>215</v>
      </c>
      <c r="I11" s="12">
        <v>280</v>
      </c>
      <c r="J11" s="12">
        <v>240</v>
      </c>
      <c r="K11" s="12">
        <v>265</v>
      </c>
      <c r="L11" s="12">
        <v>275</v>
      </c>
      <c r="M11" s="12">
        <v>235</v>
      </c>
      <c r="N11" s="12">
        <v>280</v>
      </c>
      <c r="O11" s="12">
        <v>265</v>
      </c>
      <c r="P11" s="12">
        <v>230</v>
      </c>
      <c r="Q11" s="12">
        <v>245</v>
      </c>
      <c r="R11" s="12">
        <v>245</v>
      </c>
    </row>
    <row r="12" spans="1:18" x14ac:dyDescent="0.25">
      <c r="A12" s="11" t="s">
        <v>221</v>
      </c>
      <c r="B12" s="12">
        <v>9205</v>
      </c>
      <c r="C12" s="12">
        <v>325</v>
      </c>
      <c r="D12" s="12">
        <v>425</v>
      </c>
      <c r="E12" s="12">
        <v>450</v>
      </c>
      <c r="F12" s="12">
        <v>505</v>
      </c>
      <c r="G12" s="12">
        <v>520</v>
      </c>
      <c r="H12" s="12">
        <v>605</v>
      </c>
      <c r="I12" s="12">
        <v>640</v>
      </c>
      <c r="J12" s="12">
        <v>640</v>
      </c>
      <c r="K12" s="12">
        <v>595</v>
      </c>
      <c r="L12" s="12">
        <v>605</v>
      </c>
      <c r="M12" s="12">
        <v>595</v>
      </c>
      <c r="N12" s="12">
        <v>690</v>
      </c>
      <c r="O12" s="12">
        <v>640</v>
      </c>
      <c r="P12" s="12">
        <v>665</v>
      </c>
      <c r="Q12" s="12">
        <v>660</v>
      </c>
      <c r="R12" s="12">
        <v>650</v>
      </c>
    </row>
    <row r="13" spans="1:18" x14ac:dyDescent="0.25">
      <c r="A13" s="11" t="s">
        <v>222</v>
      </c>
      <c r="B13" s="12">
        <v>11095</v>
      </c>
      <c r="C13" s="12">
        <v>460</v>
      </c>
      <c r="D13" s="12">
        <v>540</v>
      </c>
      <c r="E13" s="12">
        <v>590</v>
      </c>
      <c r="F13" s="12">
        <v>615</v>
      </c>
      <c r="G13" s="12">
        <v>675</v>
      </c>
      <c r="H13" s="12">
        <v>755</v>
      </c>
      <c r="I13" s="12">
        <v>735</v>
      </c>
      <c r="J13" s="12">
        <v>760</v>
      </c>
      <c r="K13" s="12">
        <v>700</v>
      </c>
      <c r="L13" s="12">
        <v>750</v>
      </c>
      <c r="M13" s="12">
        <v>695</v>
      </c>
      <c r="N13" s="12">
        <v>805</v>
      </c>
      <c r="O13" s="12">
        <v>795</v>
      </c>
      <c r="P13" s="12">
        <v>770</v>
      </c>
      <c r="Q13" s="12">
        <v>735</v>
      </c>
      <c r="R13" s="12">
        <v>715</v>
      </c>
    </row>
    <row r="14" spans="1:18" x14ac:dyDescent="0.25">
      <c r="A14" s="11" t="s">
        <v>223</v>
      </c>
      <c r="B14" s="12">
        <v>9050</v>
      </c>
      <c r="C14" s="12">
        <v>365</v>
      </c>
      <c r="D14" s="12">
        <v>450</v>
      </c>
      <c r="E14" s="12">
        <v>500</v>
      </c>
      <c r="F14" s="12">
        <v>525</v>
      </c>
      <c r="G14" s="12">
        <v>620</v>
      </c>
      <c r="H14" s="12">
        <v>595</v>
      </c>
      <c r="I14" s="12">
        <v>625</v>
      </c>
      <c r="J14" s="12">
        <v>610</v>
      </c>
      <c r="K14" s="12">
        <v>635</v>
      </c>
      <c r="L14" s="12">
        <v>600</v>
      </c>
      <c r="M14" s="12">
        <v>600</v>
      </c>
      <c r="N14" s="12">
        <v>630</v>
      </c>
      <c r="O14" s="12">
        <v>620</v>
      </c>
      <c r="P14" s="12">
        <v>560</v>
      </c>
      <c r="Q14" s="12">
        <v>565</v>
      </c>
      <c r="R14" s="12">
        <v>550</v>
      </c>
    </row>
    <row r="15" spans="1:18" x14ac:dyDescent="0.25">
      <c r="A15" s="11" t="s">
        <v>224</v>
      </c>
      <c r="B15" s="12">
        <v>3825</v>
      </c>
      <c r="C15" s="12">
        <v>130</v>
      </c>
      <c r="D15" s="12">
        <v>150</v>
      </c>
      <c r="E15" s="12">
        <v>195</v>
      </c>
      <c r="F15" s="12">
        <v>175</v>
      </c>
      <c r="G15" s="12">
        <v>215</v>
      </c>
      <c r="H15" s="12">
        <v>225</v>
      </c>
      <c r="I15" s="12">
        <v>220</v>
      </c>
      <c r="J15" s="12">
        <v>255</v>
      </c>
      <c r="K15" s="12">
        <v>265</v>
      </c>
      <c r="L15" s="12">
        <v>250</v>
      </c>
      <c r="M15" s="12">
        <v>275</v>
      </c>
      <c r="N15" s="12">
        <v>290</v>
      </c>
      <c r="O15" s="12">
        <v>305</v>
      </c>
      <c r="P15" s="12">
        <v>285</v>
      </c>
      <c r="Q15" s="12">
        <v>290</v>
      </c>
      <c r="R15" s="12">
        <v>300</v>
      </c>
    </row>
    <row r="16" spans="1:18" x14ac:dyDescent="0.25">
      <c r="A16" s="11" t="s">
        <v>225</v>
      </c>
      <c r="B16" s="12">
        <v>5845</v>
      </c>
      <c r="C16" s="12">
        <v>200</v>
      </c>
      <c r="D16" s="12">
        <v>295</v>
      </c>
      <c r="E16" s="12">
        <v>340</v>
      </c>
      <c r="F16" s="12">
        <v>320</v>
      </c>
      <c r="G16" s="12">
        <v>350</v>
      </c>
      <c r="H16" s="12">
        <v>385</v>
      </c>
      <c r="I16" s="12">
        <v>410</v>
      </c>
      <c r="J16" s="12">
        <v>390</v>
      </c>
      <c r="K16" s="12">
        <v>415</v>
      </c>
      <c r="L16" s="12">
        <v>400</v>
      </c>
      <c r="M16" s="12">
        <v>395</v>
      </c>
      <c r="N16" s="12">
        <v>420</v>
      </c>
      <c r="O16" s="12">
        <v>420</v>
      </c>
      <c r="P16" s="12">
        <v>395</v>
      </c>
      <c r="Q16" s="12">
        <v>375</v>
      </c>
      <c r="R16" s="12">
        <v>340</v>
      </c>
    </row>
    <row r="17" spans="1:18" x14ac:dyDescent="0.25">
      <c r="A17" s="11" t="s">
        <v>226</v>
      </c>
      <c r="B17" s="12">
        <v>3695</v>
      </c>
      <c r="C17" s="12">
        <v>120</v>
      </c>
      <c r="D17" s="12">
        <v>130</v>
      </c>
      <c r="E17" s="12">
        <v>180</v>
      </c>
      <c r="F17" s="12">
        <v>180</v>
      </c>
      <c r="G17" s="12">
        <v>200</v>
      </c>
      <c r="H17" s="12">
        <v>235</v>
      </c>
      <c r="I17" s="12">
        <v>220</v>
      </c>
      <c r="J17" s="12">
        <v>250</v>
      </c>
      <c r="K17" s="12">
        <v>255</v>
      </c>
      <c r="L17" s="12">
        <v>235</v>
      </c>
      <c r="M17" s="12">
        <v>265</v>
      </c>
      <c r="N17" s="12">
        <v>280</v>
      </c>
      <c r="O17" s="12">
        <v>275</v>
      </c>
      <c r="P17" s="12">
        <v>290</v>
      </c>
      <c r="Q17" s="12">
        <v>255</v>
      </c>
      <c r="R17" s="12">
        <v>320</v>
      </c>
    </row>
    <row r="18" spans="1:18" x14ac:dyDescent="0.25">
      <c r="A18" s="11" t="s">
        <v>227</v>
      </c>
      <c r="B18" s="12">
        <v>21175</v>
      </c>
      <c r="C18" s="12">
        <v>770</v>
      </c>
      <c r="D18" s="12">
        <v>1000</v>
      </c>
      <c r="E18" s="12">
        <v>1210</v>
      </c>
      <c r="F18" s="12">
        <v>1170</v>
      </c>
      <c r="G18" s="12">
        <v>1255</v>
      </c>
      <c r="H18" s="12">
        <v>1380</v>
      </c>
      <c r="I18" s="12">
        <v>1470</v>
      </c>
      <c r="J18" s="12">
        <v>1440</v>
      </c>
      <c r="K18" s="12">
        <v>1445</v>
      </c>
      <c r="L18" s="12">
        <v>1435</v>
      </c>
      <c r="M18" s="12">
        <v>1500</v>
      </c>
      <c r="N18" s="12">
        <v>1500</v>
      </c>
      <c r="O18" s="12">
        <v>1405</v>
      </c>
      <c r="P18" s="12">
        <v>1375</v>
      </c>
      <c r="Q18" s="12">
        <v>1390</v>
      </c>
      <c r="R18" s="12">
        <v>1425</v>
      </c>
    </row>
    <row r="19" spans="1:18" x14ac:dyDescent="0.25">
      <c r="A19" s="11" t="s">
        <v>228</v>
      </c>
      <c r="B19" s="12">
        <v>10245</v>
      </c>
      <c r="C19" s="12">
        <v>345</v>
      </c>
      <c r="D19" s="12">
        <v>490</v>
      </c>
      <c r="E19" s="12">
        <v>515</v>
      </c>
      <c r="F19" s="12">
        <v>605</v>
      </c>
      <c r="G19" s="12">
        <v>620</v>
      </c>
      <c r="H19" s="12">
        <v>680</v>
      </c>
      <c r="I19" s="12">
        <v>650</v>
      </c>
      <c r="J19" s="12">
        <v>705</v>
      </c>
      <c r="K19" s="12">
        <v>665</v>
      </c>
      <c r="L19" s="12">
        <v>720</v>
      </c>
      <c r="M19" s="12">
        <v>680</v>
      </c>
      <c r="N19" s="12">
        <v>700</v>
      </c>
      <c r="O19" s="12">
        <v>690</v>
      </c>
      <c r="P19" s="12">
        <v>705</v>
      </c>
      <c r="Q19" s="12">
        <v>730</v>
      </c>
      <c r="R19" s="12">
        <v>745</v>
      </c>
    </row>
    <row r="20" spans="1:18" x14ac:dyDescent="0.25">
      <c r="A20" s="11" t="s">
        <v>229</v>
      </c>
      <c r="B20" s="12">
        <v>25320</v>
      </c>
      <c r="C20" s="12">
        <v>890</v>
      </c>
      <c r="D20" s="12">
        <v>1215</v>
      </c>
      <c r="E20" s="12">
        <v>1415</v>
      </c>
      <c r="F20" s="12">
        <v>1400</v>
      </c>
      <c r="G20" s="12">
        <v>1560</v>
      </c>
      <c r="H20" s="12">
        <v>1655</v>
      </c>
      <c r="I20" s="12">
        <v>1675</v>
      </c>
      <c r="J20" s="12">
        <v>1695</v>
      </c>
      <c r="K20" s="12">
        <v>1725</v>
      </c>
      <c r="L20" s="12">
        <v>1730</v>
      </c>
      <c r="M20" s="12">
        <v>1645</v>
      </c>
      <c r="N20" s="12">
        <v>1755</v>
      </c>
      <c r="O20" s="12">
        <v>1770</v>
      </c>
      <c r="P20" s="12">
        <v>1770</v>
      </c>
      <c r="Q20" s="12">
        <v>1730</v>
      </c>
      <c r="R20" s="12">
        <v>1690</v>
      </c>
    </row>
    <row r="21" spans="1:18" x14ac:dyDescent="0.25">
      <c r="A21" s="11" t="s">
        <v>230</v>
      </c>
      <c r="B21" s="12">
        <v>53325</v>
      </c>
      <c r="C21" s="12">
        <v>2030</v>
      </c>
      <c r="D21" s="12">
        <v>2725</v>
      </c>
      <c r="E21" s="12">
        <v>2955</v>
      </c>
      <c r="F21" s="12">
        <v>3060</v>
      </c>
      <c r="G21" s="12">
        <v>3345</v>
      </c>
      <c r="H21" s="12">
        <v>3450</v>
      </c>
      <c r="I21" s="12">
        <v>3630</v>
      </c>
      <c r="J21" s="12">
        <v>3700</v>
      </c>
      <c r="K21" s="12">
        <v>3670</v>
      </c>
      <c r="L21" s="12">
        <v>3640</v>
      </c>
      <c r="M21" s="12">
        <v>3525</v>
      </c>
      <c r="N21" s="12">
        <v>3600</v>
      </c>
      <c r="O21" s="12">
        <v>3555</v>
      </c>
      <c r="P21" s="12">
        <v>3495</v>
      </c>
      <c r="Q21" s="12">
        <v>3440</v>
      </c>
      <c r="R21" s="12">
        <v>3500</v>
      </c>
    </row>
    <row r="22" spans="1:18" x14ac:dyDescent="0.25">
      <c r="A22" s="11" t="s">
        <v>231</v>
      </c>
      <c r="B22" s="12">
        <v>11975</v>
      </c>
      <c r="C22" s="12">
        <v>385</v>
      </c>
      <c r="D22" s="12">
        <v>600</v>
      </c>
      <c r="E22" s="12">
        <v>640</v>
      </c>
      <c r="F22" s="12">
        <v>690</v>
      </c>
      <c r="G22" s="12">
        <v>770</v>
      </c>
      <c r="H22" s="12">
        <v>750</v>
      </c>
      <c r="I22" s="12">
        <v>810</v>
      </c>
      <c r="J22" s="12">
        <v>855</v>
      </c>
      <c r="K22" s="12">
        <v>790</v>
      </c>
      <c r="L22" s="12">
        <v>825</v>
      </c>
      <c r="M22" s="12">
        <v>785</v>
      </c>
      <c r="N22" s="12">
        <v>850</v>
      </c>
      <c r="O22" s="12">
        <v>825</v>
      </c>
      <c r="P22" s="12">
        <v>815</v>
      </c>
      <c r="Q22" s="12">
        <v>770</v>
      </c>
      <c r="R22" s="12">
        <v>810</v>
      </c>
    </row>
    <row r="23" spans="1:18" x14ac:dyDescent="0.25">
      <c r="A23" s="11" t="s">
        <v>232</v>
      </c>
      <c r="B23" s="12">
        <v>5440</v>
      </c>
      <c r="C23" s="12">
        <v>215</v>
      </c>
      <c r="D23" s="12">
        <v>285</v>
      </c>
      <c r="E23" s="12">
        <v>305</v>
      </c>
      <c r="F23" s="12">
        <v>305</v>
      </c>
      <c r="G23" s="12">
        <v>290</v>
      </c>
      <c r="H23" s="12">
        <v>370</v>
      </c>
      <c r="I23" s="12">
        <v>350</v>
      </c>
      <c r="J23" s="12">
        <v>355</v>
      </c>
      <c r="K23" s="12">
        <v>350</v>
      </c>
      <c r="L23" s="12">
        <v>375</v>
      </c>
      <c r="M23" s="12">
        <v>365</v>
      </c>
      <c r="N23" s="12">
        <v>395</v>
      </c>
      <c r="O23" s="12">
        <v>365</v>
      </c>
      <c r="P23" s="12">
        <v>355</v>
      </c>
      <c r="Q23" s="12">
        <v>375</v>
      </c>
      <c r="R23" s="12">
        <v>380</v>
      </c>
    </row>
    <row r="24" spans="1:18" x14ac:dyDescent="0.25">
      <c r="A24" s="11" t="s">
        <v>233</v>
      </c>
      <c r="B24" s="12">
        <v>6210</v>
      </c>
      <c r="C24" s="12">
        <v>205</v>
      </c>
      <c r="D24" s="12">
        <v>295</v>
      </c>
      <c r="E24" s="12">
        <v>350</v>
      </c>
      <c r="F24" s="12">
        <v>340</v>
      </c>
      <c r="G24" s="12">
        <v>400</v>
      </c>
      <c r="H24" s="12">
        <v>420</v>
      </c>
      <c r="I24" s="12">
        <v>425</v>
      </c>
      <c r="J24" s="12">
        <v>450</v>
      </c>
      <c r="K24" s="12">
        <v>425</v>
      </c>
      <c r="L24" s="12">
        <v>420</v>
      </c>
      <c r="M24" s="12">
        <v>440</v>
      </c>
      <c r="N24" s="12">
        <v>435</v>
      </c>
      <c r="O24" s="12">
        <v>400</v>
      </c>
      <c r="P24" s="12">
        <v>430</v>
      </c>
      <c r="Q24" s="12">
        <v>405</v>
      </c>
      <c r="R24" s="12">
        <v>370</v>
      </c>
    </row>
    <row r="25" spans="1:18" x14ac:dyDescent="0.25">
      <c r="A25" s="11" t="s">
        <v>234</v>
      </c>
      <c r="B25" s="12">
        <v>4910</v>
      </c>
      <c r="C25" s="12">
        <v>175</v>
      </c>
      <c r="D25" s="12">
        <v>240</v>
      </c>
      <c r="E25" s="12">
        <v>265</v>
      </c>
      <c r="F25" s="12">
        <v>300</v>
      </c>
      <c r="G25" s="12">
        <v>320</v>
      </c>
      <c r="H25" s="12">
        <v>325</v>
      </c>
      <c r="I25" s="12">
        <v>315</v>
      </c>
      <c r="J25" s="12">
        <v>340</v>
      </c>
      <c r="K25" s="12">
        <v>355</v>
      </c>
      <c r="L25" s="12">
        <v>315</v>
      </c>
      <c r="M25" s="12">
        <v>330</v>
      </c>
      <c r="N25" s="12">
        <v>325</v>
      </c>
      <c r="O25" s="12">
        <v>340</v>
      </c>
      <c r="P25" s="12">
        <v>335</v>
      </c>
      <c r="Q25" s="12">
        <v>300</v>
      </c>
      <c r="R25" s="12">
        <v>335</v>
      </c>
    </row>
    <row r="26" spans="1:18" x14ac:dyDescent="0.25">
      <c r="A26" s="11" t="s">
        <v>235</v>
      </c>
      <c r="B26" s="12">
        <v>1005</v>
      </c>
      <c r="C26" s="12">
        <v>30</v>
      </c>
      <c r="D26" s="12">
        <v>40</v>
      </c>
      <c r="E26" s="12">
        <v>55</v>
      </c>
      <c r="F26" s="12">
        <v>55</v>
      </c>
      <c r="G26" s="12">
        <v>70</v>
      </c>
      <c r="H26" s="12">
        <v>60</v>
      </c>
      <c r="I26" s="12">
        <v>55</v>
      </c>
      <c r="J26" s="12">
        <v>70</v>
      </c>
      <c r="K26" s="12">
        <v>70</v>
      </c>
      <c r="L26" s="12">
        <v>65</v>
      </c>
      <c r="M26" s="12">
        <v>80</v>
      </c>
      <c r="N26" s="12">
        <v>85</v>
      </c>
      <c r="O26" s="12">
        <v>70</v>
      </c>
      <c r="P26" s="12">
        <v>80</v>
      </c>
      <c r="Q26" s="12">
        <v>65</v>
      </c>
      <c r="R26" s="12">
        <v>60</v>
      </c>
    </row>
    <row r="27" spans="1:18" x14ac:dyDescent="0.25">
      <c r="A27" s="11" t="s">
        <v>236</v>
      </c>
      <c r="B27" s="12">
        <v>10615</v>
      </c>
      <c r="C27" s="12">
        <v>355</v>
      </c>
      <c r="D27" s="12">
        <v>525</v>
      </c>
      <c r="E27" s="12">
        <v>595</v>
      </c>
      <c r="F27" s="12">
        <v>605</v>
      </c>
      <c r="G27" s="12">
        <v>670</v>
      </c>
      <c r="H27" s="12">
        <v>635</v>
      </c>
      <c r="I27" s="12">
        <v>705</v>
      </c>
      <c r="J27" s="12">
        <v>710</v>
      </c>
      <c r="K27" s="12">
        <v>645</v>
      </c>
      <c r="L27" s="12">
        <v>715</v>
      </c>
      <c r="M27" s="12">
        <v>715</v>
      </c>
      <c r="N27" s="12">
        <v>760</v>
      </c>
      <c r="O27" s="12">
        <v>775</v>
      </c>
      <c r="P27" s="12">
        <v>785</v>
      </c>
      <c r="Q27" s="12">
        <v>735</v>
      </c>
      <c r="R27" s="12">
        <v>690</v>
      </c>
    </row>
    <row r="28" spans="1:18" x14ac:dyDescent="0.25">
      <c r="A28" s="11" t="s">
        <v>237</v>
      </c>
      <c r="B28" s="12">
        <v>24890</v>
      </c>
      <c r="C28" s="12">
        <v>950</v>
      </c>
      <c r="D28" s="12">
        <v>1255</v>
      </c>
      <c r="E28" s="12">
        <v>1380</v>
      </c>
      <c r="F28" s="12">
        <v>1515</v>
      </c>
      <c r="G28" s="12">
        <v>1645</v>
      </c>
      <c r="H28" s="12">
        <v>1675</v>
      </c>
      <c r="I28" s="12">
        <v>1700</v>
      </c>
      <c r="J28" s="12">
        <v>1695</v>
      </c>
      <c r="K28" s="12">
        <v>1625</v>
      </c>
      <c r="L28" s="12">
        <v>1625</v>
      </c>
      <c r="M28" s="12">
        <v>1650</v>
      </c>
      <c r="N28" s="12">
        <v>1690</v>
      </c>
      <c r="O28" s="12">
        <v>1635</v>
      </c>
      <c r="P28" s="12">
        <v>1635</v>
      </c>
      <c r="Q28" s="12">
        <v>1590</v>
      </c>
      <c r="R28" s="12">
        <v>1625</v>
      </c>
    </row>
    <row r="29" spans="1:18" x14ac:dyDescent="0.25">
      <c r="A29" s="11" t="s">
        <v>238</v>
      </c>
      <c r="B29" s="12">
        <v>790</v>
      </c>
      <c r="C29" s="12">
        <v>25</v>
      </c>
      <c r="D29" s="12">
        <v>30</v>
      </c>
      <c r="E29" s="12">
        <v>35</v>
      </c>
      <c r="F29" s="12">
        <v>50</v>
      </c>
      <c r="G29" s="12">
        <v>45</v>
      </c>
      <c r="H29" s="12">
        <v>55</v>
      </c>
      <c r="I29" s="12">
        <v>55</v>
      </c>
      <c r="J29" s="12">
        <v>50</v>
      </c>
      <c r="K29" s="12">
        <v>40</v>
      </c>
      <c r="L29" s="12">
        <v>55</v>
      </c>
      <c r="M29" s="12">
        <v>55</v>
      </c>
      <c r="N29" s="12">
        <v>60</v>
      </c>
      <c r="O29" s="12">
        <v>65</v>
      </c>
      <c r="P29" s="12">
        <v>60</v>
      </c>
      <c r="Q29" s="12">
        <v>50</v>
      </c>
      <c r="R29" s="12">
        <v>55</v>
      </c>
    </row>
    <row r="30" spans="1:18" x14ac:dyDescent="0.25">
      <c r="A30" s="11" t="s">
        <v>239</v>
      </c>
      <c r="B30" s="12">
        <v>7365</v>
      </c>
      <c r="C30" s="12">
        <v>270</v>
      </c>
      <c r="D30" s="12">
        <v>360</v>
      </c>
      <c r="E30" s="12">
        <v>415</v>
      </c>
      <c r="F30" s="12">
        <v>435</v>
      </c>
      <c r="G30" s="12">
        <v>475</v>
      </c>
      <c r="H30" s="12">
        <v>455</v>
      </c>
      <c r="I30" s="12">
        <v>495</v>
      </c>
      <c r="J30" s="12">
        <v>555</v>
      </c>
      <c r="K30" s="12">
        <v>495</v>
      </c>
      <c r="L30" s="12">
        <v>490</v>
      </c>
      <c r="M30" s="12">
        <v>465</v>
      </c>
      <c r="N30" s="12">
        <v>510</v>
      </c>
      <c r="O30" s="12">
        <v>525</v>
      </c>
      <c r="P30" s="12">
        <v>490</v>
      </c>
      <c r="Q30" s="12">
        <v>460</v>
      </c>
      <c r="R30" s="12">
        <v>475</v>
      </c>
    </row>
    <row r="31" spans="1:18" x14ac:dyDescent="0.25">
      <c r="A31" s="11" t="s">
        <v>240</v>
      </c>
      <c r="B31" s="12">
        <v>10695</v>
      </c>
      <c r="C31" s="12">
        <v>405</v>
      </c>
      <c r="D31" s="12">
        <v>535</v>
      </c>
      <c r="E31" s="12">
        <v>575</v>
      </c>
      <c r="F31" s="12">
        <v>550</v>
      </c>
      <c r="G31" s="12">
        <v>635</v>
      </c>
      <c r="H31" s="12">
        <v>750</v>
      </c>
      <c r="I31" s="12">
        <v>730</v>
      </c>
      <c r="J31" s="12">
        <v>695</v>
      </c>
      <c r="K31" s="12">
        <v>720</v>
      </c>
      <c r="L31" s="12">
        <v>640</v>
      </c>
      <c r="M31" s="12">
        <v>740</v>
      </c>
      <c r="N31" s="12">
        <v>790</v>
      </c>
      <c r="O31" s="12">
        <v>755</v>
      </c>
      <c r="P31" s="12">
        <v>760</v>
      </c>
      <c r="Q31" s="12">
        <v>725</v>
      </c>
      <c r="R31" s="12">
        <v>690</v>
      </c>
    </row>
    <row r="32" spans="1:18" x14ac:dyDescent="0.25">
      <c r="A32" s="11" t="s">
        <v>241</v>
      </c>
      <c r="B32" s="12">
        <v>6015</v>
      </c>
      <c r="C32" s="12">
        <v>220</v>
      </c>
      <c r="D32" s="12">
        <v>300</v>
      </c>
      <c r="E32" s="12">
        <v>320</v>
      </c>
      <c r="F32" s="12">
        <v>320</v>
      </c>
      <c r="G32" s="12">
        <v>340</v>
      </c>
      <c r="H32" s="12">
        <v>430</v>
      </c>
      <c r="I32" s="12">
        <v>405</v>
      </c>
      <c r="J32" s="12">
        <v>410</v>
      </c>
      <c r="K32" s="12">
        <v>430</v>
      </c>
      <c r="L32" s="12">
        <v>385</v>
      </c>
      <c r="M32" s="12">
        <v>435</v>
      </c>
      <c r="N32" s="12">
        <v>440</v>
      </c>
      <c r="O32" s="12">
        <v>410</v>
      </c>
      <c r="P32" s="12">
        <v>420</v>
      </c>
      <c r="Q32" s="12">
        <v>390</v>
      </c>
      <c r="R32" s="12">
        <v>365</v>
      </c>
    </row>
    <row r="33" spans="1:18" x14ac:dyDescent="0.25">
      <c r="A33" s="11" t="s">
        <v>242</v>
      </c>
      <c r="B33" s="12">
        <v>845</v>
      </c>
      <c r="C33" s="12">
        <v>25</v>
      </c>
      <c r="D33" s="12">
        <v>35</v>
      </c>
      <c r="E33" s="12">
        <v>45</v>
      </c>
      <c r="F33" s="12">
        <v>35</v>
      </c>
      <c r="G33" s="12">
        <v>35</v>
      </c>
      <c r="H33" s="12">
        <v>65</v>
      </c>
      <c r="I33" s="12">
        <v>55</v>
      </c>
      <c r="J33" s="12">
        <v>50</v>
      </c>
      <c r="K33" s="12">
        <v>65</v>
      </c>
      <c r="L33" s="12">
        <v>65</v>
      </c>
      <c r="M33" s="12">
        <v>65</v>
      </c>
      <c r="N33" s="12">
        <v>70</v>
      </c>
      <c r="O33" s="12">
        <v>55</v>
      </c>
      <c r="P33" s="12">
        <v>65</v>
      </c>
      <c r="Q33" s="12">
        <v>55</v>
      </c>
      <c r="R33" s="12">
        <v>60</v>
      </c>
    </row>
    <row r="34" spans="1:18" x14ac:dyDescent="0.25">
      <c r="A34" s="11" t="s">
        <v>243</v>
      </c>
      <c r="B34" s="12">
        <v>6380</v>
      </c>
      <c r="C34" s="12">
        <v>255</v>
      </c>
      <c r="D34" s="12">
        <v>280</v>
      </c>
      <c r="E34" s="12">
        <v>335</v>
      </c>
      <c r="F34" s="12">
        <v>325</v>
      </c>
      <c r="G34" s="12">
        <v>400</v>
      </c>
      <c r="H34" s="12">
        <v>410</v>
      </c>
      <c r="I34" s="12">
        <v>435</v>
      </c>
      <c r="J34" s="12">
        <v>450</v>
      </c>
      <c r="K34" s="12">
        <v>435</v>
      </c>
      <c r="L34" s="12">
        <v>455</v>
      </c>
      <c r="M34" s="12">
        <v>430</v>
      </c>
      <c r="N34" s="12">
        <v>430</v>
      </c>
      <c r="O34" s="12">
        <v>420</v>
      </c>
      <c r="P34" s="12">
        <v>450</v>
      </c>
      <c r="Q34" s="12">
        <v>435</v>
      </c>
      <c r="R34" s="12">
        <v>430</v>
      </c>
    </row>
    <row r="35" spans="1:18" x14ac:dyDescent="0.25">
      <c r="A35" s="11" t="s">
        <v>244</v>
      </c>
      <c r="B35" s="12">
        <v>19885</v>
      </c>
      <c r="C35" s="12">
        <v>720</v>
      </c>
      <c r="D35" s="12">
        <v>1035</v>
      </c>
      <c r="E35" s="12">
        <v>1100</v>
      </c>
      <c r="F35" s="12">
        <v>1170</v>
      </c>
      <c r="G35" s="12">
        <v>1225</v>
      </c>
      <c r="H35" s="12">
        <v>1235</v>
      </c>
      <c r="I35" s="12">
        <v>1350</v>
      </c>
      <c r="J35" s="12">
        <v>1390</v>
      </c>
      <c r="K35" s="12">
        <v>1280</v>
      </c>
      <c r="L35" s="12">
        <v>1395</v>
      </c>
      <c r="M35" s="12">
        <v>1320</v>
      </c>
      <c r="N35" s="12">
        <v>1365</v>
      </c>
      <c r="O35" s="12">
        <v>1395</v>
      </c>
      <c r="P35" s="12">
        <v>1345</v>
      </c>
      <c r="Q35" s="12">
        <v>1240</v>
      </c>
      <c r="R35" s="12">
        <v>1325</v>
      </c>
    </row>
    <row r="36" spans="1:18" x14ac:dyDescent="0.25">
      <c r="A36" s="11" t="s">
        <v>245</v>
      </c>
      <c r="B36" s="12">
        <v>3935</v>
      </c>
      <c r="C36" s="12">
        <v>135</v>
      </c>
      <c r="D36" s="12">
        <v>190</v>
      </c>
      <c r="E36" s="12">
        <v>210</v>
      </c>
      <c r="F36" s="12">
        <v>220</v>
      </c>
      <c r="G36" s="12">
        <v>245</v>
      </c>
      <c r="H36" s="12">
        <v>240</v>
      </c>
      <c r="I36" s="12">
        <v>290</v>
      </c>
      <c r="J36" s="12">
        <v>270</v>
      </c>
      <c r="K36" s="12">
        <v>270</v>
      </c>
      <c r="L36" s="12">
        <v>250</v>
      </c>
      <c r="M36" s="12">
        <v>290</v>
      </c>
      <c r="N36" s="12">
        <v>265</v>
      </c>
      <c r="O36" s="12">
        <v>300</v>
      </c>
      <c r="P36" s="12">
        <v>260</v>
      </c>
      <c r="Q36" s="12">
        <v>245</v>
      </c>
      <c r="R36" s="12">
        <v>250</v>
      </c>
    </row>
    <row r="37" spans="1:18" x14ac:dyDescent="0.25">
      <c r="A37" s="11" t="s">
        <v>246</v>
      </c>
      <c r="B37" s="12">
        <v>7190</v>
      </c>
      <c r="C37" s="12">
        <v>275</v>
      </c>
      <c r="D37" s="12">
        <v>400</v>
      </c>
      <c r="E37" s="12">
        <v>410</v>
      </c>
      <c r="F37" s="12">
        <v>405</v>
      </c>
      <c r="G37" s="12">
        <v>455</v>
      </c>
      <c r="H37" s="12">
        <v>465</v>
      </c>
      <c r="I37" s="12">
        <v>480</v>
      </c>
      <c r="J37" s="12">
        <v>495</v>
      </c>
      <c r="K37" s="12">
        <v>500</v>
      </c>
      <c r="L37" s="12">
        <v>475</v>
      </c>
      <c r="M37" s="12">
        <v>445</v>
      </c>
      <c r="N37" s="12">
        <v>475</v>
      </c>
      <c r="O37" s="12">
        <v>515</v>
      </c>
      <c r="P37" s="12">
        <v>450</v>
      </c>
      <c r="Q37" s="12">
        <v>480</v>
      </c>
      <c r="R37" s="12">
        <v>460</v>
      </c>
    </row>
    <row r="38" spans="1:18" x14ac:dyDescent="0.25">
      <c r="A38" s="11" t="s">
        <v>247</v>
      </c>
      <c r="B38" s="12">
        <v>12590</v>
      </c>
      <c r="C38" s="12">
        <v>435</v>
      </c>
      <c r="D38" s="12">
        <v>660</v>
      </c>
      <c r="E38" s="12">
        <v>630</v>
      </c>
      <c r="F38" s="12">
        <v>700</v>
      </c>
      <c r="G38" s="12">
        <v>730</v>
      </c>
      <c r="H38" s="12">
        <v>760</v>
      </c>
      <c r="I38" s="12">
        <v>840</v>
      </c>
      <c r="J38" s="12">
        <v>860</v>
      </c>
      <c r="K38" s="12">
        <v>830</v>
      </c>
      <c r="L38" s="12">
        <v>880</v>
      </c>
      <c r="M38" s="12">
        <v>860</v>
      </c>
      <c r="N38" s="12">
        <v>905</v>
      </c>
      <c r="O38" s="12">
        <v>900</v>
      </c>
      <c r="P38" s="12">
        <v>855</v>
      </c>
      <c r="Q38" s="12">
        <v>890</v>
      </c>
      <c r="R38" s="12">
        <v>860</v>
      </c>
    </row>
    <row r="39" spans="1:18" x14ac:dyDescent="0.25">
      <c r="A39" s="11" t="s">
        <v>312</v>
      </c>
      <c r="B39" s="12">
        <v>360</v>
      </c>
      <c r="C39" s="12">
        <v>25</v>
      </c>
      <c r="D39" s="12">
        <v>30</v>
      </c>
      <c r="E39" s="12">
        <v>35</v>
      </c>
      <c r="F39" s="12">
        <v>20</v>
      </c>
      <c r="G39" s="12">
        <v>30</v>
      </c>
      <c r="H39" s="12">
        <v>30</v>
      </c>
      <c r="I39" s="12">
        <v>40</v>
      </c>
      <c r="J39" s="12">
        <v>15</v>
      </c>
      <c r="K39" s="12">
        <v>25</v>
      </c>
      <c r="L39" s="12">
        <v>10</v>
      </c>
      <c r="M39" s="12">
        <v>20</v>
      </c>
      <c r="N39" s="12">
        <v>10</v>
      </c>
      <c r="O39" s="12">
        <v>20</v>
      </c>
      <c r="P39" s="12">
        <v>15</v>
      </c>
      <c r="Q39" s="12">
        <v>20</v>
      </c>
      <c r="R39" s="12">
        <v>15</v>
      </c>
    </row>
    <row r="40" spans="1:18" x14ac:dyDescent="0.25">
      <c r="A40" s="20" t="s">
        <v>91</v>
      </c>
      <c r="B40" s="2"/>
      <c r="C40" s="2"/>
      <c r="D40" s="2"/>
      <c r="E40" s="2"/>
      <c r="F40" s="2"/>
      <c r="G40" s="2"/>
      <c r="H40" s="2"/>
      <c r="I40" s="2"/>
      <c r="J40" s="2"/>
      <c r="K40" s="2"/>
      <c r="L40" s="2"/>
      <c r="M40" s="2"/>
      <c r="N40" s="2"/>
      <c r="O40" s="2"/>
      <c r="P40" s="2"/>
      <c r="Q40" s="2"/>
      <c r="R40" s="2"/>
    </row>
    <row r="41" spans="1:18" ht="31.5" x14ac:dyDescent="0.25">
      <c r="A41" s="20" t="s">
        <v>102</v>
      </c>
      <c r="B41" s="2"/>
      <c r="C41" s="2"/>
      <c r="D41" s="2"/>
      <c r="E41" s="2"/>
      <c r="F41" s="2"/>
      <c r="G41" s="2"/>
      <c r="H41" s="2"/>
      <c r="I41" s="2"/>
      <c r="J41" s="2"/>
      <c r="K41" s="2"/>
      <c r="L41" s="2"/>
      <c r="M41" s="2"/>
      <c r="N41" s="2"/>
      <c r="O41" s="2"/>
      <c r="P41" s="2"/>
      <c r="Q41" s="2"/>
      <c r="R41" s="2"/>
    </row>
    <row r="42" spans="1:18" ht="93.75" customHeight="1" x14ac:dyDescent="0.25">
      <c r="A42" s="20" t="s">
        <v>103</v>
      </c>
      <c r="B42" s="2"/>
      <c r="C42" s="2"/>
      <c r="D42" s="2"/>
      <c r="E42" s="2"/>
      <c r="F42" s="2"/>
      <c r="G42" s="2"/>
      <c r="H42" s="2"/>
      <c r="I42" s="2"/>
      <c r="J42" s="2"/>
      <c r="K42" s="2"/>
      <c r="L42" s="2"/>
      <c r="M42" s="2"/>
      <c r="N42" s="2"/>
      <c r="O42" s="2"/>
      <c r="P42" s="2"/>
      <c r="Q42" s="2"/>
      <c r="R42" s="2"/>
    </row>
    <row r="43" spans="1:18" ht="63" x14ac:dyDescent="0.25">
      <c r="A43" s="20" t="s">
        <v>104</v>
      </c>
      <c r="B43" s="2"/>
      <c r="C43" s="2"/>
      <c r="D43" s="2"/>
      <c r="E43" s="2"/>
      <c r="F43" s="2"/>
      <c r="G43" s="2"/>
      <c r="H43" s="2"/>
      <c r="I43" s="2"/>
      <c r="J43" s="2"/>
      <c r="K43" s="2"/>
      <c r="L43" s="2"/>
      <c r="M43" s="2"/>
      <c r="N43" s="2"/>
      <c r="O43" s="2"/>
      <c r="P43" s="2"/>
      <c r="Q43" s="2"/>
      <c r="R43" s="2"/>
    </row>
    <row r="44" spans="1:18" ht="31.5" x14ac:dyDescent="0.25">
      <c r="A44" s="20" t="s">
        <v>107</v>
      </c>
      <c r="B44" s="2"/>
      <c r="C44" s="2"/>
      <c r="D44" s="2"/>
      <c r="E44" s="2"/>
      <c r="F44" s="2"/>
      <c r="G44" s="2"/>
      <c r="H44" s="2"/>
      <c r="I44" s="2"/>
      <c r="J44" s="2"/>
      <c r="K44" s="2"/>
      <c r="L44" s="2"/>
      <c r="M44" s="2"/>
      <c r="N44" s="2"/>
      <c r="O44" s="2"/>
      <c r="P44" s="2"/>
      <c r="Q44" s="2"/>
      <c r="R44" s="2"/>
    </row>
    <row r="45" spans="1:18" ht="47.25" x14ac:dyDescent="0.25">
      <c r="A45" s="20" t="s">
        <v>79</v>
      </c>
      <c r="B45" s="2"/>
      <c r="C45" s="2"/>
      <c r="D45" s="2"/>
      <c r="E45" s="2"/>
      <c r="F45" s="2"/>
      <c r="G45" s="2"/>
      <c r="H45" s="2"/>
      <c r="I45" s="2"/>
      <c r="J45" s="2"/>
      <c r="K45" s="2"/>
      <c r="L45" s="2"/>
      <c r="M45" s="2"/>
      <c r="N45" s="2"/>
      <c r="O45" s="2"/>
      <c r="P45" s="2"/>
      <c r="Q45" s="2"/>
      <c r="R45" s="2"/>
    </row>
    <row r="46" spans="1:18" ht="31.5" x14ac:dyDescent="0.25">
      <c r="A46" s="20" t="s">
        <v>105</v>
      </c>
      <c r="B46" s="2"/>
      <c r="C46" s="2"/>
      <c r="D46" s="2"/>
      <c r="E46" s="2"/>
      <c r="F46" s="2"/>
      <c r="G46" s="2"/>
      <c r="H46" s="2"/>
      <c r="I46" s="2"/>
      <c r="J46" s="2"/>
      <c r="K46" s="2"/>
      <c r="L46" s="2"/>
      <c r="M46" s="2"/>
      <c r="N46" s="2"/>
      <c r="O46" s="2"/>
      <c r="P46" s="2"/>
      <c r="Q46" s="2"/>
      <c r="R46" s="2"/>
    </row>
  </sheetData>
  <conditionalFormatting sqref="A1">
    <cfRule type="dataBar" priority="1">
      <dataBar>
        <cfvo type="num" val="0"/>
        <cfvo type="num" val="1"/>
        <color rgb="FFB4A9D4"/>
      </dataBar>
      <extLst>
        <ext xmlns:x14="http://schemas.microsoft.com/office/spreadsheetml/2009/9/main" uri="{B025F937-C7B1-47D3-B67F-A62EFF666E3E}">
          <x14:id>{4659EEA3-5E3A-4A4B-B5A9-262CBD098AFB}</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4659EEA3-5E3A-4A4B-B5A9-262CBD098AFB}">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46"/>
  <sheetViews>
    <sheetView workbookViewId="0"/>
  </sheetViews>
  <sheetFormatPr defaultColWidth="11" defaultRowHeight="15.75" x14ac:dyDescent="0.25"/>
  <cols>
    <col min="1" max="1" width="55.75" customWidth="1"/>
    <col min="2" max="8" width="16.75" customWidth="1"/>
  </cols>
  <sheetData>
    <row r="1" spans="1:8" ht="21" x14ac:dyDescent="0.35">
      <c r="A1" s="7" t="s">
        <v>13</v>
      </c>
      <c r="B1" s="2"/>
      <c r="C1" s="2"/>
      <c r="D1" s="2"/>
      <c r="E1" s="2"/>
      <c r="F1" s="2"/>
      <c r="G1" s="2"/>
      <c r="H1" s="2"/>
    </row>
    <row r="2" spans="1:8" x14ac:dyDescent="0.25">
      <c r="A2" s="2" t="s">
        <v>48</v>
      </c>
      <c r="B2" s="2"/>
      <c r="C2" s="2"/>
      <c r="D2" s="2"/>
      <c r="E2" s="2"/>
      <c r="F2" s="2"/>
      <c r="G2" s="2"/>
      <c r="H2" s="2"/>
    </row>
    <row r="3" spans="1:8" x14ac:dyDescent="0.25">
      <c r="A3" s="2" t="s">
        <v>21</v>
      </c>
      <c r="B3" s="2"/>
      <c r="C3" s="2"/>
      <c r="D3" s="2"/>
      <c r="E3" s="2"/>
      <c r="F3" s="2"/>
      <c r="G3" s="2"/>
      <c r="H3" s="2"/>
    </row>
    <row r="4" spans="1:8" x14ac:dyDescent="0.25">
      <c r="A4" s="2" t="s">
        <v>47</v>
      </c>
      <c r="B4" s="2"/>
      <c r="C4" s="2"/>
      <c r="D4" s="2"/>
      <c r="E4" s="2"/>
      <c r="F4" s="2"/>
      <c r="G4" s="2"/>
      <c r="H4" s="2"/>
    </row>
    <row r="5" spans="1:8" ht="80.099999999999994" customHeight="1" x14ac:dyDescent="0.25">
      <c r="A5" s="4" t="s">
        <v>601</v>
      </c>
      <c r="B5" s="4" t="s">
        <v>278</v>
      </c>
      <c r="C5" s="4" t="s">
        <v>313</v>
      </c>
      <c r="D5" s="4" t="s">
        <v>314</v>
      </c>
      <c r="E5" s="4" t="s">
        <v>315</v>
      </c>
      <c r="F5" s="4" t="s">
        <v>316</v>
      </c>
      <c r="G5" s="4" t="s">
        <v>317</v>
      </c>
      <c r="H5" s="4" t="s">
        <v>318</v>
      </c>
    </row>
    <row r="6" spans="1:8" x14ac:dyDescent="0.25">
      <c r="A6" s="8" t="s">
        <v>150</v>
      </c>
      <c r="B6" s="9">
        <v>329055</v>
      </c>
      <c r="C6" s="9">
        <v>133810</v>
      </c>
      <c r="D6" s="9">
        <v>84820</v>
      </c>
      <c r="E6" s="9">
        <v>53905</v>
      </c>
      <c r="F6" s="9">
        <v>38395</v>
      </c>
      <c r="G6" s="9">
        <v>17770</v>
      </c>
      <c r="H6" s="9">
        <v>360</v>
      </c>
    </row>
    <row r="7" spans="1:8" x14ac:dyDescent="0.25">
      <c r="A7" s="11" t="s">
        <v>216</v>
      </c>
      <c r="B7" s="12">
        <v>10465</v>
      </c>
      <c r="C7" s="12">
        <v>2240</v>
      </c>
      <c r="D7" s="12">
        <v>3990</v>
      </c>
      <c r="E7" s="12">
        <v>1720</v>
      </c>
      <c r="F7" s="12">
        <v>1105</v>
      </c>
      <c r="G7" s="12">
        <v>1410</v>
      </c>
      <c r="H7" s="12" t="s">
        <v>589</v>
      </c>
    </row>
    <row r="8" spans="1:8" x14ac:dyDescent="0.25">
      <c r="A8" s="11" t="s">
        <v>217</v>
      </c>
      <c r="B8" s="12">
        <v>10110</v>
      </c>
      <c r="C8" s="12">
        <v>655</v>
      </c>
      <c r="D8" s="12">
        <v>1710</v>
      </c>
      <c r="E8" s="12">
        <v>2770</v>
      </c>
      <c r="F8" s="12">
        <v>3315</v>
      </c>
      <c r="G8" s="12">
        <v>1660</v>
      </c>
      <c r="H8" s="12" t="s">
        <v>589</v>
      </c>
    </row>
    <row r="9" spans="1:8" x14ac:dyDescent="0.25">
      <c r="A9" s="11" t="s">
        <v>218</v>
      </c>
      <c r="B9" s="12">
        <v>6615</v>
      </c>
      <c r="C9" s="12">
        <v>1050</v>
      </c>
      <c r="D9" s="12">
        <v>2260</v>
      </c>
      <c r="E9" s="12">
        <v>1800</v>
      </c>
      <c r="F9" s="12">
        <v>1190</v>
      </c>
      <c r="G9" s="12">
        <v>315</v>
      </c>
      <c r="H9" s="12" t="s">
        <v>589</v>
      </c>
    </row>
    <row r="10" spans="1:8" x14ac:dyDescent="0.25">
      <c r="A10" s="11" t="s">
        <v>219</v>
      </c>
      <c r="B10" s="12">
        <v>4240</v>
      </c>
      <c r="C10" s="12">
        <v>885</v>
      </c>
      <c r="D10" s="12">
        <v>925</v>
      </c>
      <c r="E10" s="12">
        <v>1495</v>
      </c>
      <c r="F10" s="12">
        <v>850</v>
      </c>
      <c r="G10" s="12">
        <v>85</v>
      </c>
      <c r="H10" s="12" t="s">
        <v>589</v>
      </c>
    </row>
    <row r="11" spans="1:8" x14ac:dyDescent="0.25">
      <c r="A11" s="11" t="s">
        <v>220</v>
      </c>
      <c r="B11" s="12">
        <v>3755</v>
      </c>
      <c r="C11" s="12">
        <v>1870</v>
      </c>
      <c r="D11" s="12">
        <v>1115</v>
      </c>
      <c r="E11" s="12">
        <v>420</v>
      </c>
      <c r="F11" s="12">
        <v>215</v>
      </c>
      <c r="G11" s="12">
        <v>140</v>
      </c>
      <c r="H11" s="12" t="s">
        <v>589</v>
      </c>
    </row>
    <row r="12" spans="1:8" x14ac:dyDescent="0.25">
      <c r="A12" s="11" t="s">
        <v>221</v>
      </c>
      <c r="B12" s="12">
        <v>9205</v>
      </c>
      <c r="C12" s="12">
        <v>1725</v>
      </c>
      <c r="D12" s="12">
        <v>3070</v>
      </c>
      <c r="E12" s="12">
        <v>2980</v>
      </c>
      <c r="F12" s="12">
        <v>810</v>
      </c>
      <c r="G12" s="12">
        <v>620</v>
      </c>
      <c r="H12" s="12" t="s">
        <v>589</v>
      </c>
    </row>
    <row r="13" spans="1:8" x14ac:dyDescent="0.25">
      <c r="A13" s="11" t="s">
        <v>222</v>
      </c>
      <c r="B13" s="12">
        <v>11095</v>
      </c>
      <c r="C13" s="12">
        <v>7210</v>
      </c>
      <c r="D13" s="12">
        <v>2215</v>
      </c>
      <c r="E13" s="12">
        <v>610</v>
      </c>
      <c r="F13" s="12">
        <v>725</v>
      </c>
      <c r="G13" s="12">
        <v>335</v>
      </c>
      <c r="H13" s="12" t="s">
        <v>589</v>
      </c>
    </row>
    <row r="14" spans="1:8" x14ac:dyDescent="0.25">
      <c r="A14" s="11" t="s">
        <v>223</v>
      </c>
      <c r="B14" s="12">
        <v>9050</v>
      </c>
      <c r="C14" s="12">
        <v>4800</v>
      </c>
      <c r="D14" s="12">
        <v>2460</v>
      </c>
      <c r="E14" s="12">
        <v>1075</v>
      </c>
      <c r="F14" s="12">
        <v>515</v>
      </c>
      <c r="G14" s="12">
        <v>195</v>
      </c>
      <c r="H14" s="12" t="s">
        <v>589</v>
      </c>
    </row>
    <row r="15" spans="1:8" x14ac:dyDescent="0.25">
      <c r="A15" s="11" t="s">
        <v>224</v>
      </c>
      <c r="B15" s="12">
        <v>3825</v>
      </c>
      <c r="C15" s="12">
        <v>525</v>
      </c>
      <c r="D15" s="12">
        <v>1565</v>
      </c>
      <c r="E15" s="12">
        <v>305</v>
      </c>
      <c r="F15" s="12">
        <v>645</v>
      </c>
      <c r="G15" s="12">
        <v>780</v>
      </c>
      <c r="H15" s="12" t="s">
        <v>589</v>
      </c>
    </row>
    <row r="16" spans="1:8" x14ac:dyDescent="0.25">
      <c r="A16" s="11" t="s">
        <v>225</v>
      </c>
      <c r="B16" s="12">
        <v>5845</v>
      </c>
      <c r="C16" s="12">
        <v>620</v>
      </c>
      <c r="D16" s="12">
        <v>2510</v>
      </c>
      <c r="E16" s="12">
        <v>1130</v>
      </c>
      <c r="F16" s="12">
        <v>1075</v>
      </c>
      <c r="G16" s="12">
        <v>510</v>
      </c>
      <c r="H16" s="12" t="s">
        <v>589</v>
      </c>
    </row>
    <row r="17" spans="1:8" x14ac:dyDescent="0.25">
      <c r="A17" s="11" t="s">
        <v>226</v>
      </c>
      <c r="B17" s="12">
        <v>3695</v>
      </c>
      <c r="C17" s="12">
        <v>715</v>
      </c>
      <c r="D17" s="12">
        <v>860</v>
      </c>
      <c r="E17" s="12">
        <v>335</v>
      </c>
      <c r="F17" s="12">
        <v>965</v>
      </c>
      <c r="G17" s="12">
        <v>820</v>
      </c>
      <c r="H17" s="12" t="s">
        <v>589</v>
      </c>
    </row>
    <row r="18" spans="1:8" x14ac:dyDescent="0.25">
      <c r="A18" s="11" t="s">
        <v>227</v>
      </c>
      <c r="B18" s="12">
        <v>21175</v>
      </c>
      <c r="C18" s="12">
        <v>8055</v>
      </c>
      <c r="D18" s="12">
        <v>5210</v>
      </c>
      <c r="E18" s="12">
        <v>2965</v>
      </c>
      <c r="F18" s="12">
        <v>2815</v>
      </c>
      <c r="G18" s="12">
        <v>2135</v>
      </c>
      <c r="H18" s="12" t="s">
        <v>589</v>
      </c>
    </row>
    <row r="19" spans="1:8" x14ac:dyDescent="0.25">
      <c r="A19" s="11" t="s">
        <v>228</v>
      </c>
      <c r="B19" s="12">
        <v>10245</v>
      </c>
      <c r="C19" s="12">
        <v>3010</v>
      </c>
      <c r="D19" s="12">
        <v>3280</v>
      </c>
      <c r="E19" s="12">
        <v>2495</v>
      </c>
      <c r="F19" s="12">
        <v>850</v>
      </c>
      <c r="G19" s="12">
        <v>610</v>
      </c>
      <c r="H19" s="12" t="s">
        <v>589</v>
      </c>
    </row>
    <row r="20" spans="1:8" x14ac:dyDescent="0.25">
      <c r="A20" s="11" t="s">
        <v>229</v>
      </c>
      <c r="B20" s="12">
        <v>25320</v>
      </c>
      <c r="C20" s="12">
        <v>9510</v>
      </c>
      <c r="D20" s="12">
        <v>6855</v>
      </c>
      <c r="E20" s="12">
        <v>4580</v>
      </c>
      <c r="F20" s="12">
        <v>2805</v>
      </c>
      <c r="G20" s="12">
        <v>1570</v>
      </c>
      <c r="H20" s="12" t="s">
        <v>589</v>
      </c>
    </row>
    <row r="21" spans="1:8" x14ac:dyDescent="0.25">
      <c r="A21" s="11" t="s">
        <v>230</v>
      </c>
      <c r="B21" s="12">
        <v>53325</v>
      </c>
      <c r="C21" s="12">
        <v>37905</v>
      </c>
      <c r="D21" s="12">
        <v>8560</v>
      </c>
      <c r="E21" s="12">
        <v>3800</v>
      </c>
      <c r="F21" s="12">
        <v>2260</v>
      </c>
      <c r="G21" s="12">
        <v>795</v>
      </c>
      <c r="H21" s="12" t="s">
        <v>589</v>
      </c>
    </row>
    <row r="22" spans="1:8" x14ac:dyDescent="0.25">
      <c r="A22" s="11" t="s">
        <v>231</v>
      </c>
      <c r="B22" s="12">
        <v>11975</v>
      </c>
      <c r="C22" s="12">
        <v>2515</v>
      </c>
      <c r="D22" s="12">
        <v>2650</v>
      </c>
      <c r="E22" s="12">
        <v>3720</v>
      </c>
      <c r="F22" s="12">
        <v>2780</v>
      </c>
      <c r="G22" s="12">
        <v>305</v>
      </c>
      <c r="H22" s="12" t="s">
        <v>589</v>
      </c>
    </row>
    <row r="23" spans="1:8" x14ac:dyDescent="0.25">
      <c r="A23" s="11" t="s">
        <v>232</v>
      </c>
      <c r="B23" s="12">
        <v>5440</v>
      </c>
      <c r="C23" s="12">
        <v>3705</v>
      </c>
      <c r="D23" s="12">
        <v>805</v>
      </c>
      <c r="E23" s="12">
        <v>270</v>
      </c>
      <c r="F23" s="12">
        <v>495</v>
      </c>
      <c r="G23" s="12">
        <v>170</v>
      </c>
      <c r="H23" s="12" t="s">
        <v>589</v>
      </c>
    </row>
    <row r="24" spans="1:8" x14ac:dyDescent="0.25">
      <c r="A24" s="11" t="s">
        <v>233</v>
      </c>
      <c r="B24" s="12">
        <v>6210</v>
      </c>
      <c r="C24" s="12">
        <v>1060</v>
      </c>
      <c r="D24" s="12">
        <v>2855</v>
      </c>
      <c r="E24" s="12">
        <v>1225</v>
      </c>
      <c r="F24" s="12">
        <v>765</v>
      </c>
      <c r="G24" s="12">
        <v>305</v>
      </c>
      <c r="H24" s="12" t="s">
        <v>589</v>
      </c>
    </row>
    <row r="25" spans="1:8" x14ac:dyDescent="0.25">
      <c r="A25" s="11" t="s">
        <v>234</v>
      </c>
      <c r="B25" s="12">
        <v>4910</v>
      </c>
      <c r="C25" s="12">
        <v>275</v>
      </c>
      <c r="D25" s="12">
        <v>1160</v>
      </c>
      <c r="E25" s="12">
        <v>1675</v>
      </c>
      <c r="F25" s="12">
        <v>1575</v>
      </c>
      <c r="G25" s="12">
        <v>225</v>
      </c>
      <c r="H25" s="12" t="s">
        <v>589</v>
      </c>
    </row>
    <row r="26" spans="1:8" x14ac:dyDescent="0.25">
      <c r="A26" s="11" t="s">
        <v>235</v>
      </c>
      <c r="B26" s="12">
        <v>1005</v>
      </c>
      <c r="C26" s="12">
        <v>0</v>
      </c>
      <c r="D26" s="12">
        <v>205</v>
      </c>
      <c r="E26" s="12">
        <v>795</v>
      </c>
      <c r="F26" s="12">
        <v>0</v>
      </c>
      <c r="G26" s="12">
        <v>0</v>
      </c>
      <c r="H26" s="12" t="s">
        <v>589</v>
      </c>
    </row>
    <row r="27" spans="1:8" x14ac:dyDescent="0.25">
      <c r="A27" s="11" t="s">
        <v>236</v>
      </c>
      <c r="B27" s="12">
        <v>10615</v>
      </c>
      <c r="C27" s="12">
        <v>6770</v>
      </c>
      <c r="D27" s="12">
        <v>1930</v>
      </c>
      <c r="E27" s="12">
        <v>1105</v>
      </c>
      <c r="F27" s="12">
        <v>475</v>
      </c>
      <c r="G27" s="12">
        <v>335</v>
      </c>
      <c r="H27" s="12" t="s">
        <v>589</v>
      </c>
    </row>
    <row r="28" spans="1:8" x14ac:dyDescent="0.25">
      <c r="A28" s="11" t="s">
        <v>237</v>
      </c>
      <c r="B28" s="12">
        <v>24890</v>
      </c>
      <c r="C28" s="12">
        <v>12500</v>
      </c>
      <c r="D28" s="12">
        <v>7335</v>
      </c>
      <c r="E28" s="12">
        <v>2540</v>
      </c>
      <c r="F28" s="12">
        <v>1865</v>
      </c>
      <c r="G28" s="12">
        <v>645</v>
      </c>
      <c r="H28" s="12" t="s">
        <v>589</v>
      </c>
    </row>
    <row r="29" spans="1:8" x14ac:dyDescent="0.25">
      <c r="A29" s="11" t="s">
        <v>238</v>
      </c>
      <c r="B29" s="12">
        <v>790</v>
      </c>
      <c r="C29" s="12">
        <v>0</v>
      </c>
      <c r="D29" s="12">
        <v>210</v>
      </c>
      <c r="E29" s="12">
        <v>155</v>
      </c>
      <c r="F29" s="12">
        <v>395</v>
      </c>
      <c r="G29" s="12">
        <v>35</v>
      </c>
      <c r="H29" s="12" t="s">
        <v>589</v>
      </c>
    </row>
    <row r="30" spans="1:8" x14ac:dyDescent="0.25">
      <c r="A30" s="11" t="s">
        <v>239</v>
      </c>
      <c r="B30" s="12">
        <v>7365</v>
      </c>
      <c r="C30" s="12">
        <v>1250</v>
      </c>
      <c r="D30" s="12">
        <v>1640</v>
      </c>
      <c r="E30" s="12">
        <v>1675</v>
      </c>
      <c r="F30" s="12">
        <v>1960</v>
      </c>
      <c r="G30" s="12">
        <v>835</v>
      </c>
      <c r="H30" s="12" t="s">
        <v>589</v>
      </c>
    </row>
    <row r="31" spans="1:8" x14ac:dyDescent="0.25">
      <c r="A31" s="11" t="s">
        <v>240</v>
      </c>
      <c r="B31" s="12">
        <v>10695</v>
      </c>
      <c r="C31" s="12">
        <v>4815</v>
      </c>
      <c r="D31" s="12">
        <v>3035</v>
      </c>
      <c r="E31" s="12">
        <v>1555</v>
      </c>
      <c r="F31" s="12">
        <v>730</v>
      </c>
      <c r="G31" s="12">
        <v>565</v>
      </c>
      <c r="H31" s="12" t="s">
        <v>589</v>
      </c>
    </row>
    <row r="32" spans="1:8" x14ac:dyDescent="0.25">
      <c r="A32" s="11" t="s">
        <v>241</v>
      </c>
      <c r="B32" s="12">
        <v>6015</v>
      </c>
      <c r="C32" s="12">
        <v>995</v>
      </c>
      <c r="D32" s="12">
        <v>1150</v>
      </c>
      <c r="E32" s="12">
        <v>2190</v>
      </c>
      <c r="F32" s="12">
        <v>1430</v>
      </c>
      <c r="G32" s="12">
        <v>245</v>
      </c>
      <c r="H32" s="12" t="s">
        <v>589</v>
      </c>
    </row>
    <row r="33" spans="1:8" x14ac:dyDescent="0.25">
      <c r="A33" s="11" t="s">
        <v>242</v>
      </c>
      <c r="B33" s="12">
        <v>845</v>
      </c>
      <c r="C33" s="12">
        <v>0</v>
      </c>
      <c r="D33" s="12">
        <v>80</v>
      </c>
      <c r="E33" s="12">
        <v>300</v>
      </c>
      <c r="F33" s="12">
        <v>465</v>
      </c>
      <c r="G33" s="12">
        <v>0</v>
      </c>
      <c r="H33" s="12" t="s">
        <v>589</v>
      </c>
    </row>
    <row r="34" spans="1:8" x14ac:dyDescent="0.25">
      <c r="A34" s="11" t="s">
        <v>243</v>
      </c>
      <c r="B34" s="12">
        <v>6380</v>
      </c>
      <c r="C34" s="12">
        <v>2245</v>
      </c>
      <c r="D34" s="12">
        <v>1710</v>
      </c>
      <c r="E34" s="12">
        <v>1640</v>
      </c>
      <c r="F34" s="12">
        <v>485</v>
      </c>
      <c r="G34" s="12">
        <v>305</v>
      </c>
      <c r="H34" s="12" t="s">
        <v>589</v>
      </c>
    </row>
    <row r="35" spans="1:8" x14ac:dyDescent="0.25">
      <c r="A35" s="11" t="s">
        <v>244</v>
      </c>
      <c r="B35" s="12">
        <v>19885</v>
      </c>
      <c r="C35" s="12">
        <v>7270</v>
      </c>
      <c r="D35" s="12">
        <v>6080</v>
      </c>
      <c r="E35" s="12">
        <v>3420</v>
      </c>
      <c r="F35" s="12">
        <v>2180</v>
      </c>
      <c r="G35" s="12">
        <v>935</v>
      </c>
      <c r="H35" s="12" t="s">
        <v>589</v>
      </c>
    </row>
    <row r="36" spans="1:8" x14ac:dyDescent="0.25">
      <c r="A36" s="11" t="s">
        <v>245</v>
      </c>
      <c r="B36" s="12">
        <v>3935</v>
      </c>
      <c r="C36" s="12">
        <v>1515</v>
      </c>
      <c r="D36" s="12">
        <v>800</v>
      </c>
      <c r="E36" s="12">
        <v>610</v>
      </c>
      <c r="F36" s="12">
        <v>710</v>
      </c>
      <c r="G36" s="12">
        <v>300</v>
      </c>
      <c r="H36" s="12" t="s">
        <v>589</v>
      </c>
    </row>
    <row r="37" spans="1:8" x14ac:dyDescent="0.25">
      <c r="A37" s="11" t="s">
        <v>246</v>
      </c>
      <c r="B37" s="12">
        <v>7190</v>
      </c>
      <c r="C37" s="12">
        <v>4470</v>
      </c>
      <c r="D37" s="12">
        <v>1790</v>
      </c>
      <c r="E37" s="12">
        <v>620</v>
      </c>
      <c r="F37" s="12">
        <v>240</v>
      </c>
      <c r="G37" s="12">
        <v>65</v>
      </c>
      <c r="H37" s="12" t="s">
        <v>589</v>
      </c>
    </row>
    <row r="38" spans="1:8" x14ac:dyDescent="0.25">
      <c r="A38" s="11" t="s">
        <v>247</v>
      </c>
      <c r="B38" s="12">
        <v>12590</v>
      </c>
      <c r="C38" s="12">
        <v>3650</v>
      </c>
      <c r="D38" s="12">
        <v>4800</v>
      </c>
      <c r="E38" s="12">
        <v>1940</v>
      </c>
      <c r="F38" s="12">
        <v>1690</v>
      </c>
      <c r="G38" s="12">
        <v>510</v>
      </c>
      <c r="H38" s="12" t="s">
        <v>589</v>
      </c>
    </row>
    <row r="39" spans="1:8" x14ac:dyDescent="0.25">
      <c r="A39" s="11" t="s">
        <v>312</v>
      </c>
      <c r="B39" s="12">
        <v>360</v>
      </c>
      <c r="C39" s="12" t="s">
        <v>589</v>
      </c>
      <c r="D39" s="12" t="s">
        <v>589</v>
      </c>
      <c r="E39" s="12" t="s">
        <v>589</v>
      </c>
      <c r="F39" s="12" t="s">
        <v>589</v>
      </c>
      <c r="G39" s="12" t="s">
        <v>589</v>
      </c>
      <c r="H39" s="12">
        <v>360</v>
      </c>
    </row>
    <row r="40" spans="1:8" x14ac:dyDescent="0.25">
      <c r="A40" s="20" t="s">
        <v>91</v>
      </c>
      <c r="B40" s="2"/>
      <c r="C40" s="2"/>
      <c r="D40" s="2"/>
      <c r="E40" s="2"/>
      <c r="F40" s="2"/>
      <c r="G40" s="2"/>
      <c r="H40" s="2"/>
    </row>
    <row r="41" spans="1:8" ht="31.5" x14ac:dyDescent="0.25">
      <c r="A41" s="20" t="s">
        <v>102</v>
      </c>
      <c r="B41" s="2"/>
      <c r="C41" s="2"/>
      <c r="D41" s="2"/>
      <c r="E41" s="2"/>
      <c r="F41" s="2"/>
      <c r="G41" s="2"/>
      <c r="H41" s="2"/>
    </row>
    <row r="42" spans="1:8" ht="97.5" customHeight="1" x14ac:dyDescent="0.25">
      <c r="A42" s="20" t="s">
        <v>103</v>
      </c>
      <c r="B42" s="2"/>
      <c r="C42" s="2"/>
      <c r="D42" s="2"/>
      <c r="E42" s="2"/>
      <c r="F42" s="2"/>
      <c r="G42" s="2"/>
      <c r="H42" s="2"/>
    </row>
    <row r="43" spans="1:8" ht="63" x14ac:dyDescent="0.25">
      <c r="A43" s="20" t="s">
        <v>104</v>
      </c>
      <c r="B43" s="2"/>
      <c r="C43" s="2"/>
      <c r="D43" s="2"/>
      <c r="E43" s="2"/>
      <c r="F43" s="2"/>
      <c r="G43" s="2"/>
      <c r="H43" s="2"/>
    </row>
    <row r="44" spans="1:8" ht="174" customHeight="1" x14ac:dyDescent="0.25">
      <c r="A44" s="20" t="s">
        <v>108</v>
      </c>
      <c r="B44" s="2"/>
      <c r="C44" s="2"/>
      <c r="D44" s="2"/>
      <c r="E44" s="2"/>
      <c r="F44" s="2"/>
      <c r="G44" s="2"/>
      <c r="H44" s="2"/>
    </row>
    <row r="45" spans="1:8" ht="47.25" x14ac:dyDescent="0.25">
      <c r="A45" s="20" t="s">
        <v>79</v>
      </c>
      <c r="B45" s="2"/>
      <c r="C45" s="2"/>
      <c r="D45" s="2"/>
      <c r="E45" s="2"/>
      <c r="F45" s="2"/>
      <c r="G45" s="2"/>
      <c r="H45" s="2"/>
    </row>
    <row r="46" spans="1:8" ht="31.5" x14ac:dyDescent="0.25">
      <c r="A46" s="26" t="s">
        <v>109</v>
      </c>
      <c r="B46" s="2"/>
      <c r="C46" s="2"/>
      <c r="D46" s="2"/>
      <c r="E46" s="2"/>
      <c r="F46" s="2"/>
      <c r="G46" s="2"/>
      <c r="H46" s="2"/>
    </row>
  </sheetData>
  <conditionalFormatting sqref="A1">
    <cfRule type="dataBar" priority="1">
      <dataBar>
        <cfvo type="num" val="0"/>
        <cfvo type="num" val="1"/>
        <color rgb="FFB4A9D4"/>
      </dataBar>
      <extLst>
        <ext xmlns:x14="http://schemas.microsoft.com/office/spreadsheetml/2009/9/main" uri="{B025F937-C7B1-47D3-B67F-A62EFF666E3E}">
          <x14:id>{0EBC9223-666C-453F-A2DE-77B2723690D9}</x14:id>
        </ext>
      </extLst>
    </cfRule>
  </conditionalFormatting>
  <hyperlinks>
    <hyperlink ref="A46" r:id="rId1" xr:uid="{00000000-0004-0000-0D00-000000000000}"/>
  </hyperlinks>
  <pageMargins left="0.7" right="0.7" top="0.75" bottom="0.75" header="0.3" footer="0.3"/>
  <pageSetup paperSize="9" orientation="portrait" horizontalDpi="300" verticalDpi="300"/>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0EBC9223-666C-453F-A2DE-77B2723690D9}">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1"/>
  <sheetViews>
    <sheetView workbookViewId="0"/>
  </sheetViews>
  <sheetFormatPr defaultColWidth="11" defaultRowHeight="15.75" x14ac:dyDescent="0.25"/>
  <cols>
    <col min="1" max="1" width="50.75" customWidth="1"/>
    <col min="2" max="3" width="16.75" customWidth="1"/>
  </cols>
  <sheetData>
    <row r="1" spans="1:3" ht="21" x14ac:dyDescent="0.35">
      <c r="A1" s="7" t="s">
        <v>14</v>
      </c>
      <c r="B1" s="2"/>
      <c r="C1" s="2"/>
    </row>
    <row r="2" spans="1:3" x14ac:dyDescent="0.25">
      <c r="A2" s="2" t="s">
        <v>49</v>
      </c>
      <c r="B2" s="2"/>
      <c r="C2" s="2"/>
    </row>
    <row r="3" spans="1:3" x14ac:dyDescent="0.25">
      <c r="A3" s="2" t="s">
        <v>21</v>
      </c>
      <c r="B3" s="2"/>
      <c r="C3" s="2"/>
    </row>
    <row r="4" spans="1:3" x14ac:dyDescent="0.25">
      <c r="A4" s="2" t="s">
        <v>22</v>
      </c>
      <c r="B4" s="2"/>
      <c r="C4" s="2"/>
    </row>
    <row r="5" spans="1:3" x14ac:dyDescent="0.25">
      <c r="A5" s="2" t="s">
        <v>50</v>
      </c>
      <c r="B5" s="2"/>
      <c r="C5" s="2"/>
    </row>
    <row r="6" spans="1:3" ht="80.099999999999994" customHeight="1" x14ac:dyDescent="0.25">
      <c r="A6" s="4" t="s">
        <v>602</v>
      </c>
      <c r="B6" s="4" t="s">
        <v>319</v>
      </c>
      <c r="C6" s="4" t="s">
        <v>320</v>
      </c>
    </row>
    <row r="7" spans="1:3" x14ac:dyDescent="0.25">
      <c r="A7" s="8" t="s">
        <v>150</v>
      </c>
      <c r="B7" s="9">
        <v>190230</v>
      </c>
      <c r="C7" s="10">
        <v>1</v>
      </c>
    </row>
    <row r="8" spans="1:3" x14ac:dyDescent="0.25">
      <c r="A8" s="11" t="s">
        <v>204</v>
      </c>
      <c r="B8" s="12">
        <v>100</v>
      </c>
      <c r="C8" s="13">
        <v>0</v>
      </c>
    </row>
    <row r="9" spans="1:3" x14ac:dyDescent="0.25">
      <c r="A9" s="11" t="s">
        <v>205</v>
      </c>
      <c r="B9" s="12">
        <v>10585</v>
      </c>
      <c r="C9" s="13">
        <v>0.06</v>
      </c>
    </row>
    <row r="10" spans="1:3" x14ac:dyDescent="0.25">
      <c r="A10" s="11" t="s">
        <v>206</v>
      </c>
      <c r="B10" s="12">
        <v>25380</v>
      </c>
      <c r="C10" s="13">
        <v>0.13</v>
      </c>
    </row>
    <row r="11" spans="1:3" x14ac:dyDescent="0.25">
      <c r="A11" s="11" t="s">
        <v>207</v>
      </c>
      <c r="B11" s="12">
        <v>41705</v>
      </c>
      <c r="C11" s="13">
        <v>0.22</v>
      </c>
    </row>
    <row r="12" spans="1:3" x14ac:dyDescent="0.25">
      <c r="A12" s="11" t="s">
        <v>208</v>
      </c>
      <c r="B12" s="12">
        <v>45125</v>
      </c>
      <c r="C12" s="13">
        <v>0.24</v>
      </c>
    </row>
    <row r="13" spans="1:3" x14ac:dyDescent="0.25">
      <c r="A13" s="11" t="s">
        <v>209</v>
      </c>
      <c r="B13" s="12">
        <v>34955</v>
      </c>
      <c r="C13" s="13">
        <v>0.18</v>
      </c>
    </row>
    <row r="14" spans="1:3" x14ac:dyDescent="0.25">
      <c r="A14" s="11" t="s">
        <v>210</v>
      </c>
      <c r="B14" s="12">
        <v>19070</v>
      </c>
      <c r="C14" s="13">
        <v>0.1</v>
      </c>
    </row>
    <row r="15" spans="1:3" x14ac:dyDescent="0.25">
      <c r="A15" s="11" t="s">
        <v>211</v>
      </c>
      <c r="B15" s="12">
        <v>8745</v>
      </c>
      <c r="C15" s="13">
        <v>0.05</v>
      </c>
    </row>
    <row r="16" spans="1:3" x14ac:dyDescent="0.25">
      <c r="A16" s="11" t="s">
        <v>212</v>
      </c>
      <c r="B16" s="12">
        <v>2770</v>
      </c>
      <c r="C16" s="13">
        <v>0.01</v>
      </c>
    </row>
    <row r="17" spans="1:3" x14ac:dyDescent="0.25">
      <c r="A17" s="11" t="s">
        <v>213</v>
      </c>
      <c r="B17" s="12">
        <v>1080</v>
      </c>
      <c r="C17" s="13">
        <v>0.01</v>
      </c>
    </row>
    <row r="18" spans="1:3" x14ac:dyDescent="0.25">
      <c r="A18" s="11" t="s">
        <v>214</v>
      </c>
      <c r="B18" s="12">
        <v>715</v>
      </c>
      <c r="C18" s="13">
        <v>0</v>
      </c>
    </row>
    <row r="19" spans="1:3" x14ac:dyDescent="0.25">
      <c r="A19" s="20" t="s">
        <v>91</v>
      </c>
      <c r="B19" s="2"/>
      <c r="C19" s="2"/>
    </row>
    <row r="20" spans="1:3" ht="31.5" x14ac:dyDescent="0.25">
      <c r="A20" s="20" t="s">
        <v>110</v>
      </c>
      <c r="B20" s="2"/>
      <c r="C20" s="2"/>
    </row>
    <row r="21" spans="1:3" x14ac:dyDescent="0.25">
      <c r="A21" s="20"/>
      <c r="B21" s="2"/>
      <c r="C21" s="2"/>
    </row>
  </sheetData>
  <conditionalFormatting sqref="C1:C1048576">
    <cfRule type="dataBar" priority="1">
      <dataBar>
        <cfvo type="num" val="0"/>
        <cfvo type="num" val="1"/>
        <color rgb="FFB4A9D4"/>
      </dataBar>
      <extLst>
        <ext xmlns:x14="http://schemas.microsoft.com/office/spreadsheetml/2009/9/main" uri="{B025F937-C7B1-47D3-B67F-A62EFF666E3E}">
          <x14:id>{C9E43FED-1D95-4316-A3B8-8EFA4B849835}</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C9E43FED-1D95-4316-A3B8-8EFA4B849835}">
            <x14:dataBar minLength="0" maxLength="100" gradient="0">
              <x14:cfvo type="num">
                <xm:f>0</xm:f>
              </x14:cfvo>
              <x14:cfvo type="num">
                <xm:f>1</xm:f>
              </x14:cfvo>
              <x14:negativeFillColor rgb="FFB4A9D4"/>
              <x14:axisColor rgb="FF000000"/>
            </x14:dataBar>
          </x14:cfRule>
          <xm:sqref>C1:C1048576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58"/>
  <sheetViews>
    <sheetView workbookViewId="0"/>
  </sheetViews>
  <sheetFormatPr defaultColWidth="11" defaultRowHeight="15.75" x14ac:dyDescent="0.25"/>
  <cols>
    <col min="1" max="1" width="50.75" customWidth="1"/>
    <col min="2" max="12" width="16.75" customWidth="1"/>
  </cols>
  <sheetData>
    <row r="1" spans="1:12" ht="21" x14ac:dyDescent="0.35">
      <c r="A1" s="7" t="s">
        <v>15</v>
      </c>
      <c r="B1" s="2"/>
      <c r="C1" s="2"/>
      <c r="D1" s="2"/>
      <c r="E1" s="2"/>
      <c r="F1" s="2"/>
      <c r="G1" s="2"/>
      <c r="H1" s="2"/>
      <c r="I1" s="2"/>
      <c r="J1" s="2"/>
      <c r="K1" s="2"/>
      <c r="L1" s="2"/>
    </row>
    <row r="2" spans="1:12" x14ac:dyDescent="0.25">
      <c r="A2" s="2" t="s">
        <v>51</v>
      </c>
      <c r="B2" s="2"/>
      <c r="C2" s="2"/>
      <c r="D2" s="2"/>
      <c r="E2" s="2"/>
      <c r="F2" s="2"/>
      <c r="G2" s="2"/>
      <c r="H2" s="2"/>
      <c r="I2" s="2"/>
      <c r="J2" s="2"/>
      <c r="K2" s="2"/>
      <c r="L2" s="2"/>
    </row>
    <row r="3" spans="1:12" x14ac:dyDescent="0.25">
      <c r="A3" s="2" t="s">
        <v>21</v>
      </c>
      <c r="B3" s="2"/>
      <c r="C3" s="2"/>
      <c r="D3" s="2"/>
      <c r="E3" s="2"/>
      <c r="F3" s="2"/>
      <c r="G3" s="2"/>
      <c r="H3" s="2"/>
      <c r="I3" s="2"/>
      <c r="J3" s="2"/>
      <c r="K3" s="2"/>
      <c r="L3" s="2"/>
    </row>
    <row r="4" spans="1:12" x14ac:dyDescent="0.25">
      <c r="A4" s="2" t="s">
        <v>22</v>
      </c>
      <c r="B4" s="2"/>
      <c r="C4" s="2"/>
      <c r="D4" s="2"/>
      <c r="E4" s="2"/>
      <c r="F4" s="2"/>
      <c r="G4" s="2"/>
      <c r="H4" s="2"/>
      <c r="I4" s="2"/>
      <c r="J4" s="2"/>
      <c r="K4" s="2"/>
      <c r="L4" s="2"/>
    </row>
    <row r="5" spans="1:12" x14ac:dyDescent="0.25">
      <c r="A5" s="2" t="s">
        <v>52</v>
      </c>
      <c r="B5" s="2"/>
      <c r="C5" s="2"/>
      <c r="D5" s="2"/>
      <c r="E5" s="2"/>
      <c r="F5" s="2"/>
      <c r="G5" s="2"/>
      <c r="H5" s="2"/>
      <c r="I5" s="2"/>
      <c r="J5" s="2"/>
      <c r="K5" s="2"/>
      <c r="L5" s="2"/>
    </row>
    <row r="6" spans="1:12" ht="99.95" customHeight="1" x14ac:dyDescent="0.25">
      <c r="A6" s="4" t="s">
        <v>604</v>
      </c>
      <c r="B6" s="4" t="s">
        <v>321</v>
      </c>
      <c r="C6" s="4" t="s">
        <v>322</v>
      </c>
      <c r="D6" s="4" t="s">
        <v>605</v>
      </c>
      <c r="E6" s="4" t="s">
        <v>606</v>
      </c>
      <c r="F6" s="4" t="s">
        <v>607</v>
      </c>
      <c r="G6" s="4" t="s">
        <v>608</v>
      </c>
      <c r="H6" s="4" t="s">
        <v>323</v>
      </c>
      <c r="I6" s="4" t="s">
        <v>324</v>
      </c>
      <c r="J6" s="4" t="s">
        <v>325</v>
      </c>
      <c r="K6" s="4" t="s">
        <v>609</v>
      </c>
      <c r="L6" s="4" t="s">
        <v>610</v>
      </c>
    </row>
    <row r="7" spans="1:12" x14ac:dyDescent="0.25">
      <c r="A7" s="8" t="s">
        <v>150</v>
      </c>
      <c r="B7" s="9">
        <v>3760</v>
      </c>
      <c r="C7" s="27">
        <v>0.01</v>
      </c>
      <c r="D7" s="9">
        <v>3530</v>
      </c>
      <c r="E7" s="9">
        <v>1410</v>
      </c>
      <c r="F7" s="9">
        <v>1985</v>
      </c>
      <c r="G7" s="9">
        <v>135</v>
      </c>
      <c r="H7" s="10">
        <v>0.4</v>
      </c>
      <c r="I7" s="10">
        <v>0.56000000000000005</v>
      </c>
      <c r="J7" s="10">
        <v>0.04</v>
      </c>
      <c r="K7" s="9">
        <v>9</v>
      </c>
      <c r="L7" s="10">
        <v>0.91</v>
      </c>
    </row>
    <row r="8" spans="1:12" x14ac:dyDescent="0.25">
      <c r="A8" s="11" t="s">
        <v>154</v>
      </c>
      <c r="B8" s="12" t="s">
        <v>603</v>
      </c>
      <c r="C8" s="28" t="s">
        <v>603</v>
      </c>
      <c r="D8" s="12">
        <v>0</v>
      </c>
      <c r="E8" s="12">
        <v>0</v>
      </c>
      <c r="F8" s="12">
        <v>0</v>
      </c>
      <c r="G8" s="12">
        <v>0</v>
      </c>
      <c r="H8" s="13" t="s">
        <v>589</v>
      </c>
      <c r="I8" s="13" t="s">
        <v>589</v>
      </c>
      <c r="J8" s="13" t="s">
        <v>589</v>
      </c>
      <c r="K8" s="12" t="s">
        <v>589</v>
      </c>
      <c r="L8" s="13" t="s">
        <v>589</v>
      </c>
    </row>
    <row r="9" spans="1:12" x14ac:dyDescent="0.25">
      <c r="A9" s="11" t="s">
        <v>155</v>
      </c>
      <c r="B9" s="12">
        <v>100</v>
      </c>
      <c r="C9" s="28">
        <v>4.0000000000000001E-3</v>
      </c>
      <c r="D9" s="12">
        <v>65</v>
      </c>
      <c r="E9" s="12">
        <v>15</v>
      </c>
      <c r="F9" s="12">
        <v>15</v>
      </c>
      <c r="G9" s="12">
        <v>30</v>
      </c>
      <c r="H9" s="13">
        <v>0.25</v>
      </c>
      <c r="I9" s="13">
        <v>0.25</v>
      </c>
      <c r="J9" s="13">
        <v>0.49</v>
      </c>
      <c r="K9" s="12">
        <v>8</v>
      </c>
      <c r="L9" s="13">
        <v>0.97</v>
      </c>
    </row>
    <row r="10" spans="1:12" x14ac:dyDescent="0.25">
      <c r="A10" s="11" t="s">
        <v>156</v>
      </c>
      <c r="B10" s="12">
        <v>65</v>
      </c>
      <c r="C10" s="28">
        <v>4.0000000000000001E-3</v>
      </c>
      <c r="D10" s="12">
        <v>85</v>
      </c>
      <c r="E10" s="12">
        <v>20</v>
      </c>
      <c r="F10" s="12">
        <v>40</v>
      </c>
      <c r="G10" s="12">
        <v>30</v>
      </c>
      <c r="H10" s="13">
        <v>0.21</v>
      </c>
      <c r="I10" s="13">
        <v>0.45</v>
      </c>
      <c r="J10" s="13">
        <v>0.33</v>
      </c>
      <c r="K10" s="12">
        <v>14</v>
      </c>
      <c r="L10" s="13">
        <v>0.88</v>
      </c>
    </row>
    <row r="11" spans="1:12" x14ac:dyDescent="0.25">
      <c r="A11" s="11" t="s">
        <v>157</v>
      </c>
      <c r="B11" s="12">
        <v>40</v>
      </c>
      <c r="C11" s="28">
        <v>6.0000000000000001E-3</v>
      </c>
      <c r="D11" s="12">
        <v>45</v>
      </c>
      <c r="E11" s="12">
        <v>10</v>
      </c>
      <c r="F11" s="12">
        <v>15</v>
      </c>
      <c r="G11" s="12">
        <v>20</v>
      </c>
      <c r="H11" s="13">
        <v>0.23</v>
      </c>
      <c r="I11" s="13">
        <v>0.34</v>
      </c>
      <c r="J11" s="13">
        <v>0.43</v>
      </c>
      <c r="K11" s="12">
        <v>11</v>
      </c>
      <c r="L11" s="13">
        <v>0.81</v>
      </c>
    </row>
    <row r="12" spans="1:12" x14ac:dyDescent="0.25">
      <c r="A12" s="11" t="s">
        <v>158</v>
      </c>
      <c r="B12" s="12">
        <v>55</v>
      </c>
      <c r="C12" s="28">
        <v>6.0000000000000001E-3</v>
      </c>
      <c r="D12" s="12">
        <v>40</v>
      </c>
      <c r="E12" s="12">
        <v>15</v>
      </c>
      <c r="F12" s="12">
        <v>15</v>
      </c>
      <c r="G12" s="12">
        <v>10</v>
      </c>
      <c r="H12" s="13">
        <v>0.33</v>
      </c>
      <c r="I12" s="13">
        <v>0.38</v>
      </c>
      <c r="J12" s="13">
        <v>0.28999999999999998</v>
      </c>
      <c r="K12" s="12">
        <v>8</v>
      </c>
      <c r="L12" s="13">
        <v>0.97</v>
      </c>
    </row>
    <row r="13" spans="1:12" x14ac:dyDescent="0.25">
      <c r="A13" s="11" t="s">
        <v>159</v>
      </c>
      <c r="B13" s="12">
        <v>40</v>
      </c>
      <c r="C13" s="28">
        <v>7.0000000000000001E-3</v>
      </c>
      <c r="D13" s="12">
        <v>55</v>
      </c>
      <c r="E13" s="12">
        <v>10</v>
      </c>
      <c r="F13" s="12">
        <v>25</v>
      </c>
      <c r="G13" s="12">
        <v>15</v>
      </c>
      <c r="H13" s="13">
        <v>0.22</v>
      </c>
      <c r="I13" s="13">
        <v>0.46</v>
      </c>
      <c r="J13" s="13">
        <v>0.31</v>
      </c>
      <c r="K13" s="12">
        <v>11</v>
      </c>
      <c r="L13" s="13">
        <v>0.89</v>
      </c>
    </row>
    <row r="14" spans="1:12" x14ac:dyDescent="0.25">
      <c r="A14" s="11" t="s">
        <v>160</v>
      </c>
      <c r="B14" s="12">
        <v>55</v>
      </c>
      <c r="C14" s="28">
        <v>1.0999999999999999E-2</v>
      </c>
      <c r="D14" s="12">
        <v>40</v>
      </c>
      <c r="E14" s="12">
        <v>20</v>
      </c>
      <c r="F14" s="12">
        <v>10</v>
      </c>
      <c r="G14" s="12">
        <v>10</v>
      </c>
      <c r="H14" s="13">
        <v>0.47</v>
      </c>
      <c r="I14" s="13">
        <v>0.28999999999999998</v>
      </c>
      <c r="J14" s="13">
        <v>0.24</v>
      </c>
      <c r="K14" s="12">
        <v>6</v>
      </c>
      <c r="L14" s="13">
        <v>0.97</v>
      </c>
    </row>
    <row r="15" spans="1:12" x14ac:dyDescent="0.25">
      <c r="A15" s="11" t="s">
        <v>161</v>
      </c>
      <c r="B15" s="12">
        <v>45</v>
      </c>
      <c r="C15" s="28">
        <v>1.2E-2</v>
      </c>
      <c r="D15" s="12">
        <v>55</v>
      </c>
      <c r="E15" s="12">
        <v>10</v>
      </c>
      <c r="F15" s="12">
        <v>25</v>
      </c>
      <c r="G15" s="12">
        <v>15</v>
      </c>
      <c r="H15" s="13">
        <v>0.2</v>
      </c>
      <c r="I15" s="13">
        <v>0.49</v>
      </c>
      <c r="J15" s="13">
        <v>0.31</v>
      </c>
      <c r="K15" s="12">
        <v>9</v>
      </c>
      <c r="L15" s="13">
        <v>0.68</v>
      </c>
    </row>
    <row r="16" spans="1:12" x14ac:dyDescent="0.25">
      <c r="A16" s="11" t="s">
        <v>162</v>
      </c>
      <c r="B16" s="12">
        <v>35</v>
      </c>
      <c r="C16" s="28">
        <v>1.2E-2</v>
      </c>
      <c r="D16" s="12">
        <v>30</v>
      </c>
      <c r="E16" s="12">
        <v>10</v>
      </c>
      <c r="F16" s="12">
        <v>20</v>
      </c>
      <c r="G16" s="12">
        <v>0</v>
      </c>
      <c r="H16" s="13">
        <v>0.39</v>
      </c>
      <c r="I16" s="13">
        <v>0.61</v>
      </c>
      <c r="J16" s="13">
        <v>0</v>
      </c>
      <c r="K16" s="12">
        <v>8</v>
      </c>
      <c r="L16" s="13">
        <v>0.9</v>
      </c>
    </row>
    <row r="17" spans="1:12" x14ac:dyDescent="0.25">
      <c r="A17" s="11" t="s">
        <v>163</v>
      </c>
      <c r="B17" s="12">
        <v>25</v>
      </c>
      <c r="C17" s="28">
        <v>6.0000000000000001E-3</v>
      </c>
      <c r="D17" s="12">
        <v>30</v>
      </c>
      <c r="E17" s="12">
        <v>10</v>
      </c>
      <c r="F17" s="12">
        <v>20</v>
      </c>
      <c r="G17" s="12">
        <v>0</v>
      </c>
      <c r="H17" s="13">
        <v>0.36</v>
      </c>
      <c r="I17" s="13">
        <v>0.64</v>
      </c>
      <c r="J17" s="13">
        <v>0</v>
      </c>
      <c r="K17" s="12">
        <v>11</v>
      </c>
      <c r="L17" s="13">
        <v>0.79</v>
      </c>
    </row>
    <row r="18" spans="1:12" x14ac:dyDescent="0.25">
      <c r="A18" s="11" t="s">
        <v>164</v>
      </c>
      <c r="B18" s="12">
        <v>25</v>
      </c>
      <c r="C18" s="28">
        <v>1.0999999999999999E-2</v>
      </c>
      <c r="D18" s="12">
        <v>25</v>
      </c>
      <c r="E18" s="12">
        <v>10</v>
      </c>
      <c r="F18" s="12">
        <v>15</v>
      </c>
      <c r="G18" s="12">
        <v>0</v>
      </c>
      <c r="H18" s="13">
        <v>0.36</v>
      </c>
      <c r="I18" s="13">
        <v>0.64</v>
      </c>
      <c r="J18" s="13">
        <v>0</v>
      </c>
      <c r="K18" s="12">
        <v>8</v>
      </c>
      <c r="L18" s="13">
        <v>0.96</v>
      </c>
    </row>
    <row r="19" spans="1:12" x14ac:dyDescent="0.25">
      <c r="A19" s="11" t="s">
        <v>165</v>
      </c>
      <c r="B19" s="12">
        <v>20</v>
      </c>
      <c r="C19" s="28">
        <v>7.0000000000000001E-3</v>
      </c>
      <c r="D19" s="12">
        <v>15</v>
      </c>
      <c r="E19" s="12">
        <v>10</v>
      </c>
      <c r="F19" s="12">
        <v>5</v>
      </c>
      <c r="G19" s="12">
        <v>0</v>
      </c>
      <c r="H19" s="13">
        <v>0.75</v>
      </c>
      <c r="I19" s="13">
        <v>0.25</v>
      </c>
      <c r="J19" s="13">
        <v>0</v>
      </c>
      <c r="K19" s="12">
        <v>9</v>
      </c>
      <c r="L19" s="13">
        <v>0.88</v>
      </c>
    </row>
    <row r="20" spans="1:12" x14ac:dyDescent="0.25">
      <c r="A20" s="11" t="s">
        <v>166</v>
      </c>
      <c r="B20" s="12">
        <v>25</v>
      </c>
      <c r="C20" s="28">
        <v>7.0000000000000001E-3</v>
      </c>
      <c r="D20" s="12">
        <v>30</v>
      </c>
      <c r="E20" s="12">
        <v>5</v>
      </c>
      <c r="F20" s="12">
        <v>25</v>
      </c>
      <c r="G20" s="12">
        <v>0</v>
      </c>
      <c r="H20" s="13">
        <v>0.23</v>
      </c>
      <c r="I20" s="13">
        <v>0.77</v>
      </c>
      <c r="J20" s="13">
        <v>0</v>
      </c>
      <c r="K20" s="12">
        <v>11</v>
      </c>
      <c r="L20" s="13">
        <v>0.77</v>
      </c>
    </row>
    <row r="21" spans="1:12" x14ac:dyDescent="0.25">
      <c r="A21" s="11" t="s">
        <v>167</v>
      </c>
      <c r="B21" s="12">
        <v>25</v>
      </c>
      <c r="C21" s="28">
        <v>8.0000000000000002E-3</v>
      </c>
      <c r="D21" s="12">
        <v>20</v>
      </c>
      <c r="E21" s="12">
        <v>5</v>
      </c>
      <c r="F21" s="12">
        <v>15</v>
      </c>
      <c r="G21" s="12">
        <v>0</v>
      </c>
      <c r="H21" s="13">
        <v>0.23</v>
      </c>
      <c r="I21" s="13">
        <v>0.77</v>
      </c>
      <c r="J21" s="13">
        <v>0</v>
      </c>
      <c r="K21" s="12">
        <v>9</v>
      </c>
      <c r="L21" s="13">
        <v>0.77</v>
      </c>
    </row>
    <row r="22" spans="1:12" x14ac:dyDescent="0.25">
      <c r="A22" s="11" t="s">
        <v>168</v>
      </c>
      <c r="B22" s="12">
        <v>45</v>
      </c>
      <c r="C22" s="28">
        <v>1.4999999999999999E-2</v>
      </c>
      <c r="D22" s="12">
        <v>40</v>
      </c>
      <c r="E22" s="12">
        <v>30</v>
      </c>
      <c r="F22" s="12">
        <v>10</v>
      </c>
      <c r="G22" s="12">
        <v>0</v>
      </c>
      <c r="H22" s="13">
        <v>0.73</v>
      </c>
      <c r="I22" s="13">
        <v>0.27</v>
      </c>
      <c r="J22" s="13">
        <v>0</v>
      </c>
      <c r="K22" s="12">
        <v>7</v>
      </c>
      <c r="L22" s="13">
        <v>0.95</v>
      </c>
    </row>
    <row r="23" spans="1:12" x14ac:dyDescent="0.25">
      <c r="A23" s="11" t="s">
        <v>169</v>
      </c>
      <c r="B23" s="12">
        <v>25</v>
      </c>
      <c r="C23" s="28">
        <v>5.0000000000000001E-3</v>
      </c>
      <c r="D23" s="12">
        <v>30</v>
      </c>
      <c r="E23" s="12">
        <v>25</v>
      </c>
      <c r="F23" s="12">
        <v>5</v>
      </c>
      <c r="G23" s="12">
        <v>0</v>
      </c>
      <c r="H23" s="13">
        <v>0.83</v>
      </c>
      <c r="I23" s="13">
        <v>0.17</v>
      </c>
      <c r="J23" s="13">
        <v>0</v>
      </c>
      <c r="K23" s="12">
        <v>10</v>
      </c>
      <c r="L23" s="13">
        <v>0.83</v>
      </c>
    </row>
    <row r="24" spans="1:12" x14ac:dyDescent="0.25">
      <c r="A24" s="11" t="s">
        <v>170</v>
      </c>
      <c r="B24" s="12">
        <v>30</v>
      </c>
      <c r="C24" s="28">
        <v>6.0000000000000001E-3</v>
      </c>
      <c r="D24" s="12">
        <v>35</v>
      </c>
      <c r="E24" s="12">
        <v>20</v>
      </c>
      <c r="F24" s="12">
        <v>10</v>
      </c>
      <c r="G24" s="12">
        <v>0</v>
      </c>
      <c r="H24" s="13">
        <v>0.64</v>
      </c>
      <c r="I24" s="13">
        <v>0.36</v>
      </c>
      <c r="J24" s="13">
        <v>0</v>
      </c>
      <c r="K24" s="12">
        <v>8</v>
      </c>
      <c r="L24" s="13">
        <v>0.94</v>
      </c>
    </row>
    <row r="25" spans="1:12" x14ac:dyDescent="0.25">
      <c r="A25" s="11" t="s">
        <v>171</v>
      </c>
      <c r="B25" s="12">
        <v>30</v>
      </c>
      <c r="C25" s="28">
        <v>6.0000000000000001E-3</v>
      </c>
      <c r="D25" s="12">
        <v>35</v>
      </c>
      <c r="E25" s="12">
        <v>25</v>
      </c>
      <c r="F25" s="12">
        <v>10</v>
      </c>
      <c r="G25" s="12">
        <v>0</v>
      </c>
      <c r="H25" s="13">
        <v>0.72</v>
      </c>
      <c r="I25" s="13">
        <v>0.28000000000000003</v>
      </c>
      <c r="J25" s="13">
        <v>0</v>
      </c>
      <c r="K25" s="12">
        <v>9</v>
      </c>
      <c r="L25" s="13">
        <v>0.94</v>
      </c>
    </row>
    <row r="26" spans="1:12" x14ac:dyDescent="0.25">
      <c r="A26" s="11" t="s">
        <v>172</v>
      </c>
      <c r="B26" s="12">
        <v>35</v>
      </c>
      <c r="C26" s="28">
        <v>5.0000000000000001E-3</v>
      </c>
      <c r="D26" s="12">
        <v>30</v>
      </c>
      <c r="E26" s="12">
        <v>25</v>
      </c>
      <c r="F26" s="12">
        <v>5</v>
      </c>
      <c r="G26" s="12">
        <v>0</v>
      </c>
      <c r="H26" s="13">
        <v>0.8</v>
      </c>
      <c r="I26" s="13">
        <v>0.2</v>
      </c>
      <c r="J26" s="13">
        <v>0</v>
      </c>
      <c r="K26" s="12">
        <v>5</v>
      </c>
      <c r="L26" s="13">
        <v>1</v>
      </c>
    </row>
    <row r="27" spans="1:12" x14ac:dyDescent="0.25">
      <c r="A27" s="11" t="s">
        <v>173</v>
      </c>
      <c r="B27" s="12">
        <v>45</v>
      </c>
      <c r="C27" s="28">
        <v>6.0000000000000001E-3</v>
      </c>
      <c r="D27" s="12">
        <v>35</v>
      </c>
      <c r="E27" s="12">
        <v>20</v>
      </c>
      <c r="F27" s="12">
        <v>15</v>
      </c>
      <c r="G27" s="12">
        <v>0</v>
      </c>
      <c r="H27" s="13">
        <v>0.53</v>
      </c>
      <c r="I27" s="13">
        <v>0.47</v>
      </c>
      <c r="J27" s="13">
        <v>0</v>
      </c>
      <c r="K27" s="12">
        <v>11</v>
      </c>
      <c r="L27" s="13">
        <v>0.82</v>
      </c>
    </row>
    <row r="28" spans="1:12" x14ac:dyDescent="0.25">
      <c r="A28" s="11" t="s">
        <v>174</v>
      </c>
      <c r="B28" s="12">
        <v>40</v>
      </c>
      <c r="C28" s="28">
        <v>7.0000000000000001E-3</v>
      </c>
      <c r="D28" s="12">
        <v>50</v>
      </c>
      <c r="E28" s="12">
        <v>25</v>
      </c>
      <c r="F28" s="12">
        <v>20</v>
      </c>
      <c r="G28" s="12">
        <v>0</v>
      </c>
      <c r="H28" s="13">
        <v>0.55000000000000004</v>
      </c>
      <c r="I28" s="13">
        <v>0.45</v>
      </c>
      <c r="J28" s="13">
        <v>0</v>
      </c>
      <c r="K28" s="12">
        <v>10</v>
      </c>
      <c r="L28" s="13">
        <v>0.92</v>
      </c>
    </row>
    <row r="29" spans="1:12" x14ac:dyDescent="0.25">
      <c r="A29" s="11" t="s">
        <v>175</v>
      </c>
      <c r="B29" s="12">
        <v>60</v>
      </c>
      <c r="C29" s="28">
        <v>4.0000000000000001E-3</v>
      </c>
      <c r="D29" s="12">
        <v>55</v>
      </c>
      <c r="E29" s="12">
        <v>35</v>
      </c>
      <c r="F29" s="12">
        <v>20</v>
      </c>
      <c r="G29" s="12">
        <v>0</v>
      </c>
      <c r="H29" s="13">
        <v>0.61</v>
      </c>
      <c r="I29" s="13">
        <v>0.39</v>
      </c>
      <c r="J29" s="13">
        <v>0</v>
      </c>
      <c r="K29" s="12">
        <v>9</v>
      </c>
      <c r="L29" s="13">
        <v>0.96</v>
      </c>
    </row>
    <row r="30" spans="1:12" x14ac:dyDescent="0.25">
      <c r="A30" s="11" t="s">
        <v>176</v>
      </c>
      <c r="B30" s="12">
        <v>120</v>
      </c>
      <c r="C30" s="28">
        <v>3.0000000000000001E-3</v>
      </c>
      <c r="D30" s="12">
        <v>80</v>
      </c>
      <c r="E30" s="12">
        <v>25</v>
      </c>
      <c r="F30" s="12">
        <v>55</v>
      </c>
      <c r="G30" s="12">
        <v>0</v>
      </c>
      <c r="H30" s="13">
        <v>0.33</v>
      </c>
      <c r="I30" s="13">
        <v>0.67</v>
      </c>
      <c r="J30" s="13">
        <v>0</v>
      </c>
      <c r="K30" s="12">
        <v>6</v>
      </c>
      <c r="L30" s="13">
        <v>0.95</v>
      </c>
    </row>
    <row r="31" spans="1:12" x14ac:dyDescent="0.25">
      <c r="A31" s="11" t="s">
        <v>177</v>
      </c>
      <c r="B31" s="12">
        <v>205</v>
      </c>
      <c r="C31" s="28">
        <v>1.0999999999999999E-2</v>
      </c>
      <c r="D31" s="12">
        <v>175</v>
      </c>
      <c r="E31" s="12">
        <v>55</v>
      </c>
      <c r="F31" s="12">
        <v>120</v>
      </c>
      <c r="G31" s="12">
        <v>0</v>
      </c>
      <c r="H31" s="13">
        <v>0.32</v>
      </c>
      <c r="I31" s="13">
        <v>0.68</v>
      </c>
      <c r="J31" s="13">
        <v>0</v>
      </c>
      <c r="K31" s="12">
        <v>6</v>
      </c>
      <c r="L31" s="13">
        <v>0.98</v>
      </c>
    </row>
    <row r="32" spans="1:12" x14ac:dyDescent="0.25">
      <c r="A32" s="11" t="s">
        <v>178</v>
      </c>
      <c r="B32" s="12">
        <v>230</v>
      </c>
      <c r="C32" s="28">
        <v>1.0999999999999999E-2</v>
      </c>
      <c r="D32" s="12">
        <v>230</v>
      </c>
      <c r="E32" s="12">
        <v>100</v>
      </c>
      <c r="F32" s="12">
        <v>130</v>
      </c>
      <c r="G32" s="12">
        <v>0</v>
      </c>
      <c r="H32" s="13">
        <v>0.44</v>
      </c>
      <c r="I32" s="13">
        <v>0.56000000000000005</v>
      </c>
      <c r="J32" s="13">
        <v>0</v>
      </c>
      <c r="K32" s="12">
        <v>7</v>
      </c>
      <c r="L32" s="13">
        <v>0.97</v>
      </c>
    </row>
    <row r="33" spans="1:12" x14ac:dyDescent="0.25">
      <c r="A33" s="11" t="s">
        <v>179</v>
      </c>
      <c r="B33" s="12">
        <v>320</v>
      </c>
      <c r="C33" s="28">
        <v>1.7999999999999999E-2</v>
      </c>
      <c r="D33" s="12">
        <v>290</v>
      </c>
      <c r="E33" s="12">
        <v>130</v>
      </c>
      <c r="F33" s="12">
        <v>160</v>
      </c>
      <c r="G33" s="12">
        <v>0</v>
      </c>
      <c r="H33" s="13">
        <v>0.46</v>
      </c>
      <c r="I33" s="13">
        <v>0.54</v>
      </c>
      <c r="J33" s="13">
        <v>0</v>
      </c>
      <c r="K33" s="12">
        <v>8</v>
      </c>
      <c r="L33" s="13">
        <v>0.96</v>
      </c>
    </row>
    <row r="34" spans="1:12" x14ac:dyDescent="0.25">
      <c r="A34" s="11" t="s">
        <v>180</v>
      </c>
      <c r="B34" s="12">
        <v>205</v>
      </c>
      <c r="C34" s="28">
        <v>2.1999999999999999E-2</v>
      </c>
      <c r="D34" s="12">
        <v>215</v>
      </c>
      <c r="E34" s="12">
        <v>100</v>
      </c>
      <c r="F34" s="12">
        <v>115</v>
      </c>
      <c r="G34" s="12">
        <v>0</v>
      </c>
      <c r="H34" s="13">
        <v>0.46</v>
      </c>
      <c r="I34" s="13">
        <v>0.54</v>
      </c>
      <c r="J34" s="13">
        <v>0</v>
      </c>
      <c r="K34" s="12">
        <v>9</v>
      </c>
      <c r="L34" s="13">
        <v>0.99</v>
      </c>
    </row>
    <row r="35" spans="1:12" x14ac:dyDescent="0.25">
      <c r="A35" s="11" t="s">
        <v>181</v>
      </c>
      <c r="B35" s="12">
        <v>200</v>
      </c>
      <c r="C35" s="28">
        <v>2.9000000000000001E-2</v>
      </c>
      <c r="D35" s="12">
        <v>205</v>
      </c>
      <c r="E35" s="12">
        <v>80</v>
      </c>
      <c r="F35" s="12">
        <v>130</v>
      </c>
      <c r="G35" s="12">
        <v>0</v>
      </c>
      <c r="H35" s="13">
        <v>0.38</v>
      </c>
      <c r="I35" s="13">
        <v>0.62</v>
      </c>
      <c r="J35" s="13">
        <v>0</v>
      </c>
      <c r="K35" s="12">
        <v>12</v>
      </c>
      <c r="L35" s="13">
        <v>0.91</v>
      </c>
    </row>
    <row r="36" spans="1:12" x14ac:dyDescent="0.25">
      <c r="A36" s="11" t="s">
        <v>182</v>
      </c>
      <c r="B36" s="12">
        <v>165</v>
      </c>
      <c r="C36" s="28">
        <v>2.4E-2</v>
      </c>
      <c r="D36" s="12">
        <v>200</v>
      </c>
      <c r="E36" s="12">
        <v>90</v>
      </c>
      <c r="F36" s="12">
        <v>110</v>
      </c>
      <c r="G36" s="12">
        <v>0</v>
      </c>
      <c r="H36" s="13">
        <v>0.45</v>
      </c>
      <c r="I36" s="13">
        <v>0.55000000000000004</v>
      </c>
      <c r="J36" s="13">
        <v>0</v>
      </c>
      <c r="K36" s="12">
        <v>11</v>
      </c>
      <c r="L36" s="13">
        <v>0.92</v>
      </c>
    </row>
    <row r="37" spans="1:12" x14ac:dyDescent="0.25">
      <c r="A37" s="11" t="s">
        <v>183</v>
      </c>
      <c r="B37" s="12">
        <v>110</v>
      </c>
      <c r="C37" s="28">
        <v>1.9E-2</v>
      </c>
      <c r="D37" s="12">
        <v>125</v>
      </c>
      <c r="E37" s="12">
        <v>60</v>
      </c>
      <c r="F37" s="12">
        <v>65</v>
      </c>
      <c r="G37" s="12">
        <v>0</v>
      </c>
      <c r="H37" s="13">
        <v>0.47</v>
      </c>
      <c r="I37" s="13">
        <v>0.53</v>
      </c>
      <c r="J37" s="13">
        <v>0</v>
      </c>
      <c r="K37" s="12">
        <v>12</v>
      </c>
      <c r="L37" s="13">
        <v>0.89</v>
      </c>
    </row>
    <row r="38" spans="1:12" x14ac:dyDescent="0.25">
      <c r="A38" s="11" t="s">
        <v>184</v>
      </c>
      <c r="B38" s="12">
        <v>125</v>
      </c>
      <c r="C38" s="28">
        <v>2.1000000000000001E-2</v>
      </c>
      <c r="D38" s="12">
        <v>110</v>
      </c>
      <c r="E38" s="12">
        <v>50</v>
      </c>
      <c r="F38" s="12">
        <v>65</v>
      </c>
      <c r="G38" s="12">
        <v>0</v>
      </c>
      <c r="H38" s="13">
        <v>0.43</v>
      </c>
      <c r="I38" s="13">
        <v>0.56999999999999995</v>
      </c>
      <c r="J38" s="13">
        <v>0</v>
      </c>
      <c r="K38" s="12">
        <v>9</v>
      </c>
      <c r="L38" s="13">
        <v>0.96</v>
      </c>
    </row>
    <row r="39" spans="1:12" x14ac:dyDescent="0.25">
      <c r="A39" s="11" t="s">
        <v>185</v>
      </c>
      <c r="B39" s="12">
        <v>130</v>
      </c>
      <c r="C39" s="28">
        <v>2.8000000000000001E-2</v>
      </c>
      <c r="D39" s="12">
        <v>120</v>
      </c>
      <c r="E39" s="12">
        <v>55</v>
      </c>
      <c r="F39" s="12">
        <v>65</v>
      </c>
      <c r="G39" s="12">
        <v>0</v>
      </c>
      <c r="H39" s="13">
        <v>0.46</v>
      </c>
      <c r="I39" s="13">
        <v>0.54</v>
      </c>
      <c r="J39" s="13">
        <v>0</v>
      </c>
      <c r="K39" s="12">
        <v>11</v>
      </c>
      <c r="L39" s="13">
        <v>0.79</v>
      </c>
    </row>
    <row r="40" spans="1:12" x14ac:dyDescent="0.25">
      <c r="A40" s="11" t="s">
        <v>186</v>
      </c>
      <c r="B40" s="12">
        <v>140</v>
      </c>
      <c r="C40" s="28">
        <v>3.2000000000000001E-2</v>
      </c>
      <c r="D40" s="12">
        <v>135</v>
      </c>
      <c r="E40" s="12">
        <v>50</v>
      </c>
      <c r="F40" s="12">
        <v>85</v>
      </c>
      <c r="G40" s="12">
        <v>0</v>
      </c>
      <c r="H40" s="13">
        <v>0.37</v>
      </c>
      <c r="I40" s="13">
        <v>0.63</v>
      </c>
      <c r="J40" s="13">
        <v>0</v>
      </c>
      <c r="K40" s="12">
        <v>12</v>
      </c>
      <c r="L40" s="13">
        <v>0.9</v>
      </c>
    </row>
    <row r="41" spans="1:12" x14ac:dyDescent="0.25">
      <c r="A41" s="11" t="s">
        <v>187</v>
      </c>
      <c r="B41" s="12">
        <v>150</v>
      </c>
      <c r="C41" s="28">
        <v>3.7999999999999999E-2</v>
      </c>
      <c r="D41" s="12">
        <v>135</v>
      </c>
      <c r="E41" s="12">
        <v>55</v>
      </c>
      <c r="F41" s="12">
        <v>85</v>
      </c>
      <c r="G41" s="12">
        <v>0</v>
      </c>
      <c r="H41" s="13">
        <v>0.39</v>
      </c>
      <c r="I41" s="13">
        <v>0.61</v>
      </c>
      <c r="J41" s="13">
        <v>0</v>
      </c>
      <c r="K41" s="12">
        <v>8</v>
      </c>
      <c r="L41" s="13">
        <v>0.91</v>
      </c>
    </row>
    <row r="42" spans="1:12" x14ac:dyDescent="0.25">
      <c r="A42" s="11" t="s">
        <v>188</v>
      </c>
      <c r="B42" s="12">
        <v>120</v>
      </c>
      <c r="C42" s="28">
        <v>0.04</v>
      </c>
      <c r="D42" s="12">
        <v>115</v>
      </c>
      <c r="E42" s="12">
        <v>45</v>
      </c>
      <c r="F42" s="12">
        <v>70</v>
      </c>
      <c r="G42" s="12">
        <v>0</v>
      </c>
      <c r="H42" s="13">
        <v>0.41</v>
      </c>
      <c r="I42" s="13">
        <v>0.59</v>
      </c>
      <c r="J42" s="13">
        <v>0</v>
      </c>
      <c r="K42" s="12">
        <v>11</v>
      </c>
      <c r="L42" s="13">
        <v>0.91</v>
      </c>
    </row>
    <row r="43" spans="1:12" x14ac:dyDescent="0.25">
      <c r="A43" s="11" t="s">
        <v>189</v>
      </c>
      <c r="B43" s="12">
        <v>130</v>
      </c>
      <c r="C43" s="28">
        <v>3.3000000000000002E-2</v>
      </c>
      <c r="D43" s="12">
        <v>115</v>
      </c>
      <c r="E43" s="12">
        <v>40</v>
      </c>
      <c r="F43" s="12">
        <v>80</v>
      </c>
      <c r="G43" s="12">
        <v>0</v>
      </c>
      <c r="H43" s="13">
        <v>0.33</v>
      </c>
      <c r="I43" s="13">
        <v>0.67</v>
      </c>
      <c r="J43" s="13">
        <v>0</v>
      </c>
      <c r="K43" s="12">
        <v>12</v>
      </c>
      <c r="L43" s="13">
        <v>0.72</v>
      </c>
    </row>
    <row r="44" spans="1:12" x14ac:dyDescent="0.25">
      <c r="A44" s="11" t="s">
        <v>190</v>
      </c>
      <c r="B44" s="12">
        <v>255</v>
      </c>
      <c r="C44" s="28">
        <v>6.3E-2</v>
      </c>
      <c r="D44" s="12">
        <v>185</v>
      </c>
      <c r="E44" s="12">
        <v>50</v>
      </c>
      <c r="F44" s="12">
        <v>130</v>
      </c>
      <c r="G44" s="12">
        <v>0</v>
      </c>
      <c r="H44" s="13">
        <v>0.28000000000000003</v>
      </c>
      <c r="I44" s="13">
        <v>0.72</v>
      </c>
      <c r="J44" s="13">
        <v>0</v>
      </c>
      <c r="K44" s="12">
        <v>11</v>
      </c>
      <c r="L44" s="13">
        <v>0.93</v>
      </c>
    </row>
    <row r="45" spans="1:12" x14ac:dyDescent="0.25">
      <c r="A45" s="11" t="s">
        <v>191</v>
      </c>
      <c r="B45" s="12">
        <v>270</v>
      </c>
      <c r="C45" s="28">
        <v>6.4000000000000001E-2</v>
      </c>
      <c r="D45" s="12">
        <v>240</v>
      </c>
      <c r="E45" s="12">
        <v>65</v>
      </c>
      <c r="F45" s="12">
        <v>180</v>
      </c>
      <c r="G45" s="12">
        <v>0</v>
      </c>
      <c r="H45" s="13">
        <v>0.26</v>
      </c>
      <c r="I45" s="13">
        <v>0.74</v>
      </c>
      <c r="J45" s="13">
        <v>0</v>
      </c>
      <c r="K45" s="12">
        <v>12</v>
      </c>
      <c r="L45" s="13">
        <v>0.89</v>
      </c>
    </row>
    <row r="46" spans="1:12" x14ac:dyDescent="0.25">
      <c r="A46" s="14" t="s">
        <v>192</v>
      </c>
      <c r="B46" s="15">
        <v>105</v>
      </c>
      <c r="C46" s="29">
        <v>1E-3</v>
      </c>
      <c r="D46" s="15">
        <v>65</v>
      </c>
      <c r="E46" s="15">
        <v>15</v>
      </c>
      <c r="F46" s="15">
        <v>15</v>
      </c>
      <c r="G46" s="15">
        <v>30</v>
      </c>
      <c r="H46" s="16">
        <v>0.25</v>
      </c>
      <c r="I46" s="16">
        <v>0.25</v>
      </c>
      <c r="J46" s="16">
        <v>0.49</v>
      </c>
      <c r="K46" s="15">
        <v>8</v>
      </c>
      <c r="L46" s="16">
        <v>0.97</v>
      </c>
    </row>
    <row r="47" spans="1:12" x14ac:dyDescent="0.25">
      <c r="A47" s="17" t="s">
        <v>193</v>
      </c>
      <c r="B47" s="18">
        <v>450</v>
      </c>
      <c r="C47" s="30">
        <v>7.0000000000000001E-3</v>
      </c>
      <c r="D47" s="18">
        <v>470</v>
      </c>
      <c r="E47" s="18">
        <v>140</v>
      </c>
      <c r="F47" s="18">
        <v>230</v>
      </c>
      <c r="G47" s="18">
        <v>105</v>
      </c>
      <c r="H47" s="19">
        <v>0.28999999999999998</v>
      </c>
      <c r="I47" s="19">
        <v>0.49</v>
      </c>
      <c r="J47" s="19">
        <v>0.22</v>
      </c>
      <c r="K47" s="18">
        <v>9</v>
      </c>
      <c r="L47" s="19">
        <v>0.85</v>
      </c>
    </row>
    <row r="48" spans="1:12" x14ac:dyDescent="0.25">
      <c r="A48" s="17" t="s">
        <v>194</v>
      </c>
      <c r="B48" s="18">
        <v>1195</v>
      </c>
      <c r="C48" s="30">
        <v>8.0000000000000002E-3</v>
      </c>
      <c r="D48" s="18">
        <v>1085</v>
      </c>
      <c r="E48" s="18">
        <v>520</v>
      </c>
      <c r="F48" s="18">
        <v>565</v>
      </c>
      <c r="G48" s="18">
        <v>0</v>
      </c>
      <c r="H48" s="19">
        <v>0.48</v>
      </c>
      <c r="I48" s="19">
        <v>0.52</v>
      </c>
      <c r="J48" s="19">
        <v>0</v>
      </c>
      <c r="K48" s="18">
        <v>7</v>
      </c>
      <c r="L48" s="19">
        <v>0.96</v>
      </c>
    </row>
    <row r="49" spans="1:12" x14ac:dyDescent="0.25">
      <c r="A49" s="17" t="s">
        <v>195</v>
      </c>
      <c r="B49" s="18">
        <v>2010</v>
      </c>
      <c r="C49" s="30">
        <v>3.2000000000000001E-2</v>
      </c>
      <c r="D49" s="18">
        <v>1910</v>
      </c>
      <c r="E49" s="18">
        <v>735</v>
      </c>
      <c r="F49" s="18">
        <v>1175</v>
      </c>
      <c r="G49" s="18">
        <v>0</v>
      </c>
      <c r="H49" s="19">
        <v>0.38</v>
      </c>
      <c r="I49" s="19">
        <v>0.62</v>
      </c>
      <c r="J49" s="19">
        <v>0</v>
      </c>
      <c r="K49" s="18">
        <v>11</v>
      </c>
      <c r="L49" s="19">
        <v>0.9</v>
      </c>
    </row>
    <row r="50" spans="1:12" ht="31.5" x14ac:dyDescent="0.25">
      <c r="A50" s="20" t="s">
        <v>56</v>
      </c>
      <c r="B50" s="2"/>
      <c r="C50" s="2"/>
      <c r="D50" s="2"/>
      <c r="E50" s="2"/>
      <c r="F50" s="2"/>
      <c r="G50" s="2"/>
      <c r="H50" s="2"/>
      <c r="I50" s="2"/>
      <c r="J50" s="2"/>
      <c r="K50" s="2"/>
      <c r="L50" s="2"/>
    </row>
    <row r="51" spans="1:12" x14ac:dyDescent="0.25">
      <c r="A51" s="20" t="s">
        <v>71</v>
      </c>
      <c r="B51" s="2"/>
      <c r="C51" s="2"/>
      <c r="D51" s="2"/>
      <c r="E51" s="2"/>
      <c r="F51" s="2"/>
      <c r="G51" s="2"/>
      <c r="H51" s="2"/>
      <c r="I51" s="2"/>
      <c r="J51" s="2"/>
      <c r="K51" s="2"/>
      <c r="L51" s="2"/>
    </row>
    <row r="52" spans="1:12" ht="110.25" x14ac:dyDescent="0.25">
      <c r="A52" s="20" t="s">
        <v>111</v>
      </c>
      <c r="B52" s="2"/>
      <c r="C52" s="2"/>
      <c r="D52" s="2"/>
      <c r="E52" s="2"/>
      <c r="F52" s="2"/>
      <c r="G52" s="2"/>
      <c r="H52" s="2"/>
      <c r="I52" s="2"/>
      <c r="J52" s="2"/>
      <c r="K52" s="2"/>
      <c r="L52" s="2"/>
    </row>
    <row r="53" spans="1:12" x14ac:dyDescent="0.25">
      <c r="A53" s="20" t="s">
        <v>112</v>
      </c>
      <c r="B53" s="2"/>
      <c r="C53" s="2"/>
      <c r="D53" s="2"/>
      <c r="E53" s="2"/>
      <c r="F53" s="2"/>
      <c r="G53" s="2"/>
      <c r="H53" s="2"/>
      <c r="I53" s="2"/>
      <c r="J53" s="2"/>
      <c r="K53" s="2"/>
      <c r="L53" s="2"/>
    </row>
    <row r="54" spans="1:12" ht="47.25" x14ac:dyDescent="0.25">
      <c r="A54" s="20" t="s">
        <v>113</v>
      </c>
      <c r="B54" s="2"/>
      <c r="C54" s="2"/>
      <c r="D54" s="2"/>
      <c r="E54" s="2"/>
      <c r="F54" s="2"/>
      <c r="G54" s="2"/>
      <c r="H54" s="2"/>
      <c r="I54" s="2"/>
      <c r="J54" s="2"/>
      <c r="K54" s="2"/>
      <c r="L54" s="2"/>
    </row>
    <row r="55" spans="1:12" ht="94.5" x14ac:dyDescent="0.25">
      <c r="A55" s="20" t="s">
        <v>114</v>
      </c>
      <c r="B55" s="2"/>
      <c r="C55" s="2"/>
      <c r="D55" s="2"/>
      <c r="E55" s="2"/>
      <c r="F55" s="2"/>
      <c r="G55" s="2"/>
      <c r="H55" s="2"/>
      <c r="I55" s="2"/>
      <c r="J55" s="2"/>
      <c r="K55" s="2"/>
      <c r="L55" s="2"/>
    </row>
    <row r="56" spans="1:12" ht="31.5" x14ac:dyDescent="0.25">
      <c r="A56" s="20" t="s">
        <v>115</v>
      </c>
      <c r="B56" s="2"/>
      <c r="C56" s="2"/>
      <c r="D56" s="2"/>
      <c r="E56" s="2"/>
      <c r="F56" s="2"/>
      <c r="G56" s="2"/>
      <c r="H56" s="2"/>
      <c r="I56" s="2"/>
      <c r="J56" s="2"/>
      <c r="K56" s="2"/>
      <c r="L56" s="2"/>
    </row>
    <row r="57" spans="1:12" ht="63" x14ac:dyDescent="0.25">
      <c r="A57" s="20" t="s">
        <v>116</v>
      </c>
      <c r="B57" s="2"/>
      <c r="C57" s="2"/>
      <c r="D57" s="2"/>
      <c r="E57" s="2"/>
      <c r="F57" s="2"/>
      <c r="G57" s="2"/>
      <c r="H57" s="2"/>
      <c r="I57" s="2"/>
      <c r="J57" s="2"/>
      <c r="K57" s="2"/>
      <c r="L57" s="2"/>
    </row>
    <row r="58" spans="1:12" ht="141.75" x14ac:dyDescent="0.25">
      <c r="A58" s="20" t="s">
        <v>117</v>
      </c>
      <c r="B58" s="2"/>
      <c r="C58" s="2"/>
      <c r="D58" s="2"/>
      <c r="E58" s="2"/>
      <c r="F58" s="2"/>
      <c r="G58" s="2"/>
      <c r="H58" s="2"/>
      <c r="I58" s="2"/>
      <c r="J58" s="2"/>
      <c r="K58" s="2"/>
      <c r="L58" s="2"/>
    </row>
  </sheetData>
  <conditionalFormatting sqref="C1:C1048576 H1:J1048576 L1:L1048576">
    <cfRule type="dataBar" priority="1">
      <dataBar>
        <cfvo type="num" val="0"/>
        <cfvo type="num" val="1"/>
        <color rgb="FFB4A9D4"/>
      </dataBar>
      <extLst>
        <ext xmlns:x14="http://schemas.microsoft.com/office/spreadsheetml/2009/9/main" uri="{B025F937-C7B1-47D3-B67F-A62EFF666E3E}">
          <x14:id>{11066B21-F06B-4168-ACEB-5236605D2C51}</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11066B21-F06B-4168-ACEB-5236605D2C51}">
            <x14:dataBar minLength="0" maxLength="100" gradient="0">
              <x14:cfvo type="num">
                <xm:f>0</xm:f>
              </x14:cfvo>
              <x14:cfvo type="num">
                <xm:f>1</xm:f>
              </x14:cfvo>
              <x14:negativeFillColor rgb="FFB4A9D4"/>
              <x14:axisColor rgb="FF000000"/>
            </x14:dataBar>
          </x14:cfRule>
          <xm:sqref>C1:C1048576 H1:J1048576 L1:L1048576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56"/>
  <sheetViews>
    <sheetView workbookViewId="0"/>
  </sheetViews>
  <sheetFormatPr defaultColWidth="11" defaultRowHeight="15.75" x14ac:dyDescent="0.25"/>
  <cols>
    <col min="1" max="1" width="50.75" customWidth="1"/>
    <col min="2" max="7" width="16.75" customWidth="1"/>
  </cols>
  <sheetData>
    <row r="1" spans="1:7" ht="21" x14ac:dyDescent="0.35">
      <c r="A1" s="7" t="s">
        <v>16</v>
      </c>
      <c r="B1" s="2"/>
      <c r="C1" s="2"/>
      <c r="D1" s="2"/>
      <c r="E1" s="2"/>
      <c r="F1" s="2"/>
      <c r="G1" s="2"/>
    </row>
    <row r="2" spans="1:7" x14ac:dyDescent="0.25">
      <c r="A2" s="2" t="s">
        <v>53</v>
      </c>
      <c r="B2" s="2"/>
      <c r="C2" s="2"/>
      <c r="D2" s="2"/>
      <c r="E2" s="2"/>
      <c r="F2" s="2"/>
      <c r="G2" s="2"/>
    </row>
    <row r="3" spans="1:7" x14ac:dyDescent="0.25">
      <c r="A3" s="2" t="s">
        <v>21</v>
      </c>
      <c r="B3" s="2"/>
      <c r="C3" s="2"/>
      <c r="D3" s="2"/>
      <c r="E3" s="2"/>
      <c r="F3" s="2"/>
      <c r="G3" s="2"/>
    </row>
    <row r="4" spans="1:7" x14ac:dyDescent="0.25">
      <c r="A4" s="2" t="s">
        <v>22</v>
      </c>
      <c r="B4" s="2"/>
      <c r="C4" s="2"/>
      <c r="D4" s="2"/>
      <c r="E4" s="2"/>
      <c r="F4" s="2"/>
      <c r="G4" s="2"/>
    </row>
    <row r="5" spans="1:7" x14ac:dyDescent="0.25">
      <c r="A5" s="2" t="s">
        <v>52</v>
      </c>
      <c r="B5" s="2"/>
      <c r="C5" s="2"/>
      <c r="D5" s="2"/>
      <c r="E5" s="2"/>
      <c r="F5" s="2"/>
      <c r="G5" s="2"/>
    </row>
    <row r="6" spans="1:7" ht="99.95" customHeight="1" x14ac:dyDescent="0.25">
      <c r="A6" s="4" t="s">
        <v>611</v>
      </c>
      <c r="B6" s="4" t="s">
        <v>326</v>
      </c>
      <c r="C6" s="4" t="s">
        <v>612</v>
      </c>
      <c r="D6" s="4" t="s">
        <v>613</v>
      </c>
      <c r="E6" s="4" t="s">
        <v>614</v>
      </c>
      <c r="F6" s="4" t="s">
        <v>615</v>
      </c>
      <c r="G6" s="4" t="s">
        <v>616</v>
      </c>
    </row>
    <row r="7" spans="1:7" x14ac:dyDescent="0.25">
      <c r="A7" s="8" t="s">
        <v>150</v>
      </c>
      <c r="B7" s="9">
        <v>135</v>
      </c>
      <c r="C7" s="9">
        <v>60</v>
      </c>
      <c r="D7" s="9">
        <v>25</v>
      </c>
      <c r="E7" s="9">
        <v>40</v>
      </c>
      <c r="F7" s="10">
        <v>0.37</v>
      </c>
      <c r="G7" s="10">
        <v>0.63</v>
      </c>
    </row>
    <row r="8" spans="1:7" x14ac:dyDescent="0.25">
      <c r="A8" s="11" t="s">
        <v>154</v>
      </c>
      <c r="B8" s="12" t="s">
        <v>589</v>
      </c>
      <c r="C8" s="12" t="s">
        <v>589</v>
      </c>
      <c r="D8" s="12" t="s">
        <v>589</v>
      </c>
      <c r="E8" s="12" t="s">
        <v>589</v>
      </c>
      <c r="F8" s="13" t="s">
        <v>589</v>
      </c>
      <c r="G8" s="13" t="s">
        <v>589</v>
      </c>
    </row>
    <row r="9" spans="1:7" x14ac:dyDescent="0.25">
      <c r="A9" s="11" t="s">
        <v>155</v>
      </c>
      <c r="B9" s="12">
        <v>0</v>
      </c>
      <c r="C9" s="12">
        <v>0</v>
      </c>
      <c r="D9" s="12">
        <v>0</v>
      </c>
      <c r="E9" s="12">
        <v>0</v>
      </c>
      <c r="F9" s="13">
        <v>0</v>
      </c>
      <c r="G9" s="13">
        <v>0</v>
      </c>
    </row>
    <row r="10" spans="1:7" x14ac:dyDescent="0.25">
      <c r="A10" s="11" t="s">
        <v>156</v>
      </c>
      <c r="B10" s="12">
        <v>5</v>
      </c>
      <c r="C10" s="12">
        <v>0</v>
      </c>
      <c r="D10" s="12">
        <v>0</v>
      </c>
      <c r="E10" s="12">
        <v>0</v>
      </c>
      <c r="F10" s="13">
        <v>0</v>
      </c>
      <c r="G10" s="13">
        <v>0</v>
      </c>
    </row>
    <row r="11" spans="1:7" x14ac:dyDescent="0.25">
      <c r="A11" s="11" t="s">
        <v>157</v>
      </c>
      <c r="B11" s="12">
        <v>0</v>
      </c>
      <c r="C11" s="12">
        <v>0</v>
      </c>
      <c r="D11" s="12">
        <v>0</v>
      </c>
      <c r="E11" s="12">
        <v>0</v>
      </c>
      <c r="F11" s="13">
        <v>0</v>
      </c>
      <c r="G11" s="13">
        <v>0</v>
      </c>
    </row>
    <row r="12" spans="1:7" x14ac:dyDescent="0.25">
      <c r="A12" s="11" t="s">
        <v>158</v>
      </c>
      <c r="B12" s="12">
        <v>5</v>
      </c>
      <c r="C12" s="12" t="s">
        <v>603</v>
      </c>
      <c r="D12" s="12" t="s">
        <v>603</v>
      </c>
      <c r="E12" s="12" t="s">
        <v>603</v>
      </c>
      <c r="F12" s="13" t="s">
        <v>603</v>
      </c>
      <c r="G12" s="13" t="s">
        <v>603</v>
      </c>
    </row>
    <row r="13" spans="1:7" x14ac:dyDescent="0.25">
      <c r="A13" s="11" t="s">
        <v>159</v>
      </c>
      <c r="B13" s="12" t="s">
        <v>603</v>
      </c>
      <c r="C13" s="12" t="s">
        <v>603</v>
      </c>
      <c r="D13" s="12">
        <v>0</v>
      </c>
      <c r="E13" s="12" t="s">
        <v>603</v>
      </c>
      <c r="F13" s="13">
        <v>0</v>
      </c>
      <c r="G13" s="13" t="s">
        <v>603</v>
      </c>
    </row>
    <row r="14" spans="1:7" x14ac:dyDescent="0.25">
      <c r="A14" s="11" t="s">
        <v>160</v>
      </c>
      <c r="B14" s="12" t="s">
        <v>603</v>
      </c>
      <c r="C14" s="12" t="s">
        <v>603</v>
      </c>
      <c r="D14" s="12" t="s">
        <v>603</v>
      </c>
      <c r="E14" s="12">
        <v>0</v>
      </c>
      <c r="F14" s="13" t="s">
        <v>603</v>
      </c>
      <c r="G14" s="13">
        <v>0</v>
      </c>
    </row>
    <row r="15" spans="1:7" x14ac:dyDescent="0.25">
      <c r="A15" s="11" t="s">
        <v>161</v>
      </c>
      <c r="B15" s="12" t="s">
        <v>603</v>
      </c>
      <c r="C15" s="12">
        <v>5</v>
      </c>
      <c r="D15" s="12">
        <v>5</v>
      </c>
      <c r="E15" s="12">
        <v>0</v>
      </c>
      <c r="F15" s="13">
        <v>1</v>
      </c>
      <c r="G15" s="13">
        <v>0</v>
      </c>
    </row>
    <row r="16" spans="1:7" x14ac:dyDescent="0.25">
      <c r="A16" s="11" t="s">
        <v>162</v>
      </c>
      <c r="B16" s="12" t="s">
        <v>603</v>
      </c>
      <c r="C16" s="12">
        <v>5</v>
      </c>
      <c r="D16" s="12" t="s">
        <v>603</v>
      </c>
      <c r="E16" s="12" t="s">
        <v>603</v>
      </c>
      <c r="F16" s="13" t="s">
        <v>603</v>
      </c>
      <c r="G16" s="13" t="s">
        <v>603</v>
      </c>
    </row>
    <row r="17" spans="1:7" x14ac:dyDescent="0.25">
      <c r="A17" s="11" t="s">
        <v>163</v>
      </c>
      <c r="B17" s="12" t="s">
        <v>603</v>
      </c>
      <c r="C17" s="12" t="s">
        <v>603</v>
      </c>
      <c r="D17" s="12" t="s">
        <v>603</v>
      </c>
      <c r="E17" s="12">
        <v>0</v>
      </c>
      <c r="F17" s="13" t="s">
        <v>603</v>
      </c>
      <c r="G17" s="13">
        <v>0</v>
      </c>
    </row>
    <row r="18" spans="1:7" x14ac:dyDescent="0.25">
      <c r="A18" s="11" t="s">
        <v>164</v>
      </c>
      <c r="B18" s="12" t="s">
        <v>603</v>
      </c>
      <c r="C18" s="12">
        <v>0</v>
      </c>
      <c r="D18" s="12">
        <v>0</v>
      </c>
      <c r="E18" s="12">
        <v>0</v>
      </c>
      <c r="F18" s="13">
        <v>0</v>
      </c>
      <c r="G18" s="13">
        <v>0</v>
      </c>
    </row>
    <row r="19" spans="1:7" x14ac:dyDescent="0.25">
      <c r="A19" s="11" t="s">
        <v>165</v>
      </c>
      <c r="B19" s="12" t="s">
        <v>603</v>
      </c>
      <c r="C19" s="12" t="s">
        <v>603</v>
      </c>
      <c r="D19" s="12">
        <v>0</v>
      </c>
      <c r="E19" s="12" t="s">
        <v>603</v>
      </c>
      <c r="F19" s="13">
        <v>0</v>
      </c>
      <c r="G19" s="13" t="s">
        <v>603</v>
      </c>
    </row>
    <row r="20" spans="1:7" x14ac:dyDescent="0.25">
      <c r="A20" s="11" t="s">
        <v>166</v>
      </c>
      <c r="B20" s="12">
        <v>0</v>
      </c>
      <c r="C20" s="12" t="s">
        <v>603</v>
      </c>
      <c r="D20" s="12">
        <v>0</v>
      </c>
      <c r="E20" s="12" t="s">
        <v>603</v>
      </c>
      <c r="F20" s="13">
        <v>0</v>
      </c>
      <c r="G20" s="13" t="s">
        <v>603</v>
      </c>
    </row>
    <row r="21" spans="1:7" x14ac:dyDescent="0.25">
      <c r="A21" s="11" t="s">
        <v>167</v>
      </c>
      <c r="B21" s="12" t="s">
        <v>603</v>
      </c>
      <c r="C21" s="12" t="s">
        <v>603</v>
      </c>
      <c r="D21" s="12" t="s">
        <v>603</v>
      </c>
      <c r="E21" s="12">
        <v>0</v>
      </c>
      <c r="F21" s="13" t="s">
        <v>603</v>
      </c>
      <c r="G21" s="13">
        <v>0</v>
      </c>
    </row>
    <row r="22" spans="1:7" x14ac:dyDescent="0.25">
      <c r="A22" s="11" t="s">
        <v>168</v>
      </c>
      <c r="B22" s="12">
        <v>0</v>
      </c>
      <c r="C22" s="12">
        <v>0</v>
      </c>
      <c r="D22" s="12">
        <v>0</v>
      </c>
      <c r="E22" s="12">
        <v>0</v>
      </c>
      <c r="F22" s="13">
        <v>0</v>
      </c>
      <c r="G22" s="13">
        <v>0</v>
      </c>
    </row>
    <row r="23" spans="1:7" x14ac:dyDescent="0.25">
      <c r="A23" s="11" t="s">
        <v>169</v>
      </c>
      <c r="B23" s="12" t="s">
        <v>603</v>
      </c>
      <c r="C23" s="12">
        <v>0</v>
      </c>
      <c r="D23" s="12">
        <v>0</v>
      </c>
      <c r="E23" s="12">
        <v>0</v>
      </c>
      <c r="F23" s="13">
        <v>0</v>
      </c>
      <c r="G23" s="13">
        <v>0</v>
      </c>
    </row>
    <row r="24" spans="1:7" x14ac:dyDescent="0.25">
      <c r="A24" s="11" t="s">
        <v>170</v>
      </c>
      <c r="B24" s="12">
        <v>0</v>
      </c>
      <c r="C24" s="12" t="s">
        <v>603</v>
      </c>
      <c r="D24" s="12">
        <v>0</v>
      </c>
      <c r="E24" s="12" t="s">
        <v>603</v>
      </c>
      <c r="F24" s="13">
        <v>0</v>
      </c>
      <c r="G24" s="13" t="s">
        <v>603</v>
      </c>
    </row>
    <row r="25" spans="1:7" x14ac:dyDescent="0.25">
      <c r="A25" s="11" t="s">
        <v>171</v>
      </c>
      <c r="B25" s="12" t="s">
        <v>603</v>
      </c>
      <c r="C25" s="12">
        <v>0</v>
      </c>
      <c r="D25" s="12">
        <v>0</v>
      </c>
      <c r="E25" s="12">
        <v>0</v>
      </c>
      <c r="F25" s="13">
        <v>0</v>
      </c>
      <c r="G25" s="13">
        <v>0</v>
      </c>
    </row>
    <row r="26" spans="1:7" x14ac:dyDescent="0.25">
      <c r="A26" s="11" t="s">
        <v>172</v>
      </c>
      <c r="B26" s="12">
        <v>0</v>
      </c>
      <c r="C26" s="12" t="s">
        <v>603</v>
      </c>
      <c r="D26" s="12">
        <v>0</v>
      </c>
      <c r="E26" s="12" t="s">
        <v>603</v>
      </c>
      <c r="F26" s="13">
        <v>0</v>
      </c>
      <c r="G26" s="13" t="s">
        <v>603</v>
      </c>
    </row>
    <row r="27" spans="1:7" x14ac:dyDescent="0.25">
      <c r="A27" s="11" t="s">
        <v>173</v>
      </c>
      <c r="B27" s="12">
        <v>0</v>
      </c>
      <c r="C27" s="12">
        <v>0</v>
      </c>
      <c r="D27" s="12">
        <v>0</v>
      </c>
      <c r="E27" s="12">
        <v>0</v>
      </c>
      <c r="F27" s="13">
        <v>0</v>
      </c>
      <c r="G27" s="13">
        <v>0</v>
      </c>
    </row>
    <row r="28" spans="1:7" x14ac:dyDescent="0.25">
      <c r="A28" s="11" t="s">
        <v>174</v>
      </c>
      <c r="B28" s="12">
        <v>0</v>
      </c>
      <c r="C28" s="12" t="s">
        <v>603</v>
      </c>
      <c r="D28" s="12" t="s">
        <v>603</v>
      </c>
      <c r="E28" s="12" t="s">
        <v>603</v>
      </c>
      <c r="F28" s="13" t="s">
        <v>603</v>
      </c>
      <c r="G28" s="13" t="s">
        <v>603</v>
      </c>
    </row>
    <row r="29" spans="1:7" x14ac:dyDescent="0.25">
      <c r="A29" s="11" t="s">
        <v>175</v>
      </c>
      <c r="B29" s="12" t="s">
        <v>603</v>
      </c>
      <c r="C29" s="12">
        <v>0</v>
      </c>
      <c r="D29" s="12">
        <v>0</v>
      </c>
      <c r="E29" s="12">
        <v>0</v>
      </c>
      <c r="F29" s="13">
        <v>0</v>
      </c>
      <c r="G29" s="13">
        <v>0</v>
      </c>
    </row>
    <row r="30" spans="1:7" x14ac:dyDescent="0.25">
      <c r="A30" s="11" t="s">
        <v>176</v>
      </c>
      <c r="B30" s="12">
        <v>0</v>
      </c>
      <c r="C30" s="12">
        <v>0</v>
      </c>
      <c r="D30" s="12">
        <v>0</v>
      </c>
      <c r="E30" s="12">
        <v>0</v>
      </c>
      <c r="F30" s="13">
        <v>0</v>
      </c>
      <c r="G30" s="13">
        <v>0</v>
      </c>
    </row>
    <row r="31" spans="1:7" x14ac:dyDescent="0.25">
      <c r="A31" s="11" t="s">
        <v>177</v>
      </c>
      <c r="B31" s="12" t="s">
        <v>603</v>
      </c>
      <c r="C31" s="12">
        <v>0</v>
      </c>
      <c r="D31" s="12">
        <v>0</v>
      </c>
      <c r="E31" s="12">
        <v>0</v>
      </c>
      <c r="F31" s="13">
        <v>0</v>
      </c>
      <c r="G31" s="13">
        <v>0</v>
      </c>
    </row>
    <row r="32" spans="1:7" x14ac:dyDescent="0.25">
      <c r="A32" s="11" t="s">
        <v>178</v>
      </c>
      <c r="B32" s="12" t="s">
        <v>603</v>
      </c>
      <c r="C32" s="12" t="s">
        <v>603</v>
      </c>
      <c r="D32" s="12" t="s">
        <v>603</v>
      </c>
      <c r="E32" s="12">
        <v>0</v>
      </c>
      <c r="F32" s="13" t="s">
        <v>603</v>
      </c>
      <c r="G32" s="13">
        <v>0</v>
      </c>
    </row>
    <row r="33" spans="1:7" x14ac:dyDescent="0.25">
      <c r="A33" s="11" t="s">
        <v>179</v>
      </c>
      <c r="B33" s="12" t="s">
        <v>603</v>
      </c>
      <c r="C33" s="12">
        <v>0</v>
      </c>
      <c r="D33" s="12">
        <v>0</v>
      </c>
      <c r="E33" s="12">
        <v>0</v>
      </c>
      <c r="F33" s="13">
        <v>0</v>
      </c>
      <c r="G33" s="13">
        <v>0</v>
      </c>
    </row>
    <row r="34" spans="1:7" x14ac:dyDescent="0.25">
      <c r="A34" s="11" t="s">
        <v>180</v>
      </c>
      <c r="B34" s="12">
        <v>10</v>
      </c>
      <c r="C34" s="12">
        <v>0</v>
      </c>
      <c r="D34" s="12">
        <v>0</v>
      </c>
      <c r="E34" s="12">
        <v>0</v>
      </c>
      <c r="F34" s="13">
        <v>0</v>
      </c>
      <c r="G34" s="13">
        <v>0</v>
      </c>
    </row>
    <row r="35" spans="1:7" x14ac:dyDescent="0.25">
      <c r="A35" s="11" t="s">
        <v>181</v>
      </c>
      <c r="B35" s="12">
        <v>10</v>
      </c>
      <c r="C35" s="12" t="s">
        <v>603</v>
      </c>
      <c r="D35" s="12" t="s">
        <v>603</v>
      </c>
      <c r="E35" s="12">
        <v>0</v>
      </c>
      <c r="F35" s="13" t="s">
        <v>603</v>
      </c>
      <c r="G35" s="13">
        <v>0</v>
      </c>
    </row>
    <row r="36" spans="1:7" x14ac:dyDescent="0.25">
      <c r="A36" s="11" t="s">
        <v>182</v>
      </c>
      <c r="B36" s="12">
        <v>10</v>
      </c>
      <c r="C36" s="12">
        <v>5</v>
      </c>
      <c r="D36" s="12">
        <v>0</v>
      </c>
      <c r="E36" s="12">
        <v>5</v>
      </c>
      <c r="F36" s="13">
        <v>0</v>
      </c>
      <c r="G36" s="13">
        <v>1</v>
      </c>
    </row>
    <row r="37" spans="1:7" x14ac:dyDescent="0.25">
      <c r="A37" s="11" t="s">
        <v>183</v>
      </c>
      <c r="B37" s="12">
        <v>15</v>
      </c>
      <c r="C37" s="12">
        <v>0</v>
      </c>
      <c r="D37" s="12">
        <v>0</v>
      </c>
      <c r="E37" s="12">
        <v>0</v>
      </c>
      <c r="F37" s="13">
        <v>0</v>
      </c>
      <c r="G37" s="13">
        <v>0</v>
      </c>
    </row>
    <row r="38" spans="1:7" x14ac:dyDescent="0.25">
      <c r="A38" s="11" t="s">
        <v>184</v>
      </c>
      <c r="B38" s="12">
        <v>10</v>
      </c>
      <c r="C38" s="12">
        <v>5</v>
      </c>
      <c r="D38" s="12">
        <v>0</v>
      </c>
      <c r="E38" s="12">
        <v>5</v>
      </c>
      <c r="F38" s="13">
        <v>0</v>
      </c>
      <c r="G38" s="13">
        <v>1</v>
      </c>
    </row>
    <row r="39" spans="1:7" x14ac:dyDescent="0.25">
      <c r="A39" s="11" t="s">
        <v>185</v>
      </c>
      <c r="B39" s="12">
        <v>15</v>
      </c>
      <c r="C39" s="12">
        <v>5</v>
      </c>
      <c r="D39" s="12" t="s">
        <v>603</v>
      </c>
      <c r="E39" s="12">
        <v>5</v>
      </c>
      <c r="F39" s="13" t="s">
        <v>603</v>
      </c>
      <c r="G39" s="13" t="s">
        <v>603</v>
      </c>
    </row>
    <row r="40" spans="1:7" x14ac:dyDescent="0.25">
      <c r="A40" s="11" t="s">
        <v>186</v>
      </c>
      <c r="B40" s="12">
        <v>10</v>
      </c>
      <c r="C40" s="12">
        <v>5</v>
      </c>
      <c r="D40" s="12" t="s">
        <v>603</v>
      </c>
      <c r="E40" s="12">
        <v>5</v>
      </c>
      <c r="F40" s="13" t="s">
        <v>603</v>
      </c>
      <c r="G40" s="13" t="s">
        <v>603</v>
      </c>
    </row>
    <row r="41" spans="1:7" x14ac:dyDescent="0.25">
      <c r="A41" s="11" t="s">
        <v>187</v>
      </c>
      <c r="B41" s="12">
        <v>5</v>
      </c>
      <c r="C41" s="12">
        <v>5</v>
      </c>
      <c r="D41" s="12">
        <v>0</v>
      </c>
      <c r="E41" s="12">
        <v>5</v>
      </c>
      <c r="F41" s="13">
        <v>0</v>
      </c>
      <c r="G41" s="13">
        <v>1</v>
      </c>
    </row>
    <row r="42" spans="1:7" x14ac:dyDescent="0.25">
      <c r="A42" s="11" t="s">
        <v>188</v>
      </c>
      <c r="B42" s="12">
        <v>5</v>
      </c>
      <c r="C42" s="12">
        <v>5</v>
      </c>
      <c r="D42" s="12" t="s">
        <v>603</v>
      </c>
      <c r="E42" s="12">
        <v>5</v>
      </c>
      <c r="F42" s="13" t="s">
        <v>603</v>
      </c>
      <c r="G42" s="13" t="s">
        <v>603</v>
      </c>
    </row>
    <row r="43" spans="1:7" x14ac:dyDescent="0.25">
      <c r="A43" s="11" t="s">
        <v>189</v>
      </c>
      <c r="B43" s="12">
        <v>10</v>
      </c>
      <c r="C43" s="12" t="s">
        <v>603</v>
      </c>
      <c r="D43" s="12">
        <v>0</v>
      </c>
      <c r="E43" s="12" t="s">
        <v>603</v>
      </c>
      <c r="F43" s="13">
        <v>0</v>
      </c>
      <c r="G43" s="13" t="s">
        <v>603</v>
      </c>
    </row>
    <row r="44" spans="1:7" x14ac:dyDescent="0.25">
      <c r="A44" s="11" t="s">
        <v>190</v>
      </c>
      <c r="B44" s="12">
        <v>10</v>
      </c>
      <c r="C44" s="12">
        <v>5</v>
      </c>
      <c r="D44" s="12" t="s">
        <v>603</v>
      </c>
      <c r="E44" s="12">
        <v>5</v>
      </c>
      <c r="F44" s="13" t="s">
        <v>603</v>
      </c>
      <c r="G44" s="13" t="s">
        <v>603</v>
      </c>
    </row>
    <row r="45" spans="1:7" x14ac:dyDescent="0.25">
      <c r="A45" s="11" t="s">
        <v>191</v>
      </c>
      <c r="B45" s="12">
        <v>10</v>
      </c>
      <c r="C45" s="12">
        <v>5</v>
      </c>
      <c r="D45" s="12">
        <v>5</v>
      </c>
      <c r="E45" s="12" t="s">
        <v>603</v>
      </c>
      <c r="F45" s="13" t="s">
        <v>603</v>
      </c>
      <c r="G45" s="13" t="s">
        <v>603</v>
      </c>
    </row>
    <row r="46" spans="1:7" x14ac:dyDescent="0.25">
      <c r="A46" s="14" t="s">
        <v>192</v>
      </c>
      <c r="B46" s="15">
        <v>0</v>
      </c>
      <c r="C46" s="15">
        <v>0</v>
      </c>
      <c r="D46" s="15">
        <v>0</v>
      </c>
      <c r="E46" s="15">
        <v>0</v>
      </c>
      <c r="F46" s="16">
        <v>0</v>
      </c>
      <c r="G46" s="16">
        <v>0</v>
      </c>
    </row>
    <row r="47" spans="1:7" x14ac:dyDescent="0.25">
      <c r="A47" s="17" t="s">
        <v>193</v>
      </c>
      <c r="B47" s="18">
        <v>15</v>
      </c>
      <c r="C47" s="18">
        <v>15</v>
      </c>
      <c r="D47" s="18">
        <v>10</v>
      </c>
      <c r="E47" s="18">
        <v>5</v>
      </c>
      <c r="F47" s="19">
        <v>0.67</v>
      </c>
      <c r="G47" s="19">
        <v>0.33</v>
      </c>
    </row>
    <row r="48" spans="1:7" x14ac:dyDescent="0.25">
      <c r="A48" s="17" t="s">
        <v>194</v>
      </c>
      <c r="B48" s="18">
        <v>10</v>
      </c>
      <c r="C48" s="18">
        <v>5</v>
      </c>
      <c r="D48" s="18" t="s">
        <v>603</v>
      </c>
      <c r="E48" s="18">
        <v>5</v>
      </c>
      <c r="F48" s="19" t="s">
        <v>603</v>
      </c>
      <c r="G48" s="19" t="s">
        <v>603</v>
      </c>
    </row>
    <row r="49" spans="1:7" x14ac:dyDescent="0.25">
      <c r="A49" s="17" t="s">
        <v>195</v>
      </c>
      <c r="B49" s="18">
        <v>105</v>
      </c>
      <c r="C49" s="18">
        <v>40</v>
      </c>
      <c r="D49" s="18">
        <v>10</v>
      </c>
      <c r="E49" s="18">
        <v>30</v>
      </c>
      <c r="F49" s="19">
        <v>0.26</v>
      </c>
      <c r="G49" s="19">
        <v>0.74</v>
      </c>
    </row>
    <row r="50" spans="1:7" ht="31.5" x14ac:dyDescent="0.25">
      <c r="A50" s="20" t="s">
        <v>56</v>
      </c>
      <c r="B50" s="2"/>
      <c r="C50" s="2"/>
      <c r="D50" s="2"/>
      <c r="E50" s="2"/>
      <c r="F50" s="2"/>
      <c r="G50" s="2"/>
    </row>
    <row r="51" spans="1:7" x14ac:dyDescent="0.25">
      <c r="A51" s="20" t="s">
        <v>71</v>
      </c>
      <c r="B51" s="2"/>
      <c r="C51" s="2"/>
      <c r="D51" s="2"/>
      <c r="E51" s="2"/>
      <c r="F51" s="2"/>
      <c r="G51" s="2"/>
    </row>
    <row r="52" spans="1:7" ht="94.5" x14ac:dyDescent="0.25">
      <c r="A52" s="20" t="s">
        <v>118</v>
      </c>
      <c r="B52" s="2"/>
      <c r="C52" s="2"/>
      <c r="D52" s="2"/>
      <c r="E52" s="2"/>
      <c r="F52" s="2"/>
      <c r="G52" s="2"/>
    </row>
    <row r="53" spans="1:7" ht="110.25" x14ac:dyDescent="0.25">
      <c r="A53" s="20" t="s">
        <v>119</v>
      </c>
      <c r="B53" s="2"/>
      <c r="C53" s="2"/>
      <c r="D53" s="2"/>
      <c r="E53" s="2"/>
      <c r="F53" s="2"/>
      <c r="G53" s="2"/>
    </row>
    <row r="54" spans="1:7" x14ac:dyDescent="0.25">
      <c r="A54" s="20" t="s">
        <v>120</v>
      </c>
      <c r="B54" s="2"/>
      <c r="C54" s="2"/>
      <c r="D54" s="2"/>
      <c r="E54" s="2"/>
      <c r="F54" s="2"/>
      <c r="G54" s="2"/>
    </row>
    <row r="55" spans="1:7" ht="31.5" x14ac:dyDescent="0.25">
      <c r="A55" s="20" t="s">
        <v>121</v>
      </c>
      <c r="B55" s="2"/>
      <c r="C55" s="2"/>
      <c r="D55" s="2"/>
      <c r="E55" s="2"/>
      <c r="F55" s="2"/>
      <c r="G55" s="2"/>
    </row>
    <row r="56" spans="1:7" x14ac:dyDescent="0.25">
      <c r="A56" s="20" t="s">
        <v>122</v>
      </c>
      <c r="B56" s="2"/>
      <c r="C56" s="2"/>
      <c r="D56" s="2"/>
      <c r="E56" s="2"/>
      <c r="F56" s="2"/>
      <c r="G56" s="2"/>
    </row>
  </sheetData>
  <conditionalFormatting sqref="F1:G1048576">
    <cfRule type="dataBar" priority="1">
      <dataBar>
        <cfvo type="num" val="0"/>
        <cfvo type="num" val="1"/>
        <color rgb="FFB4A9D4"/>
      </dataBar>
      <extLst>
        <ext xmlns:x14="http://schemas.microsoft.com/office/spreadsheetml/2009/9/main" uri="{B025F937-C7B1-47D3-B67F-A62EFF666E3E}">
          <x14:id>{0E67FB79-BC79-41BC-9DD1-306707D1A44F}</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0E67FB79-BC79-41BC-9DD1-306707D1A44F}">
            <x14:dataBar minLength="0" maxLength="100" gradient="0">
              <x14:cfvo type="num">
                <xm:f>0</xm:f>
              </x14:cfvo>
              <x14:cfvo type="num">
                <xm:f>1</xm:f>
              </x14:cfvo>
              <x14:negativeFillColor rgb="FFB4A9D4"/>
              <x14:axisColor rgb="FF000000"/>
            </x14:dataBar>
          </x14:cfRule>
          <xm:sqref>F1:G1048576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3"/>
  <sheetViews>
    <sheetView workbookViewId="0"/>
  </sheetViews>
  <sheetFormatPr defaultColWidth="11" defaultRowHeight="15.75" x14ac:dyDescent="0.25"/>
  <cols>
    <col min="1" max="1" width="150.75" customWidth="1"/>
  </cols>
  <sheetData>
    <row r="1" spans="1:1" ht="21" x14ac:dyDescent="0.35">
      <c r="A1" s="7" t="s">
        <v>17</v>
      </c>
    </row>
    <row r="2" spans="1:1" x14ac:dyDescent="0.25">
      <c r="A2" s="2" t="s">
        <v>54</v>
      </c>
    </row>
    <row r="3" spans="1:1" ht="31.5" x14ac:dyDescent="0.25">
      <c r="A3" s="20" t="s">
        <v>55</v>
      </c>
    </row>
  </sheetData>
  <conditionalFormatting sqref="A1">
    <cfRule type="dataBar" priority="1">
      <dataBar>
        <cfvo type="num" val="0"/>
        <cfvo type="num" val="1"/>
        <color rgb="FFB4A9D4"/>
      </dataBar>
      <extLst>
        <ext xmlns:x14="http://schemas.microsoft.com/office/spreadsheetml/2009/9/main" uri="{B025F937-C7B1-47D3-B67F-A62EFF666E3E}">
          <x14:id>{4FBAB00F-E4F9-4F7A-80BC-4A78CC8D30EE}</x14:id>
        </ext>
      </extLst>
    </cfRule>
  </conditionalFormatting>
  <pageMargins left="0.7" right="0.7" top="0.75" bottom="0.75" header="0.3" footer="0.3"/>
  <pageSetup paperSize="9" orientation="portrait" horizontalDpi="300" verticalDpi="300"/>
  <drawing r:id="rId1"/>
  <extLst>
    <ext xmlns:x14="http://schemas.microsoft.com/office/spreadsheetml/2009/9/main" uri="{78C0D931-6437-407d-A8EE-F0AAD7539E65}">
      <x14:conditionalFormattings>
        <x14:conditionalFormatting xmlns:xm="http://schemas.microsoft.com/office/excel/2006/main">
          <x14:cfRule type="dataBar" id="{4FBAB00F-E4F9-4F7A-80BC-4A78CC8D30EE}">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66"/>
  <sheetViews>
    <sheetView workbookViewId="0"/>
  </sheetViews>
  <sheetFormatPr defaultColWidth="11" defaultRowHeight="15.75" x14ac:dyDescent="0.25"/>
  <cols>
    <col min="1" max="1" width="35.75" customWidth="1"/>
    <col min="2" max="15" width="16.75" customWidth="1"/>
  </cols>
  <sheetData>
    <row r="1" spans="1:10" ht="63" x14ac:dyDescent="0.25">
      <c r="A1" s="4" t="s">
        <v>327</v>
      </c>
      <c r="B1" s="4" t="s">
        <v>144</v>
      </c>
      <c r="C1" s="4" t="s">
        <v>145</v>
      </c>
      <c r="D1" s="4" t="s">
        <v>328</v>
      </c>
      <c r="E1" s="4" t="s">
        <v>202</v>
      </c>
      <c r="F1" s="4" t="s">
        <v>203</v>
      </c>
      <c r="G1" s="4" t="s">
        <v>146</v>
      </c>
      <c r="H1" s="4" t="s">
        <v>147</v>
      </c>
      <c r="I1" s="4" t="s">
        <v>148</v>
      </c>
      <c r="J1" s="4" t="s">
        <v>149</v>
      </c>
    </row>
    <row r="2" spans="1:10" x14ac:dyDescent="0.25">
      <c r="A2" s="2" t="s">
        <v>329</v>
      </c>
      <c r="B2" s="12">
        <v>16335</v>
      </c>
      <c r="C2" s="13">
        <v>0.16</v>
      </c>
      <c r="D2" s="12">
        <v>12755</v>
      </c>
      <c r="E2" s="12">
        <v>11840</v>
      </c>
      <c r="F2" s="12">
        <v>610</v>
      </c>
      <c r="G2" s="12">
        <v>305</v>
      </c>
      <c r="H2" s="13">
        <v>0.93</v>
      </c>
      <c r="I2" s="13">
        <v>0.05</v>
      </c>
      <c r="J2" s="13">
        <v>0.02</v>
      </c>
    </row>
    <row r="3" spans="1:10" x14ac:dyDescent="0.25">
      <c r="A3" s="2" t="s">
        <v>330</v>
      </c>
      <c r="B3" s="12">
        <v>10195</v>
      </c>
      <c r="C3" s="13">
        <v>0.19</v>
      </c>
      <c r="D3" s="12">
        <v>11980</v>
      </c>
      <c r="E3" s="12">
        <v>8995</v>
      </c>
      <c r="F3" s="12">
        <v>2685</v>
      </c>
      <c r="G3" s="12">
        <v>300</v>
      </c>
      <c r="H3" s="13">
        <v>0.75</v>
      </c>
      <c r="I3" s="13">
        <v>0.22</v>
      </c>
      <c r="J3" s="13">
        <v>0.03</v>
      </c>
    </row>
    <row r="4" spans="1:10" x14ac:dyDescent="0.25">
      <c r="A4" s="2" t="s">
        <v>331</v>
      </c>
      <c r="B4" s="12">
        <v>11040</v>
      </c>
      <c r="C4" s="13">
        <v>7.0000000000000007E-2</v>
      </c>
      <c r="D4" s="12">
        <v>11265</v>
      </c>
      <c r="E4" s="12">
        <v>8230</v>
      </c>
      <c r="F4" s="12">
        <v>2830</v>
      </c>
      <c r="G4" s="12">
        <v>200</v>
      </c>
      <c r="H4" s="13">
        <v>0.73</v>
      </c>
      <c r="I4" s="13">
        <v>0.25</v>
      </c>
      <c r="J4" s="13">
        <v>0.02</v>
      </c>
    </row>
    <row r="5" spans="1:10" x14ac:dyDescent="0.25">
      <c r="A5" s="2" t="s">
        <v>332</v>
      </c>
      <c r="B5" s="12">
        <v>7870</v>
      </c>
      <c r="C5" s="13">
        <v>0.15</v>
      </c>
      <c r="D5" s="12">
        <v>8945</v>
      </c>
      <c r="E5" s="12">
        <v>5570</v>
      </c>
      <c r="F5" s="12">
        <v>3250</v>
      </c>
      <c r="G5" s="12">
        <v>120</v>
      </c>
      <c r="H5" s="13">
        <v>0.62</v>
      </c>
      <c r="I5" s="13">
        <v>0.36</v>
      </c>
      <c r="J5" s="13">
        <v>0.01</v>
      </c>
    </row>
    <row r="6" spans="1:10" x14ac:dyDescent="0.25">
      <c r="A6" s="2" t="s">
        <v>333</v>
      </c>
      <c r="B6" s="12">
        <v>45435</v>
      </c>
      <c r="C6" s="13">
        <v>0.12</v>
      </c>
      <c r="D6" s="12">
        <v>44950</v>
      </c>
      <c r="E6" s="12">
        <v>34640</v>
      </c>
      <c r="F6" s="12">
        <v>9375</v>
      </c>
      <c r="G6" s="12">
        <v>930</v>
      </c>
      <c r="H6" s="13">
        <v>0.77</v>
      </c>
      <c r="I6" s="13">
        <v>0.21</v>
      </c>
      <c r="J6" s="13">
        <v>0.02</v>
      </c>
    </row>
    <row r="7" spans="1:10" x14ac:dyDescent="0.25">
      <c r="A7" s="2" t="s">
        <v>334</v>
      </c>
      <c r="B7" s="12">
        <v>27585</v>
      </c>
      <c r="C7" s="13">
        <v>0.26</v>
      </c>
      <c r="D7" s="12">
        <v>21990</v>
      </c>
      <c r="E7" s="12">
        <v>20480</v>
      </c>
      <c r="F7" s="12">
        <v>1020</v>
      </c>
      <c r="G7" s="12">
        <v>490</v>
      </c>
      <c r="H7" s="13">
        <v>0.93</v>
      </c>
      <c r="I7" s="13">
        <v>0.05</v>
      </c>
      <c r="J7" s="13">
        <v>0.02</v>
      </c>
    </row>
    <row r="8" spans="1:10" x14ac:dyDescent="0.25">
      <c r="A8" s="2" t="s">
        <v>335</v>
      </c>
      <c r="B8" s="12">
        <v>14130</v>
      </c>
      <c r="C8" s="13">
        <v>0.26</v>
      </c>
      <c r="D8" s="12">
        <v>17260</v>
      </c>
      <c r="E8" s="12">
        <v>13585</v>
      </c>
      <c r="F8" s="12">
        <v>3275</v>
      </c>
      <c r="G8" s="12">
        <v>400</v>
      </c>
      <c r="H8" s="13">
        <v>0.79</v>
      </c>
      <c r="I8" s="13">
        <v>0.19</v>
      </c>
      <c r="J8" s="13">
        <v>0.02</v>
      </c>
    </row>
    <row r="9" spans="1:10" x14ac:dyDescent="0.25">
      <c r="A9" s="2" t="s">
        <v>336</v>
      </c>
      <c r="B9" s="12">
        <v>21055</v>
      </c>
      <c r="C9" s="13">
        <v>0.13</v>
      </c>
      <c r="D9" s="12">
        <v>21240</v>
      </c>
      <c r="E9" s="12">
        <v>17190</v>
      </c>
      <c r="F9" s="12">
        <v>3705</v>
      </c>
      <c r="G9" s="12">
        <v>345</v>
      </c>
      <c r="H9" s="13">
        <v>0.81</v>
      </c>
      <c r="I9" s="13">
        <v>0.17</v>
      </c>
      <c r="J9" s="13">
        <v>0.02</v>
      </c>
    </row>
    <row r="10" spans="1:10" x14ac:dyDescent="0.25">
      <c r="A10" s="2" t="s">
        <v>337</v>
      </c>
      <c r="B10" s="12">
        <v>9565</v>
      </c>
      <c r="C10" s="13">
        <v>0.18</v>
      </c>
      <c r="D10" s="12">
        <v>11275</v>
      </c>
      <c r="E10" s="12">
        <v>7510</v>
      </c>
      <c r="F10" s="12">
        <v>3560</v>
      </c>
      <c r="G10" s="12">
        <v>205</v>
      </c>
      <c r="H10" s="13">
        <v>0.67</v>
      </c>
      <c r="I10" s="13">
        <v>0.32</v>
      </c>
      <c r="J10" s="13">
        <v>0.02</v>
      </c>
    </row>
    <row r="11" spans="1:10" x14ac:dyDescent="0.25">
      <c r="A11" s="2" t="s">
        <v>338</v>
      </c>
      <c r="B11" s="12">
        <v>72335</v>
      </c>
      <c r="C11" s="13">
        <v>0.2</v>
      </c>
      <c r="D11" s="12">
        <v>71765</v>
      </c>
      <c r="E11" s="12">
        <v>58760</v>
      </c>
      <c r="F11" s="12">
        <v>11560</v>
      </c>
      <c r="G11" s="12">
        <v>1445</v>
      </c>
      <c r="H11" s="13">
        <v>0.82</v>
      </c>
      <c r="I11" s="13">
        <v>0.16</v>
      </c>
      <c r="J11" s="13">
        <v>0.02</v>
      </c>
    </row>
    <row r="12" spans="1:10" x14ac:dyDescent="0.25">
      <c r="A12" s="2" t="s">
        <v>339</v>
      </c>
      <c r="B12" s="12">
        <v>28530</v>
      </c>
      <c r="C12" s="13">
        <v>0.27</v>
      </c>
      <c r="D12" s="12">
        <v>22425</v>
      </c>
      <c r="E12" s="12">
        <v>20695</v>
      </c>
      <c r="F12" s="12">
        <v>1335</v>
      </c>
      <c r="G12" s="12">
        <v>395</v>
      </c>
      <c r="H12" s="13">
        <v>0.92</v>
      </c>
      <c r="I12" s="13">
        <v>0.06</v>
      </c>
      <c r="J12" s="13">
        <v>0.02</v>
      </c>
    </row>
    <row r="13" spans="1:10" x14ac:dyDescent="0.25">
      <c r="A13" s="2" t="s">
        <v>340</v>
      </c>
      <c r="B13" s="12">
        <v>14315</v>
      </c>
      <c r="C13" s="13">
        <v>0.27</v>
      </c>
      <c r="D13" s="12">
        <v>17740</v>
      </c>
      <c r="E13" s="12">
        <v>13770</v>
      </c>
      <c r="F13" s="12">
        <v>3650</v>
      </c>
      <c r="G13" s="12">
        <v>325</v>
      </c>
      <c r="H13" s="13">
        <v>0.78</v>
      </c>
      <c r="I13" s="13">
        <v>0.21</v>
      </c>
      <c r="J13" s="13">
        <v>0.02</v>
      </c>
    </row>
    <row r="14" spans="1:10" x14ac:dyDescent="0.25">
      <c r="A14" s="2" t="s">
        <v>341</v>
      </c>
      <c r="B14" s="12">
        <v>34720</v>
      </c>
      <c r="C14" s="13">
        <v>0.22</v>
      </c>
      <c r="D14" s="12">
        <v>34310</v>
      </c>
      <c r="E14" s="12">
        <v>29225</v>
      </c>
      <c r="F14" s="12">
        <v>4680</v>
      </c>
      <c r="G14" s="12">
        <v>405</v>
      </c>
      <c r="H14" s="13">
        <v>0.85</v>
      </c>
      <c r="I14" s="13">
        <v>0.14000000000000001</v>
      </c>
      <c r="J14" s="13">
        <v>0.01</v>
      </c>
    </row>
    <row r="15" spans="1:10" x14ac:dyDescent="0.25">
      <c r="A15" s="2" t="s">
        <v>342</v>
      </c>
      <c r="B15" s="12">
        <v>11170</v>
      </c>
      <c r="C15" s="13">
        <v>0.22</v>
      </c>
      <c r="D15" s="12">
        <v>13540</v>
      </c>
      <c r="E15" s="12">
        <v>9435</v>
      </c>
      <c r="F15" s="12">
        <v>3885</v>
      </c>
      <c r="G15" s="12">
        <v>225</v>
      </c>
      <c r="H15" s="13">
        <v>0.7</v>
      </c>
      <c r="I15" s="13">
        <v>0.28999999999999998</v>
      </c>
      <c r="J15" s="13">
        <v>0.02</v>
      </c>
    </row>
    <row r="16" spans="1:10" x14ac:dyDescent="0.25">
      <c r="A16" s="2" t="s">
        <v>343</v>
      </c>
      <c r="B16" s="12">
        <v>88730</v>
      </c>
      <c r="C16" s="13">
        <v>0.24</v>
      </c>
      <c r="D16" s="12">
        <v>88015</v>
      </c>
      <c r="E16" s="12">
        <v>73120</v>
      </c>
      <c r="F16" s="12">
        <v>13545</v>
      </c>
      <c r="G16" s="12">
        <v>1345</v>
      </c>
      <c r="H16" s="13">
        <v>0.83</v>
      </c>
      <c r="I16" s="13">
        <v>0.15</v>
      </c>
      <c r="J16" s="13">
        <v>0.02</v>
      </c>
    </row>
    <row r="17" spans="1:10" x14ac:dyDescent="0.25">
      <c r="A17" s="2" t="s">
        <v>344</v>
      </c>
      <c r="B17" s="12">
        <v>19700</v>
      </c>
      <c r="C17" s="13">
        <v>0.19</v>
      </c>
      <c r="D17" s="12">
        <v>15170</v>
      </c>
      <c r="E17" s="12">
        <v>13900</v>
      </c>
      <c r="F17" s="12">
        <v>980</v>
      </c>
      <c r="G17" s="12">
        <v>290</v>
      </c>
      <c r="H17" s="13">
        <v>0.92</v>
      </c>
      <c r="I17" s="13">
        <v>0.06</v>
      </c>
      <c r="J17" s="13">
        <v>0.02</v>
      </c>
    </row>
    <row r="18" spans="1:10" x14ac:dyDescent="0.25">
      <c r="A18" s="2" t="s">
        <v>345</v>
      </c>
      <c r="B18" s="12">
        <v>9175</v>
      </c>
      <c r="C18" s="13">
        <v>0.17</v>
      </c>
      <c r="D18" s="12">
        <v>11975</v>
      </c>
      <c r="E18" s="12">
        <v>9355</v>
      </c>
      <c r="F18" s="12">
        <v>2370</v>
      </c>
      <c r="G18" s="12">
        <v>250</v>
      </c>
      <c r="H18" s="13">
        <v>0.78</v>
      </c>
      <c r="I18" s="13">
        <v>0.2</v>
      </c>
      <c r="J18" s="13">
        <v>0.02</v>
      </c>
    </row>
    <row r="19" spans="1:10" x14ac:dyDescent="0.25">
      <c r="A19" s="2" t="s">
        <v>346</v>
      </c>
      <c r="B19" s="12">
        <v>36730</v>
      </c>
      <c r="C19" s="13">
        <v>0.23</v>
      </c>
      <c r="D19" s="12">
        <v>35410</v>
      </c>
      <c r="E19" s="12">
        <v>31295</v>
      </c>
      <c r="F19" s="12">
        <v>3790</v>
      </c>
      <c r="G19" s="12">
        <v>325</v>
      </c>
      <c r="H19" s="13">
        <v>0.88</v>
      </c>
      <c r="I19" s="13">
        <v>0.11</v>
      </c>
      <c r="J19" s="13">
        <v>0.01</v>
      </c>
    </row>
    <row r="20" spans="1:10" x14ac:dyDescent="0.25">
      <c r="A20" s="2" t="s">
        <v>347</v>
      </c>
      <c r="B20" s="12">
        <v>9745</v>
      </c>
      <c r="C20" s="13">
        <v>0.19</v>
      </c>
      <c r="D20" s="12">
        <v>12220</v>
      </c>
      <c r="E20" s="12">
        <v>8940</v>
      </c>
      <c r="F20" s="12">
        <v>3080</v>
      </c>
      <c r="G20" s="12">
        <v>200</v>
      </c>
      <c r="H20" s="13">
        <v>0.73</v>
      </c>
      <c r="I20" s="13">
        <v>0.25</v>
      </c>
      <c r="J20" s="13">
        <v>0.02</v>
      </c>
    </row>
    <row r="21" spans="1:10" x14ac:dyDescent="0.25">
      <c r="A21" s="2" t="s">
        <v>348</v>
      </c>
      <c r="B21" s="12">
        <v>75350</v>
      </c>
      <c r="C21" s="13">
        <v>0.2</v>
      </c>
      <c r="D21" s="12">
        <v>74770</v>
      </c>
      <c r="E21" s="12">
        <v>63495</v>
      </c>
      <c r="F21" s="12">
        <v>10215</v>
      </c>
      <c r="G21" s="12">
        <v>1060</v>
      </c>
      <c r="H21" s="13">
        <v>0.85</v>
      </c>
      <c r="I21" s="13">
        <v>0.14000000000000001</v>
      </c>
      <c r="J21" s="13">
        <v>0.01</v>
      </c>
    </row>
    <row r="22" spans="1:10" x14ac:dyDescent="0.25">
      <c r="A22" s="2" t="s">
        <v>349</v>
      </c>
      <c r="B22" s="12">
        <v>8810</v>
      </c>
      <c r="C22" s="13">
        <v>0.08</v>
      </c>
      <c r="D22" s="12">
        <v>6750</v>
      </c>
      <c r="E22" s="12">
        <v>6240</v>
      </c>
      <c r="F22" s="12">
        <v>415</v>
      </c>
      <c r="G22" s="12">
        <v>95</v>
      </c>
      <c r="H22" s="13">
        <v>0.92</v>
      </c>
      <c r="I22" s="13">
        <v>0.06</v>
      </c>
      <c r="J22" s="13">
        <v>0.01</v>
      </c>
    </row>
    <row r="23" spans="1:10" x14ac:dyDescent="0.25">
      <c r="A23" s="2" t="s">
        <v>350</v>
      </c>
      <c r="B23" s="12">
        <v>3780</v>
      </c>
      <c r="C23" s="13">
        <v>7.0000000000000007E-2</v>
      </c>
      <c r="D23" s="12">
        <v>5105</v>
      </c>
      <c r="E23" s="12">
        <v>4155</v>
      </c>
      <c r="F23" s="12">
        <v>865</v>
      </c>
      <c r="G23" s="12">
        <v>85</v>
      </c>
      <c r="H23" s="13">
        <v>0.81</v>
      </c>
      <c r="I23" s="13">
        <v>0.17</v>
      </c>
      <c r="J23" s="13">
        <v>0.02</v>
      </c>
    </row>
    <row r="24" spans="1:10" x14ac:dyDescent="0.25">
      <c r="A24" s="2" t="s">
        <v>351</v>
      </c>
      <c r="B24" s="12">
        <v>28665</v>
      </c>
      <c r="C24" s="13">
        <v>0.18</v>
      </c>
      <c r="D24" s="12">
        <v>27185</v>
      </c>
      <c r="E24" s="12">
        <v>24845</v>
      </c>
      <c r="F24" s="12">
        <v>2155</v>
      </c>
      <c r="G24" s="12">
        <v>185</v>
      </c>
      <c r="H24" s="13">
        <v>0.91</v>
      </c>
      <c r="I24" s="13">
        <v>0.08</v>
      </c>
      <c r="J24" s="13">
        <v>0.01</v>
      </c>
    </row>
    <row r="25" spans="1:10" x14ac:dyDescent="0.25">
      <c r="A25" s="2" t="s">
        <v>352</v>
      </c>
      <c r="B25" s="12">
        <v>6625</v>
      </c>
      <c r="C25" s="13">
        <v>0.13</v>
      </c>
      <c r="D25" s="12">
        <v>8465</v>
      </c>
      <c r="E25" s="12">
        <v>6360</v>
      </c>
      <c r="F25" s="12">
        <v>1970</v>
      </c>
      <c r="G25" s="12">
        <v>130</v>
      </c>
      <c r="H25" s="13">
        <v>0.75</v>
      </c>
      <c r="I25" s="13">
        <v>0.23</v>
      </c>
      <c r="J25" s="13">
        <v>0.02</v>
      </c>
    </row>
    <row r="26" spans="1:10" x14ac:dyDescent="0.25">
      <c r="A26" s="2" t="s">
        <v>353</v>
      </c>
      <c r="B26" s="12">
        <v>47880</v>
      </c>
      <c r="C26" s="13">
        <v>0.13</v>
      </c>
      <c r="D26" s="12">
        <v>47500</v>
      </c>
      <c r="E26" s="12">
        <v>41605</v>
      </c>
      <c r="F26" s="12">
        <v>5405</v>
      </c>
      <c r="G26" s="12">
        <v>490</v>
      </c>
      <c r="H26" s="13">
        <v>0.88</v>
      </c>
      <c r="I26" s="13">
        <v>0.11</v>
      </c>
      <c r="J26" s="13">
        <v>0.01</v>
      </c>
    </row>
    <row r="27" spans="1:10" x14ac:dyDescent="0.25">
      <c r="A27" s="2" t="s">
        <v>354</v>
      </c>
      <c r="B27" s="12">
        <v>2245</v>
      </c>
      <c r="C27" s="13">
        <v>0.02</v>
      </c>
      <c r="D27" s="12">
        <v>1655</v>
      </c>
      <c r="E27" s="12">
        <v>1515</v>
      </c>
      <c r="F27" s="12">
        <v>125</v>
      </c>
      <c r="G27" s="12">
        <v>15</v>
      </c>
      <c r="H27" s="13">
        <v>0.91</v>
      </c>
      <c r="I27" s="13">
        <v>0.08</v>
      </c>
      <c r="J27" s="13">
        <v>0.01</v>
      </c>
    </row>
    <row r="28" spans="1:10" x14ac:dyDescent="0.25">
      <c r="A28" s="2" t="s">
        <v>355</v>
      </c>
      <c r="B28" s="12">
        <v>885</v>
      </c>
      <c r="C28" s="13">
        <v>0.02</v>
      </c>
      <c r="D28" s="12">
        <v>1290</v>
      </c>
      <c r="E28" s="12">
        <v>1055</v>
      </c>
      <c r="F28" s="12">
        <v>215</v>
      </c>
      <c r="G28" s="12">
        <v>20</v>
      </c>
      <c r="H28" s="13">
        <v>0.82</v>
      </c>
      <c r="I28" s="13">
        <v>0.17</v>
      </c>
      <c r="J28" s="13">
        <v>0.01</v>
      </c>
    </row>
    <row r="29" spans="1:10" x14ac:dyDescent="0.25">
      <c r="A29" s="2" t="s">
        <v>356</v>
      </c>
      <c r="B29" s="12">
        <v>16145</v>
      </c>
      <c r="C29" s="13">
        <v>0.1</v>
      </c>
      <c r="D29" s="12">
        <v>15095</v>
      </c>
      <c r="E29" s="12">
        <v>14185</v>
      </c>
      <c r="F29" s="12">
        <v>830</v>
      </c>
      <c r="G29" s="12">
        <v>75</v>
      </c>
      <c r="H29" s="13">
        <v>0.94</v>
      </c>
      <c r="I29" s="13">
        <v>0.06</v>
      </c>
      <c r="J29" s="13">
        <v>0.01</v>
      </c>
    </row>
    <row r="30" spans="1:10" x14ac:dyDescent="0.25">
      <c r="A30" s="2" t="s">
        <v>357</v>
      </c>
      <c r="B30" s="12">
        <v>3505</v>
      </c>
      <c r="C30" s="13">
        <v>7.0000000000000007E-2</v>
      </c>
      <c r="D30" s="12">
        <v>4540</v>
      </c>
      <c r="E30" s="12">
        <v>3605</v>
      </c>
      <c r="F30" s="12">
        <v>880</v>
      </c>
      <c r="G30" s="12">
        <v>55</v>
      </c>
      <c r="H30" s="13">
        <v>0.79</v>
      </c>
      <c r="I30" s="13">
        <v>0.19</v>
      </c>
      <c r="J30" s="13">
        <v>0.01</v>
      </c>
    </row>
    <row r="31" spans="1:10" x14ac:dyDescent="0.25">
      <c r="A31" s="2" t="s">
        <v>358</v>
      </c>
      <c r="B31" s="12">
        <v>22780</v>
      </c>
      <c r="C31" s="13">
        <v>0.06</v>
      </c>
      <c r="D31" s="12">
        <v>22585</v>
      </c>
      <c r="E31" s="12">
        <v>20360</v>
      </c>
      <c r="F31" s="12">
        <v>2055</v>
      </c>
      <c r="G31" s="12">
        <v>170</v>
      </c>
      <c r="H31" s="13">
        <v>0.9</v>
      </c>
      <c r="I31" s="13">
        <v>0.09</v>
      </c>
      <c r="J31" s="13">
        <v>0.01</v>
      </c>
    </row>
    <row r="32" spans="1:10" x14ac:dyDescent="0.25">
      <c r="A32" s="2" t="s">
        <v>359</v>
      </c>
      <c r="B32" s="12">
        <v>605</v>
      </c>
      <c r="C32" s="13">
        <v>0.01</v>
      </c>
      <c r="D32" s="12">
        <v>445</v>
      </c>
      <c r="E32" s="12">
        <v>380</v>
      </c>
      <c r="F32" s="12">
        <v>55</v>
      </c>
      <c r="G32" s="12">
        <v>10</v>
      </c>
      <c r="H32" s="13">
        <v>0.85</v>
      </c>
      <c r="I32" s="13">
        <v>0.13</v>
      </c>
      <c r="J32" s="13">
        <v>0.02</v>
      </c>
    </row>
    <row r="33" spans="1:10" x14ac:dyDescent="0.25">
      <c r="A33" s="2" t="s">
        <v>360</v>
      </c>
      <c r="B33" s="12">
        <v>280</v>
      </c>
      <c r="C33" s="13">
        <v>0.01</v>
      </c>
      <c r="D33" s="12">
        <v>385</v>
      </c>
      <c r="E33" s="12">
        <v>295</v>
      </c>
      <c r="F33" s="12">
        <v>80</v>
      </c>
      <c r="G33" s="12">
        <v>10</v>
      </c>
      <c r="H33" s="13">
        <v>0.77</v>
      </c>
      <c r="I33" s="13">
        <v>0.21</v>
      </c>
      <c r="J33" s="13">
        <v>0.03</v>
      </c>
    </row>
    <row r="34" spans="1:10" x14ac:dyDescent="0.25">
      <c r="A34" s="2" t="s">
        <v>361</v>
      </c>
      <c r="B34" s="12">
        <v>8020</v>
      </c>
      <c r="C34" s="13">
        <v>0.05</v>
      </c>
      <c r="D34" s="12">
        <v>7455</v>
      </c>
      <c r="E34" s="12">
        <v>7000</v>
      </c>
      <c r="F34" s="12">
        <v>420</v>
      </c>
      <c r="G34" s="12">
        <v>35</v>
      </c>
      <c r="H34" s="13">
        <v>0.94</v>
      </c>
      <c r="I34" s="13">
        <v>0.06</v>
      </c>
      <c r="J34" s="13">
        <v>0</v>
      </c>
    </row>
    <row r="35" spans="1:10" x14ac:dyDescent="0.25">
      <c r="A35" s="2" t="s">
        <v>362</v>
      </c>
      <c r="B35" s="12">
        <v>1700</v>
      </c>
      <c r="C35" s="13">
        <v>0.03</v>
      </c>
      <c r="D35" s="12">
        <v>2245</v>
      </c>
      <c r="E35" s="12">
        <v>1780</v>
      </c>
      <c r="F35" s="12">
        <v>430</v>
      </c>
      <c r="G35" s="12">
        <v>30</v>
      </c>
      <c r="H35" s="13">
        <v>0.79</v>
      </c>
      <c r="I35" s="13">
        <v>0.19</v>
      </c>
      <c r="J35" s="13">
        <v>0.01</v>
      </c>
    </row>
    <row r="36" spans="1:10" x14ac:dyDescent="0.25">
      <c r="A36" s="2" t="s">
        <v>363</v>
      </c>
      <c r="B36" s="12">
        <v>10605</v>
      </c>
      <c r="C36" s="13">
        <v>0.03</v>
      </c>
      <c r="D36" s="12">
        <v>10525</v>
      </c>
      <c r="E36" s="12">
        <v>9455</v>
      </c>
      <c r="F36" s="12">
        <v>985</v>
      </c>
      <c r="G36" s="12">
        <v>85</v>
      </c>
      <c r="H36" s="13">
        <v>0.9</v>
      </c>
      <c r="I36" s="13">
        <v>0.09</v>
      </c>
      <c r="J36" s="13">
        <v>0.01</v>
      </c>
    </row>
    <row r="37" spans="1:10" x14ac:dyDescent="0.25">
      <c r="A37" s="2" t="s">
        <v>364</v>
      </c>
      <c r="B37" s="12">
        <v>280</v>
      </c>
      <c r="C37" s="13">
        <v>0</v>
      </c>
      <c r="D37" s="12">
        <v>205</v>
      </c>
      <c r="E37" s="12">
        <v>175</v>
      </c>
      <c r="F37" s="12">
        <v>30</v>
      </c>
      <c r="G37" s="12" t="s">
        <v>603</v>
      </c>
      <c r="H37" s="13">
        <v>0.85</v>
      </c>
      <c r="I37" s="13" t="s">
        <v>603</v>
      </c>
      <c r="J37" s="13" t="s">
        <v>603</v>
      </c>
    </row>
    <row r="38" spans="1:10" x14ac:dyDescent="0.25">
      <c r="A38" s="2" t="s">
        <v>365</v>
      </c>
      <c r="B38" s="12">
        <v>135</v>
      </c>
      <c r="C38" s="13">
        <v>0</v>
      </c>
      <c r="D38" s="12">
        <v>170</v>
      </c>
      <c r="E38" s="12">
        <v>135</v>
      </c>
      <c r="F38" s="12">
        <v>30</v>
      </c>
      <c r="G38" s="12">
        <v>5</v>
      </c>
      <c r="H38" s="13">
        <v>0.79</v>
      </c>
      <c r="I38" s="13">
        <v>0.19</v>
      </c>
      <c r="J38" s="13">
        <v>0.02</v>
      </c>
    </row>
    <row r="39" spans="1:10" x14ac:dyDescent="0.25">
      <c r="A39" s="2" t="s">
        <v>366</v>
      </c>
      <c r="B39" s="12">
        <v>2460</v>
      </c>
      <c r="C39" s="13">
        <v>0.02</v>
      </c>
      <c r="D39" s="12">
        <v>2250</v>
      </c>
      <c r="E39" s="12">
        <v>2055</v>
      </c>
      <c r="F39" s="12">
        <v>190</v>
      </c>
      <c r="G39" s="12">
        <v>5</v>
      </c>
      <c r="H39" s="13">
        <v>0.91</v>
      </c>
      <c r="I39" s="13">
        <v>0.08</v>
      </c>
      <c r="J39" s="13">
        <v>0</v>
      </c>
    </row>
    <row r="40" spans="1:10" x14ac:dyDescent="0.25">
      <c r="A40" s="2" t="s">
        <v>367</v>
      </c>
      <c r="B40" s="12">
        <v>585</v>
      </c>
      <c r="C40" s="13">
        <v>0.01</v>
      </c>
      <c r="D40" s="12">
        <v>800</v>
      </c>
      <c r="E40" s="12">
        <v>635</v>
      </c>
      <c r="F40" s="12">
        <v>155</v>
      </c>
      <c r="G40" s="12">
        <v>10</v>
      </c>
      <c r="H40" s="13">
        <v>0.8</v>
      </c>
      <c r="I40" s="13">
        <v>0.19</v>
      </c>
      <c r="J40" s="13">
        <v>0.01</v>
      </c>
    </row>
    <row r="41" spans="1:10" x14ac:dyDescent="0.25">
      <c r="A41" s="2" t="s">
        <v>368</v>
      </c>
      <c r="B41" s="12">
        <v>3455</v>
      </c>
      <c r="C41" s="13">
        <v>0.01</v>
      </c>
      <c r="D41" s="12">
        <v>3425</v>
      </c>
      <c r="E41" s="12">
        <v>3000</v>
      </c>
      <c r="F41" s="12">
        <v>405</v>
      </c>
      <c r="G41" s="12">
        <v>20</v>
      </c>
      <c r="H41" s="13">
        <v>0.88</v>
      </c>
      <c r="I41" s="13">
        <v>0.12</v>
      </c>
      <c r="J41" s="13">
        <v>0.01</v>
      </c>
    </row>
    <row r="42" spans="1:10" x14ac:dyDescent="0.25">
      <c r="A42" s="2" t="s">
        <v>369</v>
      </c>
      <c r="B42" s="12">
        <v>105</v>
      </c>
      <c r="C42" s="13">
        <v>0</v>
      </c>
      <c r="D42" s="12">
        <v>75</v>
      </c>
      <c r="E42" s="12">
        <v>60</v>
      </c>
      <c r="F42" s="12">
        <v>10</v>
      </c>
      <c r="G42" s="12">
        <v>5</v>
      </c>
      <c r="H42" s="13">
        <v>0.82</v>
      </c>
      <c r="I42" s="13">
        <v>0.14000000000000001</v>
      </c>
      <c r="J42" s="13">
        <v>0.04</v>
      </c>
    </row>
    <row r="43" spans="1:10" x14ac:dyDescent="0.25">
      <c r="A43" s="2" t="s">
        <v>370</v>
      </c>
      <c r="B43" s="12">
        <v>70</v>
      </c>
      <c r="C43" s="13">
        <v>0</v>
      </c>
      <c r="D43" s="12">
        <v>75</v>
      </c>
      <c r="E43" s="12">
        <v>50</v>
      </c>
      <c r="F43" s="12">
        <v>20</v>
      </c>
      <c r="G43" s="12">
        <v>5</v>
      </c>
      <c r="H43" s="13">
        <v>0.68</v>
      </c>
      <c r="I43" s="13">
        <v>0.25</v>
      </c>
      <c r="J43" s="13">
        <v>7.0000000000000007E-2</v>
      </c>
    </row>
    <row r="44" spans="1:10" x14ac:dyDescent="0.25">
      <c r="A44" s="2" t="s">
        <v>371</v>
      </c>
      <c r="B44" s="12">
        <v>985</v>
      </c>
      <c r="C44" s="13">
        <v>0.01</v>
      </c>
      <c r="D44" s="12">
        <v>880</v>
      </c>
      <c r="E44" s="12">
        <v>800</v>
      </c>
      <c r="F44" s="12">
        <v>70</v>
      </c>
      <c r="G44" s="12">
        <v>10</v>
      </c>
      <c r="H44" s="13">
        <v>0.91</v>
      </c>
      <c r="I44" s="13">
        <v>0.08</v>
      </c>
      <c r="J44" s="13">
        <v>0.01</v>
      </c>
    </row>
    <row r="45" spans="1:10" x14ac:dyDescent="0.25">
      <c r="A45" s="2" t="s">
        <v>372</v>
      </c>
      <c r="B45" s="12">
        <v>290</v>
      </c>
      <c r="C45" s="13">
        <v>0.01</v>
      </c>
      <c r="D45" s="12">
        <v>405</v>
      </c>
      <c r="E45" s="12">
        <v>300</v>
      </c>
      <c r="F45" s="12">
        <v>100</v>
      </c>
      <c r="G45" s="12">
        <v>5</v>
      </c>
      <c r="H45" s="13">
        <v>0.75</v>
      </c>
      <c r="I45" s="13">
        <v>0.24</v>
      </c>
      <c r="J45" s="13">
        <v>0.01</v>
      </c>
    </row>
    <row r="46" spans="1:10" x14ac:dyDescent="0.25">
      <c r="A46" s="2" t="s">
        <v>373</v>
      </c>
      <c r="B46" s="12">
        <v>1445</v>
      </c>
      <c r="C46" s="13">
        <v>0</v>
      </c>
      <c r="D46" s="12">
        <v>1430</v>
      </c>
      <c r="E46" s="12">
        <v>1215</v>
      </c>
      <c r="F46" s="12">
        <v>195</v>
      </c>
      <c r="G46" s="12">
        <v>20</v>
      </c>
      <c r="H46" s="13">
        <v>0.85</v>
      </c>
      <c r="I46" s="13">
        <v>0.14000000000000001</v>
      </c>
      <c r="J46" s="13">
        <v>0.02</v>
      </c>
    </row>
    <row r="47" spans="1:10" x14ac:dyDescent="0.25">
      <c r="A47" s="2" t="s">
        <v>374</v>
      </c>
      <c r="B47" s="12">
        <v>60</v>
      </c>
      <c r="C47" s="13">
        <v>0</v>
      </c>
      <c r="D47" s="12">
        <v>40</v>
      </c>
      <c r="E47" s="12">
        <v>30</v>
      </c>
      <c r="F47" s="12">
        <v>5</v>
      </c>
      <c r="G47" s="12" t="s">
        <v>603</v>
      </c>
      <c r="H47" s="13">
        <v>0.79</v>
      </c>
      <c r="I47" s="13" t="s">
        <v>603</v>
      </c>
      <c r="J47" s="13" t="s">
        <v>603</v>
      </c>
    </row>
    <row r="48" spans="1:10" x14ac:dyDescent="0.25">
      <c r="A48" s="2" t="s">
        <v>375</v>
      </c>
      <c r="B48" s="12">
        <v>30</v>
      </c>
      <c r="C48" s="13">
        <v>0</v>
      </c>
      <c r="D48" s="12">
        <v>40</v>
      </c>
      <c r="E48" s="12">
        <v>30</v>
      </c>
      <c r="F48" s="12">
        <v>10</v>
      </c>
      <c r="G48" s="12">
        <v>0</v>
      </c>
      <c r="H48" s="13">
        <v>0.76</v>
      </c>
      <c r="I48" s="13">
        <v>0.24</v>
      </c>
      <c r="J48" s="13">
        <v>0</v>
      </c>
    </row>
    <row r="49" spans="1:10" x14ac:dyDescent="0.25">
      <c r="A49" s="2" t="s">
        <v>376</v>
      </c>
      <c r="B49" s="12">
        <v>680</v>
      </c>
      <c r="C49" s="13">
        <v>0</v>
      </c>
      <c r="D49" s="12">
        <v>595</v>
      </c>
      <c r="E49" s="12">
        <v>515</v>
      </c>
      <c r="F49" s="12">
        <v>75</v>
      </c>
      <c r="G49" s="12">
        <v>5</v>
      </c>
      <c r="H49" s="13">
        <v>0.87</v>
      </c>
      <c r="I49" s="13">
        <v>0.12</v>
      </c>
      <c r="J49" s="13">
        <v>0.01</v>
      </c>
    </row>
    <row r="50" spans="1:10" x14ac:dyDescent="0.25">
      <c r="A50" s="2" t="s">
        <v>377</v>
      </c>
      <c r="B50" s="12">
        <v>225</v>
      </c>
      <c r="C50" s="13">
        <v>0</v>
      </c>
      <c r="D50" s="12">
        <v>305</v>
      </c>
      <c r="E50" s="12">
        <v>210</v>
      </c>
      <c r="F50" s="12">
        <v>95</v>
      </c>
      <c r="G50" s="12" t="s">
        <v>603</v>
      </c>
      <c r="H50" s="13">
        <v>0.69</v>
      </c>
      <c r="I50" s="13" t="s">
        <v>603</v>
      </c>
      <c r="J50" s="13" t="s">
        <v>603</v>
      </c>
    </row>
    <row r="51" spans="1:10" x14ac:dyDescent="0.25">
      <c r="A51" s="2" t="s">
        <v>378</v>
      </c>
      <c r="B51" s="12">
        <v>990</v>
      </c>
      <c r="C51" s="13">
        <v>0</v>
      </c>
      <c r="D51" s="12">
        <v>980</v>
      </c>
      <c r="E51" s="12">
        <v>785</v>
      </c>
      <c r="F51" s="12">
        <v>185</v>
      </c>
      <c r="G51" s="12">
        <v>10</v>
      </c>
      <c r="H51" s="13">
        <v>0.8</v>
      </c>
      <c r="I51" s="13">
        <v>0.19</v>
      </c>
      <c r="J51" s="13">
        <v>0.01</v>
      </c>
    </row>
    <row r="52" spans="1:10" x14ac:dyDescent="0.25">
      <c r="A52" s="2" t="s">
        <v>379</v>
      </c>
      <c r="B52" s="12">
        <v>104575</v>
      </c>
      <c r="C52" s="13">
        <v>1</v>
      </c>
      <c r="D52" s="12">
        <v>81700</v>
      </c>
      <c r="E52" s="12">
        <v>75450</v>
      </c>
      <c r="F52" s="12">
        <v>4630</v>
      </c>
      <c r="G52" s="12">
        <v>1620</v>
      </c>
      <c r="H52" s="13">
        <v>0.92</v>
      </c>
      <c r="I52" s="13">
        <v>0.06</v>
      </c>
      <c r="J52" s="13">
        <v>0.02</v>
      </c>
    </row>
    <row r="53" spans="1:10" x14ac:dyDescent="0.25">
      <c r="A53" s="2" t="s">
        <v>380</v>
      </c>
      <c r="B53" s="12">
        <v>53370</v>
      </c>
      <c r="C53" s="13">
        <v>1</v>
      </c>
      <c r="D53" s="12">
        <v>66445</v>
      </c>
      <c r="E53" s="12">
        <v>51645</v>
      </c>
      <c r="F53" s="12">
        <v>13345</v>
      </c>
      <c r="G53" s="12">
        <v>1455</v>
      </c>
      <c r="H53" s="13">
        <v>0.78</v>
      </c>
      <c r="I53" s="13">
        <v>0.2</v>
      </c>
      <c r="J53" s="13">
        <v>0.02</v>
      </c>
    </row>
    <row r="54" spans="1:10" x14ac:dyDescent="0.25">
      <c r="A54" s="2" t="s">
        <v>381</v>
      </c>
      <c r="B54" s="12">
        <v>161060</v>
      </c>
      <c r="C54" s="13">
        <v>1</v>
      </c>
      <c r="D54" s="12">
        <v>156120</v>
      </c>
      <c r="E54" s="12">
        <v>135550</v>
      </c>
      <c r="F54" s="12">
        <v>18915</v>
      </c>
      <c r="G54" s="12">
        <v>1650</v>
      </c>
      <c r="H54" s="13">
        <v>0.87</v>
      </c>
      <c r="I54" s="13">
        <v>0.12</v>
      </c>
      <c r="J54" s="13">
        <v>0.01</v>
      </c>
    </row>
    <row r="55" spans="1:10" x14ac:dyDescent="0.25">
      <c r="A55" s="2" t="s">
        <v>382</v>
      </c>
      <c r="B55" s="12">
        <v>51755</v>
      </c>
      <c r="C55" s="13">
        <v>1</v>
      </c>
      <c r="D55" s="12">
        <v>63280</v>
      </c>
      <c r="E55" s="12">
        <v>44565</v>
      </c>
      <c r="F55" s="12">
        <v>17650</v>
      </c>
      <c r="G55" s="12">
        <v>1065</v>
      </c>
      <c r="H55" s="13">
        <v>0.7</v>
      </c>
      <c r="I55" s="13">
        <v>0.28000000000000003</v>
      </c>
      <c r="J55" s="13">
        <v>0.02</v>
      </c>
    </row>
    <row r="56" spans="1:10" x14ac:dyDescent="0.25">
      <c r="A56" s="2" t="s">
        <v>383</v>
      </c>
      <c r="B56" s="12">
        <v>370760</v>
      </c>
      <c r="C56" s="13">
        <v>1</v>
      </c>
      <c r="D56" s="12">
        <v>367545</v>
      </c>
      <c r="E56" s="12">
        <v>307210</v>
      </c>
      <c r="F56" s="12">
        <v>54540</v>
      </c>
      <c r="G56" s="12">
        <v>5795</v>
      </c>
      <c r="H56" s="13">
        <v>0.84</v>
      </c>
      <c r="I56" s="13">
        <v>0.15</v>
      </c>
      <c r="J56" s="13">
        <v>0.02</v>
      </c>
    </row>
    <row r="57" spans="1:10" x14ac:dyDescent="0.25">
      <c r="A57" s="2" t="s">
        <v>384</v>
      </c>
      <c r="B57" s="12">
        <v>275</v>
      </c>
      <c r="C57" s="13">
        <v>0</v>
      </c>
      <c r="D57" s="12">
        <v>175</v>
      </c>
      <c r="E57" s="12">
        <v>130</v>
      </c>
      <c r="F57" s="12">
        <v>40</v>
      </c>
      <c r="G57" s="12">
        <v>5</v>
      </c>
      <c r="H57" s="13">
        <v>0.73</v>
      </c>
      <c r="I57" s="13">
        <v>0.23</v>
      </c>
      <c r="J57" s="13">
        <v>0.04</v>
      </c>
    </row>
    <row r="58" spans="1:10" x14ac:dyDescent="0.25">
      <c r="A58" s="2" t="s">
        <v>385</v>
      </c>
      <c r="B58" s="12">
        <v>325</v>
      </c>
      <c r="C58" s="13">
        <v>0.01</v>
      </c>
      <c r="D58" s="12">
        <v>375</v>
      </c>
      <c r="E58" s="12">
        <v>215</v>
      </c>
      <c r="F58" s="12">
        <v>145</v>
      </c>
      <c r="G58" s="12">
        <v>15</v>
      </c>
      <c r="H58" s="13">
        <v>0.56999999999999995</v>
      </c>
      <c r="I58" s="13">
        <v>0.39</v>
      </c>
      <c r="J58" s="13">
        <v>0.04</v>
      </c>
    </row>
    <row r="59" spans="1:10" x14ac:dyDescent="0.25">
      <c r="A59" s="2" t="s">
        <v>386</v>
      </c>
      <c r="B59" s="12">
        <v>450</v>
      </c>
      <c r="C59" s="13">
        <v>0</v>
      </c>
      <c r="D59" s="12">
        <v>390</v>
      </c>
      <c r="E59" s="12">
        <v>205</v>
      </c>
      <c r="F59" s="12">
        <v>165</v>
      </c>
      <c r="G59" s="12">
        <v>20</v>
      </c>
      <c r="H59" s="13">
        <v>0.52</v>
      </c>
      <c r="I59" s="13">
        <v>0.42</v>
      </c>
      <c r="J59" s="13">
        <v>0.05</v>
      </c>
    </row>
    <row r="60" spans="1:10" x14ac:dyDescent="0.25">
      <c r="A60" s="2" t="s">
        <v>387</v>
      </c>
      <c r="B60" s="12">
        <v>395</v>
      </c>
      <c r="C60" s="13">
        <v>0.01</v>
      </c>
      <c r="D60" s="12">
        <v>475</v>
      </c>
      <c r="E60" s="12">
        <v>215</v>
      </c>
      <c r="F60" s="12">
        <v>240</v>
      </c>
      <c r="G60" s="12">
        <v>20</v>
      </c>
      <c r="H60" s="13">
        <v>0.45</v>
      </c>
      <c r="I60" s="13">
        <v>0.51</v>
      </c>
      <c r="J60" s="13">
        <v>0.04</v>
      </c>
    </row>
    <row r="61" spans="1:10" x14ac:dyDescent="0.25">
      <c r="A61" s="2" t="s">
        <v>388</v>
      </c>
      <c r="B61" s="12">
        <v>1450</v>
      </c>
      <c r="C61" s="13">
        <v>0</v>
      </c>
      <c r="D61" s="12">
        <v>1415</v>
      </c>
      <c r="E61" s="12">
        <v>760</v>
      </c>
      <c r="F61" s="12">
        <v>590</v>
      </c>
      <c r="G61" s="12">
        <v>65</v>
      </c>
      <c r="H61" s="13">
        <v>0.54</v>
      </c>
      <c r="I61" s="13">
        <v>0.42</v>
      </c>
      <c r="J61" s="13">
        <v>0.04</v>
      </c>
    </row>
    <row r="62" spans="1:10" x14ac:dyDescent="0.25">
      <c r="A62" s="2" t="s">
        <v>389</v>
      </c>
      <c r="B62" s="12">
        <v>50</v>
      </c>
      <c r="C62" s="13">
        <v>0</v>
      </c>
      <c r="D62" s="12">
        <v>10</v>
      </c>
      <c r="E62" s="12">
        <v>0</v>
      </c>
      <c r="F62" s="12" t="s">
        <v>603</v>
      </c>
      <c r="G62" s="12">
        <v>10</v>
      </c>
      <c r="H62" s="13">
        <v>0</v>
      </c>
      <c r="I62" s="13" t="s">
        <v>603</v>
      </c>
      <c r="J62" s="13" t="s">
        <v>603</v>
      </c>
    </row>
    <row r="63" spans="1:10" x14ac:dyDescent="0.25">
      <c r="A63" s="2" t="s">
        <v>390</v>
      </c>
      <c r="B63" s="12">
        <v>55</v>
      </c>
      <c r="C63" s="13">
        <v>0</v>
      </c>
      <c r="D63" s="12">
        <v>50</v>
      </c>
      <c r="E63" s="12" t="s">
        <v>603</v>
      </c>
      <c r="F63" s="12" t="s">
        <v>603</v>
      </c>
      <c r="G63" s="12">
        <v>50</v>
      </c>
      <c r="H63" s="13" t="s">
        <v>603</v>
      </c>
      <c r="I63" s="13" t="s">
        <v>603</v>
      </c>
      <c r="J63" s="13">
        <v>0.96</v>
      </c>
    </row>
    <row r="64" spans="1:10" x14ac:dyDescent="0.25">
      <c r="A64" s="2" t="s">
        <v>391</v>
      </c>
      <c r="B64" s="12">
        <v>115</v>
      </c>
      <c r="C64" s="13">
        <v>0</v>
      </c>
      <c r="D64" s="12">
        <v>55</v>
      </c>
      <c r="E64" s="12">
        <v>5</v>
      </c>
      <c r="F64" s="12">
        <v>10</v>
      </c>
      <c r="G64" s="12">
        <v>40</v>
      </c>
      <c r="H64" s="13">
        <v>0.11</v>
      </c>
      <c r="I64" s="13">
        <v>0.19</v>
      </c>
      <c r="J64" s="13">
        <v>0.7</v>
      </c>
    </row>
    <row r="65" spans="1:10" x14ac:dyDescent="0.25">
      <c r="A65" s="2" t="s">
        <v>392</v>
      </c>
      <c r="B65" s="12">
        <v>80</v>
      </c>
      <c r="C65" s="13">
        <v>0</v>
      </c>
      <c r="D65" s="12">
        <v>65</v>
      </c>
      <c r="E65" s="12">
        <v>5</v>
      </c>
      <c r="F65" s="12">
        <v>5</v>
      </c>
      <c r="G65" s="12">
        <v>60</v>
      </c>
      <c r="H65" s="13">
        <v>0.06</v>
      </c>
      <c r="I65" s="13">
        <v>0.06</v>
      </c>
      <c r="J65" s="13">
        <v>0.88</v>
      </c>
    </row>
    <row r="66" spans="1:10" x14ac:dyDescent="0.25">
      <c r="A66" s="2" t="s">
        <v>393</v>
      </c>
      <c r="B66" s="12">
        <v>300</v>
      </c>
      <c r="C66" s="13">
        <v>0</v>
      </c>
      <c r="D66" s="12">
        <v>185</v>
      </c>
      <c r="E66" s="12">
        <v>10</v>
      </c>
      <c r="F66" s="12">
        <v>15</v>
      </c>
      <c r="G66" s="12">
        <v>160</v>
      </c>
      <c r="H66" s="13">
        <v>0.06</v>
      </c>
      <c r="I66" s="13">
        <v>0.09</v>
      </c>
      <c r="J66" s="13">
        <v>0.85</v>
      </c>
    </row>
  </sheetData>
  <conditionalFormatting sqref="A1">
    <cfRule type="dataBar" priority="1">
      <dataBar>
        <cfvo type="num" val="0"/>
        <cfvo type="num" val="1"/>
        <color rgb="FFB4A9D4"/>
      </dataBar>
      <extLst>
        <ext xmlns:x14="http://schemas.microsoft.com/office/spreadsheetml/2009/9/main" uri="{B025F937-C7B1-47D3-B67F-A62EFF666E3E}">
          <x14:id>{30344965-807F-489B-B3AD-3192E1C7F49F}</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30344965-807F-489B-B3AD-3192E1C7F49F}">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181"/>
  <sheetViews>
    <sheetView workbookViewId="0"/>
  </sheetViews>
  <sheetFormatPr defaultColWidth="11" defaultRowHeight="15.75" x14ac:dyDescent="0.25"/>
  <cols>
    <col min="1" max="1" width="35.75" customWidth="1"/>
    <col min="2" max="15" width="16.75" customWidth="1"/>
  </cols>
  <sheetData>
    <row r="1" spans="1:10" ht="63" x14ac:dyDescent="0.25">
      <c r="A1" s="4" t="s">
        <v>394</v>
      </c>
      <c r="B1" s="4" t="s">
        <v>144</v>
      </c>
      <c r="C1" s="4" t="s">
        <v>145</v>
      </c>
      <c r="D1" s="4" t="s">
        <v>328</v>
      </c>
      <c r="E1" s="4" t="s">
        <v>202</v>
      </c>
      <c r="F1" s="4" t="s">
        <v>203</v>
      </c>
      <c r="G1" s="4" t="s">
        <v>146</v>
      </c>
      <c r="H1" s="4" t="s">
        <v>147</v>
      </c>
      <c r="I1" s="4" t="s">
        <v>148</v>
      </c>
      <c r="J1" s="4" t="s">
        <v>149</v>
      </c>
    </row>
    <row r="2" spans="1:10" x14ac:dyDescent="0.25">
      <c r="A2" s="2" t="s">
        <v>395</v>
      </c>
      <c r="B2" s="12">
        <v>3335</v>
      </c>
      <c r="C2" s="13">
        <v>0.03</v>
      </c>
      <c r="D2" s="12">
        <v>2490</v>
      </c>
      <c r="E2" s="12">
        <v>2270</v>
      </c>
      <c r="F2" s="12">
        <v>180</v>
      </c>
      <c r="G2" s="12">
        <v>40</v>
      </c>
      <c r="H2" s="13">
        <v>0.91</v>
      </c>
      <c r="I2" s="13">
        <v>7.0000000000000007E-2</v>
      </c>
      <c r="J2" s="13">
        <v>0.02</v>
      </c>
    </row>
    <row r="3" spans="1:10" x14ac:dyDescent="0.25">
      <c r="A3" s="2" t="s">
        <v>396</v>
      </c>
      <c r="B3" s="12">
        <v>1780</v>
      </c>
      <c r="C3" s="13">
        <v>0.03</v>
      </c>
      <c r="D3" s="12">
        <v>2295</v>
      </c>
      <c r="E3" s="12">
        <v>1705</v>
      </c>
      <c r="F3" s="12">
        <v>540</v>
      </c>
      <c r="G3" s="12">
        <v>50</v>
      </c>
      <c r="H3" s="13">
        <v>0.74</v>
      </c>
      <c r="I3" s="13">
        <v>0.24</v>
      </c>
      <c r="J3" s="13">
        <v>0.02</v>
      </c>
    </row>
    <row r="4" spans="1:10" x14ac:dyDescent="0.25">
      <c r="A4" s="2" t="s">
        <v>397</v>
      </c>
      <c r="B4" s="12">
        <v>5795</v>
      </c>
      <c r="C4" s="13">
        <v>0.04</v>
      </c>
      <c r="D4" s="12">
        <v>5520</v>
      </c>
      <c r="E4" s="12">
        <v>4570</v>
      </c>
      <c r="F4" s="12">
        <v>905</v>
      </c>
      <c r="G4" s="12">
        <v>45</v>
      </c>
      <c r="H4" s="13">
        <v>0.83</v>
      </c>
      <c r="I4" s="13">
        <v>0.16</v>
      </c>
      <c r="J4" s="13">
        <v>0.01</v>
      </c>
    </row>
    <row r="5" spans="1:10" x14ac:dyDescent="0.25">
      <c r="A5" s="2" t="s">
        <v>398</v>
      </c>
      <c r="B5" s="12">
        <v>1720</v>
      </c>
      <c r="C5" s="13">
        <v>0.03</v>
      </c>
      <c r="D5" s="12">
        <v>2240</v>
      </c>
      <c r="E5" s="12">
        <v>1500</v>
      </c>
      <c r="F5" s="12">
        <v>705</v>
      </c>
      <c r="G5" s="12">
        <v>35</v>
      </c>
      <c r="H5" s="13">
        <v>0.67</v>
      </c>
      <c r="I5" s="13">
        <v>0.31</v>
      </c>
      <c r="J5" s="13">
        <v>0.02</v>
      </c>
    </row>
    <row r="6" spans="1:10" x14ac:dyDescent="0.25">
      <c r="A6" s="2" t="s">
        <v>399</v>
      </c>
      <c r="B6" s="12">
        <v>12635</v>
      </c>
      <c r="C6" s="13">
        <v>0.03</v>
      </c>
      <c r="D6" s="12">
        <v>12550</v>
      </c>
      <c r="E6" s="12">
        <v>10040</v>
      </c>
      <c r="F6" s="12">
        <v>2335</v>
      </c>
      <c r="G6" s="12">
        <v>175</v>
      </c>
      <c r="H6" s="13">
        <v>0.8</v>
      </c>
      <c r="I6" s="13">
        <v>0.19</v>
      </c>
      <c r="J6" s="13">
        <v>0.01</v>
      </c>
    </row>
    <row r="7" spans="1:10" x14ac:dyDescent="0.25">
      <c r="A7" s="2" t="s">
        <v>400</v>
      </c>
      <c r="B7" s="12">
        <v>2990</v>
      </c>
      <c r="C7" s="13">
        <v>0.03</v>
      </c>
      <c r="D7" s="12">
        <v>2310</v>
      </c>
      <c r="E7" s="12">
        <v>2085</v>
      </c>
      <c r="F7" s="12">
        <v>190</v>
      </c>
      <c r="G7" s="12">
        <v>35</v>
      </c>
      <c r="H7" s="13">
        <v>0.9</v>
      </c>
      <c r="I7" s="13">
        <v>0.08</v>
      </c>
      <c r="J7" s="13">
        <v>0.02</v>
      </c>
    </row>
    <row r="8" spans="1:10" x14ac:dyDescent="0.25">
      <c r="A8" s="2" t="s">
        <v>401</v>
      </c>
      <c r="B8" s="12">
        <v>1675</v>
      </c>
      <c r="C8" s="13">
        <v>0.03</v>
      </c>
      <c r="D8" s="12">
        <v>2075</v>
      </c>
      <c r="E8" s="12">
        <v>1510</v>
      </c>
      <c r="F8" s="12">
        <v>525</v>
      </c>
      <c r="G8" s="12">
        <v>40</v>
      </c>
      <c r="H8" s="13">
        <v>0.73</v>
      </c>
      <c r="I8" s="13">
        <v>0.25</v>
      </c>
      <c r="J8" s="13">
        <v>0.02</v>
      </c>
    </row>
    <row r="9" spans="1:10" x14ac:dyDescent="0.25">
      <c r="A9" s="2" t="s">
        <v>402</v>
      </c>
      <c r="B9" s="12">
        <v>4870</v>
      </c>
      <c r="C9" s="13">
        <v>0.03</v>
      </c>
      <c r="D9" s="12">
        <v>4675</v>
      </c>
      <c r="E9" s="12">
        <v>3965</v>
      </c>
      <c r="F9" s="12">
        <v>660</v>
      </c>
      <c r="G9" s="12">
        <v>50</v>
      </c>
      <c r="H9" s="13">
        <v>0.85</v>
      </c>
      <c r="I9" s="13">
        <v>0.14000000000000001</v>
      </c>
      <c r="J9" s="13">
        <v>0.01</v>
      </c>
    </row>
    <row r="10" spans="1:10" x14ac:dyDescent="0.25">
      <c r="A10" s="2" t="s">
        <v>403</v>
      </c>
      <c r="B10" s="12">
        <v>1690</v>
      </c>
      <c r="C10" s="13">
        <v>0.03</v>
      </c>
      <c r="D10" s="12">
        <v>2075</v>
      </c>
      <c r="E10" s="12">
        <v>1455</v>
      </c>
      <c r="F10" s="12">
        <v>585</v>
      </c>
      <c r="G10" s="12">
        <v>30</v>
      </c>
      <c r="H10" s="13">
        <v>0.7</v>
      </c>
      <c r="I10" s="13">
        <v>0.28000000000000003</v>
      </c>
      <c r="J10" s="13">
        <v>0.01</v>
      </c>
    </row>
    <row r="11" spans="1:10" x14ac:dyDescent="0.25">
      <c r="A11" s="2" t="s">
        <v>404</v>
      </c>
      <c r="B11" s="12">
        <v>11220</v>
      </c>
      <c r="C11" s="13">
        <v>0.03</v>
      </c>
      <c r="D11" s="12">
        <v>11135</v>
      </c>
      <c r="E11" s="12">
        <v>9015</v>
      </c>
      <c r="F11" s="12">
        <v>1965</v>
      </c>
      <c r="G11" s="12">
        <v>155</v>
      </c>
      <c r="H11" s="13">
        <v>0.81</v>
      </c>
      <c r="I11" s="13">
        <v>0.18</v>
      </c>
      <c r="J11" s="13">
        <v>0.01</v>
      </c>
    </row>
    <row r="12" spans="1:10" x14ac:dyDescent="0.25">
      <c r="A12" s="2" t="s">
        <v>405</v>
      </c>
      <c r="B12" s="12">
        <v>2180</v>
      </c>
      <c r="C12" s="13">
        <v>0.02</v>
      </c>
      <c r="D12" s="12">
        <v>1720</v>
      </c>
      <c r="E12" s="12">
        <v>1590</v>
      </c>
      <c r="F12" s="12">
        <v>90</v>
      </c>
      <c r="G12" s="12">
        <v>40</v>
      </c>
      <c r="H12" s="13">
        <v>0.93</v>
      </c>
      <c r="I12" s="13">
        <v>0.05</v>
      </c>
      <c r="J12" s="13">
        <v>0.02</v>
      </c>
    </row>
    <row r="13" spans="1:10" x14ac:dyDescent="0.25">
      <c r="A13" s="2" t="s">
        <v>406</v>
      </c>
      <c r="B13" s="12">
        <v>1065</v>
      </c>
      <c r="C13" s="13">
        <v>0.02</v>
      </c>
      <c r="D13" s="12">
        <v>1325</v>
      </c>
      <c r="E13" s="12">
        <v>1020</v>
      </c>
      <c r="F13" s="12">
        <v>280</v>
      </c>
      <c r="G13" s="12">
        <v>25</v>
      </c>
      <c r="H13" s="13">
        <v>0.77</v>
      </c>
      <c r="I13" s="13">
        <v>0.21</v>
      </c>
      <c r="J13" s="13">
        <v>0.02</v>
      </c>
    </row>
    <row r="14" spans="1:10" x14ac:dyDescent="0.25">
      <c r="A14" s="2" t="s">
        <v>407</v>
      </c>
      <c r="B14" s="12">
        <v>3080</v>
      </c>
      <c r="C14" s="13">
        <v>0.02</v>
      </c>
      <c r="D14" s="12">
        <v>3030</v>
      </c>
      <c r="E14" s="12">
        <v>2675</v>
      </c>
      <c r="F14" s="12">
        <v>330</v>
      </c>
      <c r="G14" s="12">
        <v>30</v>
      </c>
      <c r="H14" s="13">
        <v>0.88</v>
      </c>
      <c r="I14" s="13">
        <v>0.11</v>
      </c>
      <c r="J14" s="13">
        <v>0.01</v>
      </c>
    </row>
    <row r="15" spans="1:10" x14ac:dyDescent="0.25">
      <c r="A15" s="2" t="s">
        <v>408</v>
      </c>
      <c r="B15" s="12">
        <v>1030</v>
      </c>
      <c r="C15" s="13">
        <v>0.02</v>
      </c>
      <c r="D15" s="12">
        <v>1225</v>
      </c>
      <c r="E15" s="12">
        <v>875</v>
      </c>
      <c r="F15" s="12">
        <v>325</v>
      </c>
      <c r="G15" s="12">
        <v>30</v>
      </c>
      <c r="H15" s="13">
        <v>0.71</v>
      </c>
      <c r="I15" s="13">
        <v>0.26</v>
      </c>
      <c r="J15" s="13">
        <v>0.02</v>
      </c>
    </row>
    <row r="16" spans="1:10" x14ac:dyDescent="0.25">
      <c r="A16" s="2" t="s">
        <v>409</v>
      </c>
      <c r="B16" s="12">
        <v>7355</v>
      </c>
      <c r="C16" s="13">
        <v>0.02</v>
      </c>
      <c r="D16" s="12">
        <v>7295</v>
      </c>
      <c r="E16" s="12">
        <v>6155</v>
      </c>
      <c r="F16" s="12">
        <v>1020</v>
      </c>
      <c r="G16" s="12">
        <v>120</v>
      </c>
      <c r="H16" s="13">
        <v>0.84</v>
      </c>
      <c r="I16" s="13">
        <v>0.14000000000000001</v>
      </c>
      <c r="J16" s="13">
        <v>0.02</v>
      </c>
    </row>
    <row r="17" spans="1:10" x14ac:dyDescent="0.25">
      <c r="A17" s="2" t="s">
        <v>410</v>
      </c>
      <c r="B17" s="12">
        <v>1285</v>
      </c>
      <c r="C17" s="13">
        <v>0.01</v>
      </c>
      <c r="D17" s="12">
        <v>1035</v>
      </c>
      <c r="E17" s="12">
        <v>965</v>
      </c>
      <c r="F17" s="12">
        <v>55</v>
      </c>
      <c r="G17" s="12">
        <v>15</v>
      </c>
      <c r="H17" s="13">
        <v>0.93</v>
      </c>
      <c r="I17" s="13">
        <v>0.05</v>
      </c>
      <c r="J17" s="13">
        <v>0.01</v>
      </c>
    </row>
    <row r="18" spans="1:10" x14ac:dyDescent="0.25">
      <c r="A18" s="2" t="s">
        <v>411</v>
      </c>
      <c r="B18" s="12">
        <v>555</v>
      </c>
      <c r="C18" s="13">
        <v>0.01</v>
      </c>
      <c r="D18" s="12">
        <v>695</v>
      </c>
      <c r="E18" s="12">
        <v>530</v>
      </c>
      <c r="F18" s="12">
        <v>150</v>
      </c>
      <c r="G18" s="12">
        <v>15</v>
      </c>
      <c r="H18" s="13">
        <v>0.76</v>
      </c>
      <c r="I18" s="13">
        <v>0.21</v>
      </c>
      <c r="J18" s="13">
        <v>0.02</v>
      </c>
    </row>
    <row r="19" spans="1:10" x14ac:dyDescent="0.25">
      <c r="A19" s="2" t="s">
        <v>412</v>
      </c>
      <c r="B19" s="12">
        <v>2145</v>
      </c>
      <c r="C19" s="13">
        <v>0.01</v>
      </c>
      <c r="D19" s="12">
        <v>2035</v>
      </c>
      <c r="E19" s="12">
        <v>1785</v>
      </c>
      <c r="F19" s="12">
        <v>240</v>
      </c>
      <c r="G19" s="12">
        <v>15</v>
      </c>
      <c r="H19" s="13">
        <v>0.88</v>
      </c>
      <c r="I19" s="13">
        <v>0.12</v>
      </c>
      <c r="J19" s="13">
        <v>0.01</v>
      </c>
    </row>
    <row r="20" spans="1:10" x14ac:dyDescent="0.25">
      <c r="A20" s="2" t="s">
        <v>413</v>
      </c>
      <c r="B20" s="12">
        <v>565</v>
      </c>
      <c r="C20" s="13">
        <v>0.01</v>
      </c>
      <c r="D20" s="12">
        <v>765</v>
      </c>
      <c r="E20" s="12">
        <v>540</v>
      </c>
      <c r="F20" s="12">
        <v>215</v>
      </c>
      <c r="G20" s="12">
        <v>10</v>
      </c>
      <c r="H20" s="13">
        <v>0.71</v>
      </c>
      <c r="I20" s="13">
        <v>0.28000000000000003</v>
      </c>
      <c r="J20" s="13">
        <v>0.01</v>
      </c>
    </row>
    <row r="21" spans="1:10" x14ac:dyDescent="0.25">
      <c r="A21" s="2" t="s">
        <v>414</v>
      </c>
      <c r="B21" s="12">
        <v>4550</v>
      </c>
      <c r="C21" s="13">
        <v>0.01</v>
      </c>
      <c r="D21" s="12">
        <v>4525</v>
      </c>
      <c r="E21" s="12">
        <v>3815</v>
      </c>
      <c r="F21" s="12">
        <v>660</v>
      </c>
      <c r="G21" s="12">
        <v>55</v>
      </c>
      <c r="H21" s="13">
        <v>0.84</v>
      </c>
      <c r="I21" s="13">
        <v>0.15</v>
      </c>
      <c r="J21" s="13">
        <v>0.01</v>
      </c>
    </row>
    <row r="22" spans="1:10" x14ac:dyDescent="0.25">
      <c r="A22" s="2" t="s">
        <v>415</v>
      </c>
      <c r="B22" s="12">
        <v>1140</v>
      </c>
      <c r="C22" s="13">
        <v>0.01</v>
      </c>
      <c r="D22" s="12">
        <v>890</v>
      </c>
      <c r="E22" s="12">
        <v>805</v>
      </c>
      <c r="F22" s="12">
        <v>60</v>
      </c>
      <c r="G22" s="12">
        <v>20</v>
      </c>
      <c r="H22" s="13">
        <v>0.91</v>
      </c>
      <c r="I22" s="13">
        <v>7.0000000000000007E-2</v>
      </c>
      <c r="J22" s="13">
        <v>0.02</v>
      </c>
    </row>
    <row r="23" spans="1:10" x14ac:dyDescent="0.25">
      <c r="A23" s="2" t="s">
        <v>416</v>
      </c>
      <c r="B23" s="12">
        <v>640</v>
      </c>
      <c r="C23" s="13">
        <v>0.01</v>
      </c>
      <c r="D23" s="12">
        <v>785</v>
      </c>
      <c r="E23" s="12">
        <v>615</v>
      </c>
      <c r="F23" s="12">
        <v>155</v>
      </c>
      <c r="G23" s="12">
        <v>15</v>
      </c>
      <c r="H23" s="13">
        <v>0.79</v>
      </c>
      <c r="I23" s="13">
        <v>0.2</v>
      </c>
      <c r="J23" s="13">
        <v>0.02</v>
      </c>
    </row>
    <row r="24" spans="1:10" x14ac:dyDescent="0.25">
      <c r="A24" s="2" t="s">
        <v>417</v>
      </c>
      <c r="B24" s="12">
        <v>1755</v>
      </c>
      <c r="C24" s="13">
        <v>0.01</v>
      </c>
      <c r="D24" s="12">
        <v>1720</v>
      </c>
      <c r="E24" s="12">
        <v>1510</v>
      </c>
      <c r="F24" s="12">
        <v>195</v>
      </c>
      <c r="G24" s="12">
        <v>10</v>
      </c>
      <c r="H24" s="13">
        <v>0.88</v>
      </c>
      <c r="I24" s="13">
        <v>0.11</v>
      </c>
      <c r="J24" s="13">
        <v>0.01</v>
      </c>
    </row>
    <row r="25" spans="1:10" x14ac:dyDescent="0.25">
      <c r="A25" s="2" t="s">
        <v>418</v>
      </c>
      <c r="B25" s="12">
        <v>510</v>
      </c>
      <c r="C25" s="13">
        <v>0.01</v>
      </c>
      <c r="D25" s="12">
        <v>620</v>
      </c>
      <c r="E25" s="12">
        <v>465</v>
      </c>
      <c r="F25" s="12">
        <v>145</v>
      </c>
      <c r="G25" s="12">
        <v>10</v>
      </c>
      <c r="H25" s="13">
        <v>0.76</v>
      </c>
      <c r="I25" s="13">
        <v>0.23</v>
      </c>
      <c r="J25" s="13">
        <v>0.01</v>
      </c>
    </row>
    <row r="26" spans="1:10" x14ac:dyDescent="0.25">
      <c r="A26" s="2" t="s">
        <v>419</v>
      </c>
      <c r="B26" s="12">
        <v>4050</v>
      </c>
      <c r="C26" s="13">
        <v>0.01</v>
      </c>
      <c r="D26" s="12">
        <v>4010</v>
      </c>
      <c r="E26" s="12">
        <v>3400</v>
      </c>
      <c r="F26" s="12">
        <v>555</v>
      </c>
      <c r="G26" s="12">
        <v>55</v>
      </c>
      <c r="H26" s="13">
        <v>0.85</v>
      </c>
      <c r="I26" s="13">
        <v>0.14000000000000001</v>
      </c>
      <c r="J26" s="13">
        <v>0.01</v>
      </c>
    </row>
    <row r="27" spans="1:10" x14ac:dyDescent="0.25">
      <c r="A27" s="2" t="s">
        <v>420</v>
      </c>
      <c r="B27" s="12">
        <v>2775</v>
      </c>
      <c r="C27" s="13">
        <v>0.03</v>
      </c>
      <c r="D27" s="12">
        <v>2200</v>
      </c>
      <c r="E27" s="12">
        <v>2040</v>
      </c>
      <c r="F27" s="12">
        <v>115</v>
      </c>
      <c r="G27" s="12">
        <v>45</v>
      </c>
      <c r="H27" s="13">
        <v>0.93</v>
      </c>
      <c r="I27" s="13">
        <v>0.05</v>
      </c>
      <c r="J27" s="13">
        <v>0.02</v>
      </c>
    </row>
    <row r="28" spans="1:10" x14ac:dyDescent="0.25">
      <c r="A28" s="2" t="s">
        <v>421</v>
      </c>
      <c r="B28" s="12">
        <v>1325</v>
      </c>
      <c r="C28" s="13">
        <v>0.02</v>
      </c>
      <c r="D28" s="12">
        <v>1665</v>
      </c>
      <c r="E28" s="12">
        <v>1295</v>
      </c>
      <c r="F28" s="12">
        <v>335</v>
      </c>
      <c r="G28" s="12">
        <v>30</v>
      </c>
      <c r="H28" s="13">
        <v>0.78</v>
      </c>
      <c r="I28" s="13">
        <v>0.2</v>
      </c>
      <c r="J28" s="13">
        <v>0.02</v>
      </c>
    </row>
    <row r="29" spans="1:10" x14ac:dyDescent="0.25">
      <c r="A29" s="2" t="s">
        <v>422</v>
      </c>
      <c r="B29" s="12">
        <v>4510</v>
      </c>
      <c r="C29" s="13">
        <v>0.03</v>
      </c>
      <c r="D29" s="12">
        <v>4365</v>
      </c>
      <c r="E29" s="12">
        <v>3800</v>
      </c>
      <c r="F29" s="12">
        <v>520</v>
      </c>
      <c r="G29" s="12">
        <v>45</v>
      </c>
      <c r="H29" s="13">
        <v>0.87</v>
      </c>
      <c r="I29" s="13">
        <v>0.12</v>
      </c>
      <c r="J29" s="13">
        <v>0.01</v>
      </c>
    </row>
    <row r="30" spans="1:10" x14ac:dyDescent="0.25">
      <c r="A30" s="2" t="s">
        <v>423</v>
      </c>
      <c r="B30" s="12">
        <v>1355</v>
      </c>
      <c r="C30" s="13">
        <v>0.03</v>
      </c>
      <c r="D30" s="12">
        <v>1665</v>
      </c>
      <c r="E30" s="12">
        <v>1135</v>
      </c>
      <c r="F30" s="12">
        <v>500</v>
      </c>
      <c r="G30" s="12">
        <v>30</v>
      </c>
      <c r="H30" s="13">
        <v>0.68</v>
      </c>
      <c r="I30" s="13">
        <v>0.3</v>
      </c>
      <c r="J30" s="13">
        <v>0.02</v>
      </c>
    </row>
    <row r="31" spans="1:10" x14ac:dyDescent="0.25">
      <c r="A31" s="2" t="s">
        <v>424</v>
      </c>
      <c r="B31" s="12">
        <v>9970</v>
      </c>
      <c r="C31" s="13">
        <v>0.03</v>
      </c>
      <c r="D31" s="12">
        <v>9890</v>
      </c>
      <c r="E31" s="12">
        <v>8270</v>
      </c>
      <c r="F31" s="12">
        <v>1470</v>
      </c>
      <c r="G31" s="12">
        <v>150</v>
      </c>
      <c r="H31" s="13">
        <v>0.84</v>
      </c>
      <c r="I31" s="13">
        <v>0.15</v>
      </c>
      <c r="J31" s="13">
        <v>0.02</v>
      </c>
    </row>
    <row r="32" spans="1:10" x14ac:dyDescent="0.25">
      <c r="A32" s="2" t="s">
        <v>425</v>
      </c>
      <c r="B32" s="12">
        <v>3430</v>
      </c>
      <c r="C32" s="13">
        <v>0.03</v>
      </c>
      <c r="D32" s="12">
        <v>2675</v>
      </c>
      <c r="E32" s="12">
        <v>2480</v>
      </c>
      <c r="F32" s="12">
        <v>135</v>
      </c>
      <c r="G32" s="12">
        <v>60</v>
      </c>
      <c r="H32" s="13">
        <v>0.93</v>
      </c>
      <c r="I32" s="13">
        <v>0.05</v>
      </c>
      <c r="J32" s="13">
        <v>0.02</v>
      </c>
    </row>
    <row r="33" spans="1:10" x14ac:dyDescent="0.25">
      <c r="A33" s="2" t="s">
        <v>426</v>
      </c>
      <c r="B33" s="12">
        <v>1835</v>
      </c>
      <c r="C33" s="13">
        <v>0.03</v>
      </c>
      <c r="D33" s="12">
        <v>2250</v>
      </c>
      <c r="E33" s="12">
        <v>1785</v>
      </c>
      <c r="F33" s="12">
        <v>430</v>
      </c>
      <c r="G33" s="12">
        <v>35</v>
      </c>
      <c r="H33" s="13">
        <v>0.79</v>
      </c>
      <c r="I33" s="13">
        <v>0.19</v>
      </c>
      <c r="J33" s="13">
        <v>0.02</v>
      </c>
    </row>
    <row r="34" spans="1:10" x14ac:dyDescent="0.25">
      <c r="A34" s="2" t="s">
        <v>427</v>
      </c>
      <c r="B34" s="12">
        <v>5500</v>
      </c>
      <c r="C34" s="13">
        <v>0.03</v>
      </c>
      <c r="D34" s="12">
        <v>5350</v>
      </c>
      <c r="E34" s="12">
        <v>4635</v>
      </c>
      <c r="F34" s="12">
        <v>640</v>
      </c>
      <c r="G34" s="12">
        <v>75</v>
      </c>
      <c r="H34" s="13">
        <v>0.87</v>
      </c>
      <c r="I34" s="13">
        <v>0.12</v>
      </c>
      <c r="J34" s="13">
        <v>0.01</v>
      </c>
    </row>
    <row r="35" spans="1:10" x14ac:dyDescent="0.25">
      <c r="A35" s="2" t="s">
        <v>428</v>
      </c>
      <c r="B35" s="12">
        <v>1680</v>
      </c>
      <c r="C35" s="13">
        <v>0.03</v>
      </c>
      <c r="D35" s="12">
        <v>2085</v>
      </c>
      <c r="E35" s="12">
        <v>1505</v>
      </c>
      <c r="F35" s="12">
        <v>545</v>
      </c>
      <c r="G35" s="12">
        <v>40</v>
      </c>
      <c r="H35" s="13">
        <v>0.72</v>
      </c>
      <c r="I35" s="13">
        <v>0.26</v>
      </c>
      <c r="J35" s="13">
        <v>0.02</v>
      </c>
    </row>
    <row r="36" spans="1:10" x14ac:dyDescent="0.25">
      <c r="A36" s="2" t="s">
        <v>429</v>
      </c>
      <c r="B36" s="12">
        <v>12450</v>
      </c>
      <c r="C36" s="13">
        <v>0.03</v>
      </c>
      <c r="D36" s="12">
        <v>12360</v>
      </c>
      <c r="E36" s="12">
        <v>10400</v>
      </c>
      <c r="F36" s="12">
        <v>1750</v>
      </c>
      <c r="G36" s="12">
        <v>205</v>
      </c>
      <c r="H36" s="13">
        <v>0.84</v>
      </c>
      <c r="I36" s="13">
        <v>0.14000000000000001</v>
      </c>
      <c r="J36" s="13">
        <v>0.02</v>
      </c>
    </row>
    <row r="37" spans="1:10" x14ac:dyDescent="0.25">
      <c r="A37" s="2" t="s">
        <v>430</v>
      </c>
      <c r="B37" s="12">
        <v>3190</v>
      </c>
      <c r="C37" s="13">
        <v>0.03</v>
      </c>
      <c r="D37" s="12">
        <v>2565</v>
      </c>
      <c r="E37" s="12">
        <v>2360</v>
      </c>
      <c r="F37" s="12">
        <v>150</v>
      </c>
      <c r="G37" s="12">
        <v>50</v>
      </c>
      <c r="H37" s="13">
        <v>0.92</v>
      </c>
      <c r="I37" s="13">
        <v>0.06</v>
      </c>
      <c r="J37" s="13">
        <v>0.02</v>
      </c>
    </row>
    <row r="38" spans="1:10" x14ac:dyDescent="0.25">
      <c r="A38" s="2" t="s">
        <v>431</v>
      </c>
      <c r="B38" s="12">
        <v>1520</v>
      </c>
      <c r="C38" s="13">
        <v>0.03</v>
      </c>
      <c r="D38" s="12">
        <v>1870</v>
      </c>
      <c r="E38" s="12">
        <v>1470</v>
      </c>
      <c r="F38" s="12">
        <v>360</v>
      </c>
      <c r="G38" s="12">
        <v>45</v>
      </c>
      <c r="H38" s="13">
        <v>0.79</v>
      </c>
      <c r="I38" s="13">
        <v>0.19</v>
      </c>
      <c r="J38" s="13">
        <v>0.02</v>
      </c>
    </row>
    <row r="39" spans="1:10" x14ac:dyDescent="0.25">
      <c r="A39" s="2" t="s">
        <v>432</v>
      </c>
      <c r="B39" s="12">
        <v>4465</v>
      </c>
      <c r="C39" s="13">
        <v>0.03</v>
      </c>
      <c r="D39" s="12">
        <v>4395</v>
      </c>
      <c r="E39" s="12">
        <v>3825</v>
      </c>
      <c r="F39" s="12">
        <v>520</v>
      </c>
      <c r="G39" s="12">
        <v>50</v>
      </c>
      <c r="H39" s="13">
        <v>0.87</v>
      </c>
      <c r="I39" s="13">
        <v>0.12</v>
      </c>
      <c r="J39" s="13">
        <v>0.01</v>
      </c>
    </row>
    <row r="40" spans="1:10" x14ac:dyDescent="0.25">
      <c r="A40" s="2" t="s">
        <v>433</v>
      </c>
      <c r="B40" s="12">
        <v>1265</v>
      </c>
      <c r="C40" s="13">
        <v>0.02</v>
      </c>
      <c r="D40" s="12">
        <v>1535</v>
      </c>
      <c r="E40" s="12">
        <v>1055</v>
      </c>
      <c r="F40" s="12">
        <v>455</v>
      </c>
      <c r="G40" s="12">
        <v>25</v>
      </c>
      <c r="H40" s="13">
        <v>0.69</v>
      </c>
      <c r="I40" s="13">
        <v>0.3</v>
      </c>
      <c r="J40" s="13">
        <v>0.02</v>
      </c>
    </row>
    <row r="41" spans="1:10" x14ac:dyDescent="0.25">
      <c r="A41" s="2" t="s">
        <v>434</v>
      </c>
      <c r="B41" s="12">
        <v>10440</v>
      </c>
      <c r="C41" s="13">
        <v>0.03</v>
      </c>
      <c r="D41" s="12">
        <v>10365</v>
      </c>
      <c r="E41" s="12">
        <v>8710</v>
      </c>
      <c r="F41" s="12">
        <v>1485</v>
      </c>
      <c r="G41" s="12">
        <v>170</v>
      </c>
      <c r="H41" s="13">
        <v>0.84</v>
      </c>
      <c r="I41" s="13">
        <v>0.14000000000000001</v>
      </c>
      <c r="J41" s="13">
        <v>0.02</v>
      </c>
    </row>
    <row r="42" spans="1:10" x14ac:dyDescent="0.25">
      <c r="A42" s="2" t="s">
        <v>435</v>
      </c>
      <c r="B42" s="12">
        <v>1135</v>
      </c>
      <c r="C42" s="13">
        <v>0.01</v>
      </c>
      <c r="D42" s="12">
        <v>895</v>
      </c>
      <c r="E42" s="12">
        <v>820</v>
      </c>
      <c r="F42" s="12">
        <v>60</v>
      </c>
      <c r="G42" s="12">
        <v>15</v>
      </c>
      <c r="H42" s="13">
        <v>0.92</v>
      </c>
      <c r="I42" s="13">
        <v>0.06</v>
      </c>
      <c r="J42" s="13">
        <v>0.02</v>
      </c>
    </row>
    <row r="43" spans="1:10" x14ac:dyDescent="0.25">
      <c r="A43" s="2" t="s">
        <v>436</v>
      </c>
      <c r="B43" s="12">
        <v>585</v>
      </c>
      <c r="C43" s="13">
        <v>0.01</v>
      </c>
      <c r="D43" s="12">
        <v>725</v>
      </c>
      <c r="E43" s="12">
        <v>550</v>
      </c>
      <c r="F43" s="12">
        <v>155</v>
      </c>
      <c r="G43" s="12">
        <v>20</v>
      </c>
      <c r="H43" s="13">
        <v>0.76</v>
      </c>
      <c r="I43" s="13">
        <v>0.22</v>
      </c>
      <c r="J43" s="13">
        <v>0.03</v>
      </c>
    </row>
    <row r="44" spans="1:10" x14ac:dyDescent="0.25">
      <c r="A44" s="2" t="s">
        <v>437</v>
      </c>
      <c r="B44" s="12">
        <v>1965</v>
      </c>
      <c r="C44" s="13">
        <v>0.01</v>
      </c>
      <c r="D44" s="12">
        <v>1895</v>
      </c>
      <c r="E44" s="12">
        <v>1645</v>
      </c>
      <c r="F44" s="12">
        <v>230</v>
      </c>
      <c r="G44" s="12">
        <v>15</v>
      </c>
      <c r="H44" s="13">
        <v>0.87</v>
      </c>
      <c r="I44" s="13">
        <v>0.12</v>
      </c>
      <c r="J44" s="13">
        <v>0.01</v>
      </c>
    </row>
    <row r="45" spans="1:10" x14ac:dyDescent="0.25">
      <c r="A45" s="2" t="s">
        <v>438</v>
      </c>
      <c r="B45" s="12">
        <v>605</v>
      </c>
      <c r="C45" s="13">
        <v>0.01</v>
      </c>
      <c r="D45" s="12">
        <v>735</v>
      </c>
      <c r="E45" s="12">
        <v>535</v>
      </c>
      <c r="F45" s="12">
        <v>195</v>
      </c>
      <c r="G45" s="12">
        <v>10</v>
      </c>
      <c r="H45" s="13">
        <v>0.72</v>
      </c>
      <c r="I45" s="13">
        <v>0.26</v>
      </c>
      <c r="J45" s="13">
        <v>0.01</v>
      </c>
    </row>
    <row r="46" spans="1:10" x14ac:dyDescent="0.25">
      <c r="A46" s="2" t="s">
        <v>439</v>
      </c>
      <c r="B46" s="12">
        <v>4285</v>
      </c>
      <c r="C46" s="13">
        <v>0.01</v>
      </c>
      <c r="D46" s="12">
        <v>4250</v>
      </c>
      <c r="E46" s="12">
        <v>3550</v>
      </c>
      <c r="F46" s="12">
        <v>640</v>
      </c>
      <c r="G46" s="12">
        <v>60</v>
      </c>
      <c r="H46" s="13">
        <v>0.84</v>
      </c>
      <c r="I46" s="13">
        <v>0.15</v>
      </c>
      <c r="J46" s="13">
        <v>0.01</v>
      </c>
    </row>
    <row r="47" spans="1:10" x14ac:dyDescent="0.25">
      <c r="A47" s="2" t="s">
        <v>440</v>
      </c>
      <c r="B47" s="12">
        <v>1870</v>
      </c>
      <c r="C47" s="13">
        <v>0.02</v>
      </c>
      <c r="D47" s="12">
        <v>1440</v>
      </c>
      <c r="E47" s="12">
        <v>1330</v>
      </c>
      <c r="F47" s="12">
        <v>95</v>
      </c>
      <c r="G47" s="12">
        <v>15</v>
      </c>
      <c r="H47" s="13">
        <v>0.92</v>
      </c>
      <c r="I47" s="13">
        <v>7.0000000000000007E-2</v>
      </c>
      <c r="J47" s="13">
        <v>0.01</v>
      </c>
    </row>
    <row r="48" spans="1:10" x14ac:dyDescent="0.25">
      <c r="A48" s="2" t="s">
        <v>441</v>
      </c>
      <c r="B48" s="12">
        <v>970</v>
      </c>
      <c r="C48" s="13">
        <v>0.02</v>
      </c>
      <c r="D48" s="12">
        <v>1200</v>
      </c>
      <c r="E48" s="12">
        <v>950</v>
      </c>
      <c r="F48" s="12">
        <v>220</v>
      </c>
      <c r="G48" s="12">
        <v>35</v>
      </c>
      <c r="H48" s="13">
        <v>0.79</v>
      </c>
      <c r="I48" s="13">
        <v>0.18</v>
      </c>
      <c r="J48" s="13">
        <v>0.03</v>
      </c>
    </row>
    <row r="49" spans="1:10" x14ac:dyDescent="0.25">
      <c r="A49" s="2" t="s">
        <v>442</v>
      </c>
      <c r="B49" s="12">
        <v>2770</v>
      </c>
      <c r="C49" s="13">
        <v>0.02</v>
      </c>
      <c r="D49" s="12">
        <v>2715</v>
      </c>
      <c r="E49" s="12">
        <v>2360</v>
      </c>
      <c r="F49" s="12">
        <v>335</v>
      </c>
      <c r="G49" s="12">
        <v>25</v>
      </c>
      <c r="H49" s="13">
        <v>0.87</v>
      </c>
      <c r="I49" s="13">
        <v>0.12</v>
      </c>
      <c r="J49" s="13">
        <v>0.01</v>
      </c>
    </row>
    <row r="50" spans="1:10" x14ac:dyDescent="0.25">
      <c r="A50" s="2" t="s">
        <v>443</v>
      </c>
      <c r="B50" s="12">
        <v>860</v>
      </c>
      <c r="C50" s="13">
        <v>0.02</v>
      </c>
      <c r="D50" s="12">
        <v>1055</v>
      </c>
      <c r="E50" s="12">
        <v>750</v>
      </c>
      <c r="F50" s="12">
        <v>285</v>
      </c>
      <c r="G50" s="12">
        <v>20</v>
      </c>
      <c r="H50" s="13">
        <v>0.71</v>
      </c>
      <c r="I50" s="13">
        <v>0.27</v>
      </c>
      <c r="J50" s="13">
        <v>0.02</v>
      </c>
    </row>
    <row r="51" spans="1:10" x14ac:dyDescent="0.25">
      <c r="A51" s="2" t="s">
        <v>444</v>
      </c>
      <c r="B51" s="12">
        <v>6465</v>
      </c>
      <c r="C51" s="13">
        <v>0.02</v>
      </c>
      <c r="D51" s="12">
        <v>6410</v>
      </c>
      <c r="E51" s="12">
        <v>5390</v>
      </c>
      <c r="F51" s="12">
        <v>930</v>
      </c>
      <c r="G51" s="12">
        <v>90</v>
      </c>
      <c r="H51" s="13">
        <v>0.84</v>
      </c>
      <c r="I51" s="13">
        <v>0.14000000000000001</v>
      </c>
      <c r="J51" s="13">
        <v>0.01</v>
      </c>
    </row>
    <row r="52" spans="1:10" x14ac:dyDescent="0.25">
      <c r="A52" s="2" t="s">
        <v>445</v>
      </c>
      <c r="B52" s="12">
        <v>1070</v>
      </c>
      <c r="C52" s="13">
        <v>0.01</v>
      </c>
      <c r="D52" s="12">
        <v>810</v>
      </c>
      <c r="E52" s="12">
        <v>745</v>
      </c>
      <c r="F52" s="12">
        <v>50</v>
      </c>
      <c r="G52" s="12">
        <v>15</v>
      </c>
      <c r="H52" s="13">
        <v>0.92</v>
      </c>
      <c r="I52" s="13">
        <v>0.06</v>
      </c>
      <c r="J52" s="13">
        <v>0.02</v>
      </c>
    </row>
    <row r="53" spans="1:10" x14ac:dyDescent="0.25">
      <c r="A53" s="2" t="s">
        <v>446</v>
      </c>
      <c r="B53" s="12">
        <v>505</v>
      </c>
      <c r="C53" s="13">
        <v>0.01</v>
      </c>
      <c r="D53" s="12">
        <v>685</v>
      </c>
      <c r="E53" s="12">
        <v>520</v>
      </c>
      <c r="F53" s="12">
        <v>160</v>
      </c>
      <c r="G53" s="12">
        <v>5</v>
      </c>
      <c r="H53" s="13">
        <v>0.76</v>
      </c>
      <c r="I53" s="13">
        <v>0.23</v>
      </c>
      <c r="J53" s="13">
        <v>0.01</v>
      </c>
    </row>
    <row r="54" spans="1:10" x14ac:dyDescent="0.25">
      <c r="A54" s="2" t="s">
        <v>447</v>
      </c>
      <c r="B54" s="12">
        <v>1875</v>
      </c>
      <c r="C54" s="13">
        <v>0.01</v>
      </c>
      <c r="D54" s="12">
        <v>1800</v>
      </c>
      <c r="E54" s="12">
        <v>1565</v>
      </c>
      <c r="F54" s="12">
        <v>220</v>
      </c>
      <c r="G54" s="12">
        <v>15</v>
      </c>
      <c r="H54" s="13">
        <v>0.87</v>
      </c>
      <c r="I54" s="13">
        <v>0.12</v>
      </c>
      <c r="J54" s="13">
        <v>0.01</v>
      </c>
    </row>
    <row r="55" spans="1:10" x14ac:dyDescent="0.25">
      <c r="A55" s="2" t="s">
        <v>448</v>
      </c>
      <c r="B55" s="12">
        <v>525</v>
      </c>
      <c r="C55" s="13">
        <v>0.01</v>
      </c>
      <c r="D55" s="12">
        <v>650</v>
      </c>
      <c r="E55" s="12">
        <v>485</v>
      </c>
      <c r="F55" s="12">
        <v>150</v>
      </c>
      <c r="G55" s="12">
        <v>15</v>
      </c>
      <c r="H55" s="13">
        <v>0.75</v>
      </c>
      <c r="I55" s="13">
        <v>0.23</v>
      </c>
      <c r="J55" s="13">
        <v>0.02</v>
      </c>
    </row>
    <row r="56" spans="1:10" x14ac:dyDescent="0.25">
      <c r="A56" s="2" t="s">
        <v>449</v>
      </c>
      <c r="B56" s="12">
        <v>3975</v>
      </c>
      <c r="C56" s="13">
        <v>0.01</v>
      </c>
      <c r="D56" s="12">
        <v>3945</v>
      </c>
      <c r="E56" s="12">
        <v>3315</v>
      </c>
      <c r="F56" s="12">
        <v>580</v>
      </c>
      <c r="G56" s="12">
        <v>55</v>
      </c>
      <c r="H56" s="13">
        <v>0.84</v>
      </c>
      <c r="I56" s="13">
        <v>0.15</v>
      </c>
      <c r="J56" s="13">
        <v>0.01</v>
      </c>
    </row>
    <row r="57" spans="1:10" x14ac:dyDescent="0.25">
      <c r="A57" s="2" t="s">
        <v>450</v>
      </c>
      <c r="B57" s="12">
        <v>6630</v>
      </c>
      <c r="C57" s="13">
        <v>0.06</v>
      </c>
      <c r="D57" s="12">
        <v>5095</v>
      </c>
      <c r="E57" s="12">
        <v>4690</v>
      </c>
      <c r="F57" s="12">
        <v>320</v>
      </c>
      <c r="G57" s="12">
        <v>85</v>
      </c>
      <c r="H57" s="13">
        <v>0.92</v>
      </c>
      <c r="I57" s="13">
        <v>0.06</v>
      </c>
      <c r="J57" s="13">
        <v>0.02</v>
      </c>
    </row>
    <row r="58" spans="1:10" x14ac:dyDescent="0.25">
      <c r="A58" s="2" t="s">
        <v>451</v>
      </c>
      <c r="B58" s="12">
        <v>3520</v>
      </c>
      <c r="C58" s="13">
        <v>7.0000000000000007E-2</v>
      </c>
      <c r="D58" s="12">
        <v>4420</v>
      </c>
      <c r="E58" s="12">
        <v>3450</v>
      </c>
      <c r="F58" s="12">
        <v>875</v>
      </c>
      <c r="G58" s="12">
        <v>95</v>
      </c>
      <c r="H58" s="13">
        <v>0.78</v>
      </c>
      <c r="I58" s="13">
        <v>0.2</v>
      </c>
      <c r="J58" s="13">
        <v>0.02</v>
      </c>
    </row>
    <row r="59" spans="1:10" x14ac:dyDescent="0.25">
      <c r="A59" s="2" t="s">
        <v>452</v>
      </c>
      <c r="B59" s="12">
        <v>10295</v>
      </c>
      <c r="C59" s="13">
        <v>0.06</v>
      </c>
      <c r="D59" s="12">
        <v>9830</v>
      </c>
      <c r="E59" s="12">
        <v>8480</v>
      </c>
      <c r="F59" s="12">
        <v>1260</v>
      </c>
      <c r="G59" s="12">
        <v>90</v>
      </c>
      <c r="H59" s="13">
        <v>0.86</v>
      </c>
      <c r="I59" s="13">
        <v>0.13</v>
      </c>
      <c r="J59" s="13">
        <v>0.01</v>
      </c>
    </row>
    <row r="60" spans="1:10" x14ac:dyDescent="0.25">
      <c r="A60" s="2" t="s">
        <v>453</v>
      </c>
      <c r="B60" s="12">
        <v>3690</v>
      </c>
      <c r="C60" s="13">
        <v>7.0000000000000007E-2</v>
      </c>
      <c r="D60" s="12">
        <v>4585</v>
      </c>
      <c r="E60" s="12">
        <v>3195</v>
      </c>
      <c r="F60" s="12">
        <v>1310</v>
      </c>
      <c r="G60" s="12">
        <v>80</v>
      </c>
      <c r="H60" s="13">
        <v>0.7</v>
      </c>
      <c r="I60" s="13">
        <v>0.28999999999999998</v>
      </c>
      <c r="J60" s="13">
        <v>0.02</v>
      </c>
    </row>
    <row r="61" spans="1:10" x14ac:dyDescent="0.25">
      <c r="A61" s="2" t="s">
        <v>454</v>
      </c>
      <c r="B61" s="12">
        <v>24130</v>
      </c>
      <c r="C61" s="13">
        <v>7.0000000000000007E-2</v>
      </c>
      <c r="D61" s="12">
        <v>23925</v>
      </c>
      <c r="E61" s="12">
        <v>19815</v>
      </c>
      <c r="F61" s="12">
        <v>3765</v>
      </c>
      <c r="G61" s="12">
        <v>350</v>
      </c>
      <c r="H61" s="13">
        <v>0.83</v>
      </c>
      <c r="I61" s="13">
        <v>0.16</v>
      </c>
      <c r="J61" s="13">
        <v>0.01</v>
      </c>
    </row>
    <row r="62" spans="1:10" x14ac:dyDescent="0.25">
      <c r="A62" s="2" t="s">
        <v>455</v>
      </c>
      <c r="B62" s="12">
        <v>3140</v>
      </c>
      <c r="C62" s="13">
        <v>0.03</v>
      </c>
      <c r="D62" s="12">
        <v>2510</v>
      </c>
      <c r="E62" s="12">
        <v>2320</v>
      </c>
      <c r="F62" s="12">
        <v>140</v>
      </c>
      <c r="G62" s="12">
        <v>50</v>
      </c>
      <c r="H62" s="13">
        <v>0.92</v>
      </c>
      <c r="I62" s="13">
        <v>0.06</v>
      </c>
      <c r="J62" s="13">
        <v>0.02</v>
      </c>
    </row>
    <row r="63" spans="1:10" x14ac:dyDescent="0.25">
      <c r="A63" s="2" t="s">
        <v>456</v>
      </c>
      <c r="B63" s="12">
        <v>1565</v>
      </c>
      <c r="C63" s="13">
        <v>0.03</v>
      </c>
      <c r="D63" s="12">
        <v>1870</v>
      </c>
      <c r="E63" s="12">
        <v>1445</v>
      </c>
      <c r="F63" s="12">
        <v>395</v>
      </c>
      <c r="G63" s="12">
        <v>30</v>
      </c>
      <c r="H63" s="13">
        <v>0.77</v>
      </c>
      <c r="I63" s="13">
        <v>0.21</v>
      </c>
      <c r="J63" s="13">
        <v>0.02</v>
      </c>
    </row>
    <row r="64" spans="1:10" x14ac:dyDescent="0.25">
      <c r="A64" s="2" t="s">
        <v>457</v>
      </c>
      <c r="B64" s="12">
        <v>5415</v>
      </c>
      <c r="C64" s="13">
        <v>0.03</v>
      </c>
      <c r="D64" s="12">
        <v>5315</v>
      </c>
      <c r="E64" s="12">
        <v>4565</v>
      </c>
      <c r="F64" s="12">
        <v>695</v>
      </c>
      <c r="G64" s="12">
        <v>55</v>
      </c>
      <c r="H64" s="13">
        <v>0.86</v>
      </c>
      <c r="I64" s="13">
        <v>0.13</v>
      </c>
      <c r="J64" s="13">
        <v>0.01</v>
      </c>
    </row>
    <row r="65" spans="1:10" x14ac:dyDescent="0.25">
      <c r="A65" s="2" t="s">
        <v>458</v>
      </c>
      <c r="B65" s="12">
        <v>1465</v>
      </c>
      <c r="C65" s="13">
        <v>0.03</v>
      </c>
      <c r="D65" s="12">
        <v>1785</v>
      </c>
      <c r="E65" s="12">
        <v>1225</v>
      </c>
      <c r="F65" s="12">
        <v>535</v>
      </c>
      <c r="G65" s="12">
        <v>25</v>
      </c>
      <c r="H65" s="13">
        <v>0.69</v>
      </c>
      <c r="I65" s="13">
        <v>0.3</v>
      </c>
      <c r="J65" s="13">
        <v>0.01</v>
      </c>
    </row>
    <row r="66" spans="1:10" x14ac:dyDescent="0.25">
      <c r="A66" s="2" t="s">
        <v>459</v>
      </c>
      <c r="B66" s="12">
        <v>11580</v>
      </c>
      <c r="C66" s="13">
        <v>0.03</v>
      </c>
      <c r="D66" s="12">
        <v>11485</v>
      </c>
      <c r="E66" s="12">
        <v>9555</v>
      </c>
      <c r="F66" s="12">
        <v>1765</v>
      </c>
      <c r="G66" s="12">
        <v>160</v>
      </c>
      <c r="H66" s="13">
        <v>0.83</v>
      </c>
      <c r="I66" s="13">
        <v>0.15</v>
      </c>
      <c r="J66" s="13">
        <v>0.01</v>
      </c>
    </row>
    <row r="67" spans="1:10" x14ac:dyDescent="0.25">
      <c r="A67" s="2" t="s">
        <v>460</v>
      </c>
      <c r="B67" s="12">
        <v>7835</v>
      </c>
      <c r="C67" s="13">
        <v>7.0000000000000007E-2</v>
      </c>
      <c r="D67" s="12">
        <v>6180</v>
      </c>
      <c r="E67" s="12">
        <v>5735</v>
      </c>
      <c r="F67" s="12">
        <v>320</v>
      </c>
      <c r="G67" s="12">
        <v>120</v>
      </c>
      <c r="H67" s="13">
        <v>0.93</v>
      </c>
      <c r="I67" s="13">
        <v>0.05</v>
      </c>
      <c r="J67" s="13">
        <v>0.02</v>
      </c>
    </row>
    <row r="68" spans="1:10" x14ac:dyDescent="0.25">
      <c r="A68" s="2" t="s">
        <v>461</v>
      </c>
      <c r="B68" s="12">
        <v>4045</v>
      </c>
      <c r="C68" s="13">
        <v>0.08</v>
      </c>
      <c r="D68" s="12">
        <v>4990</v>
      </c>
      <c r="E68" s="12">
        <v>3915</v>
      </c>
      <c r="F68" s="12">
        <v>945</v>
      </c>
      <c r="G68" s="12">
        <v>135</v>
      </c>
      <c r="H68" s="13">
        <v>0.78</v>
      </c>
      <c r="I68" s="13">
        <v>0.19</v>
      </c>
      <c r="J68" s="13">
        <v>0.03</v>
      </c>
    </row>
    <row r="69" spans="1:10" x14ac:dyDescent="0.25">
      <c r="A69" s="2" t="s">
        <v>462</v>
      </c>
      <c r="B69" s="12">
        <v>11930</v>
      </c>
      <c r="C69" s="13">
        <v>7.0000000000000007E-2</v>
      </c>
      <c r="D69" s="12">
        <v>11660</v>
      </c>
      <c r="E69" s="12">
        <v>10220</v>
      </c>
      <c r="F69" s="12">
        <v>1330</v>
      </c>
      <c r="G69" s="12">
        <v>110</v>
      </c>
      <c r="H69" s="13">
        <v>0.88</v>
      </c>
      <c r="I69" s="13">
        <v>0.11</v>
      </c>
      <c r="J69" s="13">
        <v>0.01</v>
      </c>
    </row>
    <row r="70" spans="1:10" x14ac:dyDescent="0.25">
      <c r="A70" s="2" t="s">
        <v>463</v>
      </c>
      <c r="B70" s="12">
        <v>3830</v>
      </c>
      <c r="C70" s="13">
        <v>7.0000000000000007E-2</v>
      </c>
      <c r="D70" s="12">
        <v>4605</v>
      </c>
      <c r="E70" s="12">
        <v>3250</v>
      </c>
      <c r="F70" s="12">
        <v>1300</v>
      </c>
      <c r="G70" s="12">
        <v>55</v>
      </c>
      <c r="H70" s="13">
        <v>0.71</v>
      </c>
      <c r="I70" s="13">
        <v>0.28000000000000003</v>
      </c>
      <c r="J70" s="13">
        <v>0.01</v>
      </c>
    </row>
    <row r="71" spans="1:10" x14ac:dyDescent="0.25">
      <c r="A71" s="2" t="s">
        <v>464</v>
      </c>
      <c r="B71" s="12">
        <v>27640</v>
      </c>
      <c r="C71" s="13">
        <v>7.0000000000000007E-2</v>
      </c>
      <c r="D71" s="12">
        <v>27435</v>
      </c>
      <c r="E71" s="12">
        <v>23120</v>
      </c>
      <c r="F71" s="12">
        <v>3890</v>
      </c>
      <c r="G71" s="12">
        <v>420</v>
      </c>
      <c r="H71" s="13">
        <v>0.84</v>
      </c>
      <c r="I71" s="13">
        <v>0.14000000000000001</v>
      </c>
      <c r="J71" s="13">
        <v>0.02</v>
      </c>
    </row>
    <row r="72" spans="1:10" x14ac:dyDescent="0.25">
      <c r="A72" s="2" t="s">
        <v>465</v>
      </c>
      <c r="B72" s="12">
        <v>16750</v>
      </c>
      <c r="C72" s="13">
        <v>0.16</v>
      </c>
      <c r="D72" s="12">
        <v>13170</v>
      </c>
      <c r="E72" s="12">
        <v>12235</v>
      </c>
      <c r="F72" s="12">
        <v>680</v>
      </c>
      <c r="G72" s="12">
        <v>255</v>
      </c>
      <c r="H72" s="13">
        <v>0.93</v>
      </c>
      <c r="I72" s="13">
        <v>0.05</v>
      </c>
      <c r="J72" s="13">
        <v>0.02</v>
      </c>
    </row>
    <row r="73" spans="1:10" x14ac:dyDescent="0.25">
      <c r="A73" s="2" t="s">
        <v>466</v>
      </c>
      <c r="B73" s="12">
        <v>8530</v>
      </c>
      <c r="C73" s="13">
        <v>0.16</v>
      </c>
      <c r="D73" s="12">
        <v>10610</v>
      </c>
      <c r="E73" s="12">
        <v>8470</v>
      </c>
      <c r="F73" s="12">
        <v>1900</v>
      </c>
      <c r="G73" s="12">
        <v>240</v>
      </c>
      <c r="H73" s="13">
        <v>0.8</v>
      </c>
      <c r="I73" s="13">
        <v>0.18</v>
      </c>
      <c r="J73" s="13">
        <v>0.02</v>
      </c>
    </row>
    <row r="74" spans="1:10" x14ac:dyDescent="0.25">
      <c r="A74" s="2" t="s">
        <v>467</v>
      </c>
      <c r="B74" s="12">
        <v>25405</v>
      </c>
      <c r="C74" s="13">
        <v>0.16</v>
      </c>
      <c r="D74" s="12">
        <v>24305</v>
      </c>
      <c r="E74" s="12">
        <v>21325</v>
      </c>
      <c r="F74" s="12">
        <v>2680</v>
      </c>
      <c r="G74" s="12">
        <v>300</v>
      </c>
      <c r="H74" s="13">
        <v>0.88</v>
      </c>
      <c r="I74" s="13">
        <v>0.11</v>
      </c>
      <c r="J74" s="13">
        <v>0.01</v>
      </c>
    </row>
    <row r="75" spans="1:10" x14ac:dyDescent="0.25">
      <c r="A75" s="2" t="s">
        <v>468</v>
      </c>
      <c r="B75" s="12">
        <v>8410</v>
      </c>
      <c r="C75" s="13">
        <v>0.16</v>
      </c>
      <c r="D75" s="12">
        <v>10390</v>
      </c>
      <c r="E75" s="12">
        <v>7465</v>
      </c>
      <c r="F75" s="12">
        <v>2730</v>
      </c>
      <c r="G75" s="12">
        <v>195</v>
      </c>
      <c r="H75" s="13">
        <v>0.72</v>
      </c>
      <c r="I75" s="13">
        <v>0.26</v>
      </c>
      <c r="J75" s="13">
        <v>0.02</v>
      </c>
    </row>
    <row r="76" spans="1:10" x14ac:dyDescent="0.25">
      <c r="A76" s="2" t="s">
        <v>469</v>
      </c>
      <c r="B76" s="12">
        <v>59095</v>
      </c>
      <c r="C76" s="13">
        <v>0.16</v>
      </c>
      <c r="D76" s="12">
        <v>58475</v>
      </c>
      <c r="E76" s="12">
        <v>49495</v>
      </c>
      <c r="F76" s="12">
        <v>7990</v>
      </c>
      <c r="G76" s="12">
        <v>990</v>
      </c>
      <c r="H76" s="13">
        <v>0.85</v>
      </c>
      <c r="I76" s="13">
        <v>0.14000000000000001</v>
      </c>
      <c r="J76" s="13">
        <v>0.02</v>
      </c>
    </row>
    <row r="77" spans="1:10" x14ac:dyDescent="0.25">
      <c r="A77" s="2" t="s">
        <v>470</v>
      </c>
      <c r="B77" s="12">
        <v>3625</v>
      </c>
      <c r="C77" s="13">
        <v>0.03</v>
      </c>
      <c r="D77" s="12">
        <v>2735</v>
      </c>
      <c r="E77" s="12">
        <v>2520</v>
      </c>
      <c r="F77" s="12">
        <v>145</v>
      </c>
      <c r="G77" s="12">
        <v>70</v>
      </c>
      <c r="H77" s="13">
        <v>0.92</v>
      </c>
      <c r="I77" s="13">
        <v>0.05</v>
      </c>
      <c r="J77" s="13">
        <v>0.03</v>
      </c>
    </row>
    <row r="78" spans="1:10" x14ac:dyDescent="0.25">
      <c r="A78" s="2" t="s">
        <v>471</v>
      </c>
      <c r="B78" s="12">
        <v>1920</v>
      </c>
      <c r="C78" s="13">
        <v>0.04</v>
      </c>
      <c r="D78" s="12">
        <v>2405</v>
      </c>
      <c r="E78" s="12">
        <v>1810</v>
      </c>
      <c r="F78" s="12">
        <v>550</v>
      </c>
      <c r="G78" s="12">
        <v>50</v>
      </c>
      <c r="H78" s="13">
        <v>0.75</v>
      </c>
      <c r="I78" s="13">
        <v>0.23</v>
      </c>
      <c r="J78" s="13">
        <v>0.02</v>
      </c>
    </row>
    <row r="79" spans="1:10" x14ac:dyDescent="0.25">
      <c r="A79" s="2" t="s">
        <v>472</v>
      </c>
      <c r="B79" s="12">
        <v>5585</v>
      </c>
      <c r="C79" s="13">
        <v>0.03</v>
      </c>
      <c r="D79" s="12">
        <v>5440</v>
      </c>
      <c r="E79" s="12">
        <v>4725</v>
      </c>
      <c r="F79" s="12">
        <v>660</v>
      </c>
      <c r="G79" s="12">
        <v>55</v>
      </c>
      <c r="H79" s="13">
        <v>0.87</v>
      </c>
      <c r="I79" s="13">
        <v>0.12</v>
      </c>
      <c r="J79" s="13">
        <v>0.01</v>
      </c>
    </row>
    <row r="80" spans="1:10" x14ac:dyDescent="0.25">
      <c r="A80" s="2" t="s">
        <v>473</v>
      </c>
      <c r="B80" s="12">
        <v>1925</v>
      </c>
      <c r="C80" s="13">
        <v>0.04</v>
      </c>
      <c r="D80" s="12">
        <v>2355</v>
      </c>
      <c r="E80" s="12">
        <v>1660</v>
      </c>
      <c r="F80" s="12">
        <v>660</v>
      </c>
      <c r="G80" s="12">
        <v>35</v>
      </c>
      <c r="H80" s="13">
        <v>0.7</v>
      </c>
      <c r="I80" s="13">
        <v>0.28000000000000003</v>
      </c>
      <c r="J80" s="13">
        <v>0.02</v>
      </c>
    </row>
    <row r="81" spans="1:10" x14ac:dyDescent="0.25">
      <c r="A81" s="2" t="s">
        <v>474</v>
      </c>
      <c r="B81" s="12">
        <v>13055</v>
      </c>
      <c r="C81" s="13">
        <v>0.04</v>
      </c>
      <c r="D81" s="12">
        <v>12940</v>
      </c>
      <c r="E81" s="12">
        <v>10715</v>
      </c>
      <c r="F81" s="12">
        <v>2015</v>
      </c>
      <c r="G81" s="12">
        <v>215</v>
      </c>
      <c r="H81" s="13">
        <v>0.83</v>
      </c>
      <c r="I81" s="13">
        <v>0.16</v>
      </c>
      <c r="J81" s="13">
        <v>0.02</v>
      </c>
    </row>
    <row r="82" spans="1:10" x14ac:dyDescent="0.25">
      <c r="A82" s="2" t="s">
        <v>475</v>
      </c>
      <c r="B82" s="12">
        <v>1780</v>
      </c>
      <c r="C82" s="13">
        <v>0.02</v>
      </c>
      <c r="D82" s="12">
        <v>1415</v>
      </c>
      <c r="E82" s="12">
        <v>1295</v>
      </c>
      <c r="F82" s="12">
        <v>95</v>
      </c>
      <c r="G82" s="12">
        <v>30</v>
      </c>
      <c r="H82" s="13">
        <v>0.91</v>
      </c>
      <c r="I82" s="13">
        <v>7.0000000000000007E-2</v>
      </c>
      <c r="J82" s="13">
        <v>0.02</v>
      </c>
    </row>
    <row r="83" spans="1:10" x14ac:dyDescent="0.25">
      <c r="A83" s="2" t="s">
        <v>476</v>
      </c>
      <c r="B83" s="12">
        <v>780</v>
      </c>
      <c r="C83" s="13">
        <v>0.01</v>
      </c>
      <c r="D83" s="12">
        <v>1005</v>
      </c>
      <c r="E83" s="12">
        <v>790</v>
      </c>
      <c r="F83" s="12">
        <v>195</v>
      </c>
      <c r="G83" s="12">
        <v>20</v>
      </c>
      <c r="H83" s="13">
        <v>0.79</v>
      </c>
      <c r="I83" s="13">
        <v>0.19</v>
      </c>
      <c r="J83" s="13">
        <v>0.02</v>
      </c>
    </row>
    <row r="84" spans="1:10" x14ac:dyDescent="0.25">
      <c r="A84" s="2" t="s">
        <v>477</v>
      </c>
      <c r="B84" s="12">
        <v>2895</v>
      </c>
      <c r="C84" s="13">
        <v>0.02</v>
      </c>
      <c r="D84" s="12">
        <v>2820</v>
      </c>
      <c r="E84" s="12">
        <v>2480</v>
      </c>
      <c r="F84" s="12">
        <v>300</v>
      </c>
      <c r="G84" s="12">
        <v>40</v>
      </c>
      <c r="H84" s="13">
        <v>0.88</v>
      </c>
      <c r="I84" s="13">
        <v>0.11</v>
      </c>
      <c r="J84" s="13">
        <v>0.01</v>
      </c>
    </row>
    <row r="85" spans="1:10" x14ac:dyDescent="0.25">
      <c r="A85" s="2" t="s">
        <v>478</v>
      </c>
      <c r="B85" s="12">
        <v>720</v>
      </c>
      <c r="C85" s="13">
        <v>0.01</v>
      </c>
      <c r="D85" s="12">
        <v>895</v>
      </c>
      <c r="E85" s="12">
        <v>635</v>
      </c>
      <c r="F85" s="12">
        <v>245</v>
      </c>
      <c r="G85" s="12">
        <v>15</v>
      </c>
      <c r="H85" s="13">
        <v>0.71</v>
      </c>
      <c r="I85" s="13">
        <v>0.27</v>
      </c>
      <c r="J85" s="13">
        <v>0.02</v>
      </c>
    </row>
    <row r="86" spans="1:10" x14ac:dyDescent="0.25">
      <c r="A86" s="2" t="s">
        <v>479</v>
      </c>
      <c r="B86" s="12">
        <v>6175</v>
      </c>
      <c r="C86" s="13">
        <v>0.02</v>
      </c>
      <c r="D86" s="12">
        <v>6135</v>
      </c>
      <c r="E86" s="12">
        <v>5200</v>
      </c>
      <c r="F86" s="12">
        <v>830</v>
      </c>
      <c r="G86" s="12">
        <v>100</v>
      </c>
      <c r="H86" s="13">
        <v>0.85</v>
      </c>
      <c r="I86" s="13">
        <v>0.14000000000000001</v>
      </c>
      <c r="J86" s="13">
        <v>0.02</v>
      </c>
    </row>
    <row r="87" spans="1:10" x14ac:dyDescent="0.25">
      <c r="A87" s="2" t="s">
        <v>480</v>
      </c>
      <c r="B87" s="12">
        <v>2010</v>
      </c>
      <c r="C87" s="13">
        <v>0.02</v>
      </c>
      <c r="D87" s="12">
        <v>1550</v>
      </c>
      <c r="E87" s="12">
        <v>1430</v>
      </c>
      <c r="F87" s="12">
        <v>95</v>
      </c>
      <c r="G87" s="12">
        <v>25</v>
      </c>
      <c r="H87" s="13">
        <v>0.92</v>
      </c>
      <c r="I87" s="13">
        <v>0.06</v>
      </c>
      <c r="J87" s="13">
        <v>0.02</v>
      </c>
    </row>
    <row r="88" spans="1:10" x14ac:dyDescent="0.25">
      <c r="A88" s="2" t="s">
        <v>481</v>
      </c>
      <c r="B88" s="12">
        <v>1050</v>
      </c>
      <c r="C88" s="13">
        <v>0.02</v>
      </c>
      <c r="D88" s="12">
        <v>1320</v>
      </c>
      <c r="E88" s="12">
        <v>995</v>
      </c>
      <c r="F88" s="12">
        <v>290</v>
      </c>
      <c r="G88" s="12">
        <v>35</v>
      </c>
      <c r="H88" s="13">
        <v>0.76</v>
      </c>
      <c r="I88" s="13">
        <v>0.22</v>
      </c>
      <c r="J88" s="13">
        <v>0.03</v>
      </c>
    </row>
    <row r="89" spans="1:10" x14ac:dyDescent="0.25">
      <c r="A89" s="2" t="s">
        <v>482</v>
      </c>
      <c r="B89" s="12">
        <v>2825</v>
      </c>
      <c r="C89" s="13">
        <v>0.02</v>
      </c>
      <c r="D89" s="12">
        <v>2760</v>
      </c>
      <c r="E89" s="12">
        <v>2370</v>
      </c>
      <c r="F89" s="12">
        <v>365</v>
      </c>
      <c r="G89" s="12">
        <v>25</v>
      </c>
      <c r="H89" s="13">
        <v>0.86</v>
      </c>
      <c r="I89" s="13">
        <v>0.13</v>
      </c>
      <c r="J89" s="13">
        <v>0.01</v>
      </c>
    </row>
    <row r="90" spans="1:10" x14ac:dyDescent="0.25">
      <c r="A90" s="2" t="s">
        <v>483</v>
      </c>
      <c r="B90" s="12">
        <v>1035</v>
      </c>
      <c r="C90" s="13">
        <v>0.02</v>
      </c>
      <c r="D90" s="12">
        <v>1230</v>
      </c>
      <c r="E90" s="12">
        <v>840</v>
      </c>
      <c r="F90" s="12">
        <v>365</v>
      </c>
      <c r="G90" s="12">
        <v>25</v>
      </c>
      <c r="H90" s="13">
        <v>0.68</v>
      </c>
      <c r="I90" s="13">
        <v>0.3</v>
      </c>
      <c r="J90" s="13">
        <v>0.02</v>
      </c>
    </row>
    <row r="91" spans="1:10" x14ac:dyDescent="0.25">
      <c r="A91" s="2" t="s">
        <v>484</v>
      </c>
      <c r="B91" s="12">
        <v>6920</v>
      </c>
      <c r="C91" s="13">
        <v>0.02</v>
      </c>
      <c r="D91" s="12">
        <v>6860</v>
      </c>
      <c r="E91" s="12">
        <v>5635</v>
      </c>
      <c r="F91" s="12">
        <v>1115</v>
      </c>
      <c r="G91" s="12">
        <v>110</v>
      </c>
      <c r="H91" s="13">
        <v>0.82</v>
      </c>
      <c r="I91" s="13">
        <v>0.16</v>
      </c>
      <c r="J91" s="13">
        <v>0.02</v>
      </c>
    </row>
    <row r="92" spans="1:10" x14ac:dyDescent="0.25">
      <c r="A92" s="2" t="s">
        <v>485</v>
      </c>
      <c r="B92" s="12">
        <v>1445</v>
      </c>
      <c r="C92" s="13">
        <v>0.01</v>
      </c>
      <c r="D92" s="12">
        <v>1120</v>
      </c>
      <c r="E92" s="12">
        <v>1020</v>
      </c>
      <c r="F92" s="12">
        <v>70</v>
      </c>
      <c r="G92" s="12">
        <v>25</v>
      </c>
      <c r="H92" s="13">
        <v>0.91</v>
      </c>
      <c r="I92" s="13">
        <v>0.06</v>
      </c>
      <c r="J92" s="13">
        <v>0.02</v>
      </c>
    </row>
    <row r="93" spans="1:10" x14ac:dyDescent="0.25">
      <c r="A93" s="2" t="s">
        <v>486</v>
      </c>
      <c r="B93" s="12">
        <v>780</v>
      </c>
      <c r="C93" s="13">
        <v>0.01</v>
      </c>
      <c r="D93" s="12">
        <v>975</v>
      </c>
      <c r="E93" s="12">
        <v>735</v>
      </c>
      <c r="F93" s="12">
        <v>225</v>
      </c>
      <c r="G93" s="12">
        <v>20</v>
      </c>
      <c r="H93" s="13">
        <v>0.75</v>
      </c>
      <c r="I93" s="13">
        <v>0.23</v>
      </c>
      <c r="J93" s="13">
        <v>0.02</v>
      </c>
    </row>
    <row r="94" spans="1:10" x14ac:dyDescent="0.25">
      <c r="A94" s="2" t="s">
        <v>487</v>
      </c>
      <c r="B94" s="12">
        <v>2250</v>
      </c>
      <c r="C94" s="13">
        <v>0.01</v>
      </c>
      <c r="D94" s="12">
        <v>2180</v>
      </c>
      <c r="E94" s="12">
        <v>1885</v>
      </c>
      <c r="F94" s="12">
        <v>275</v>
      </c>
      <c r="G94" s="12">
        <v>25</v>
      </c>
      <c r="H94" s="13">
        <v>0.86</v>
      </c>
      <c r="I94" s="13">
        <v>0.13</v>
      </c>
      <c r="J94" s="13">
        <v>0.01</v>
      </c>
    </row>
    <row r="95" spans="1:10" x14ac:dyDescent="0.25">
      <c r="A95" s="2" t="s">
        <v>488</v>
      </c>
      <c r="B95" s="12">
        <v>875</v>
      </c>
      <c r="C95" s="13">
        <v>0.02</v>
      </c>
      <c r="D95" s="12">
        <v>1025</v>
      </c>
      <c r="E95" s="12">
        <v>700</v>
      </c>
      <c r="F95" s="12">
        <v>305</v>
      </c>
      <c r="G95" s="12">
        <v>20</v>
      </c>
      <c r="H95" s="13">
        <v>0.68</v>
      </c>
      <c r="I95" s="13">
        <v>0.3</v>
      </c>
      <c r="J95" s="13">
        <v>0.02</v>
      </c>
    </row>
    <row r="96" spans="1:10" x14ac:dyDescent="0.25">
      <c r="A96" s="2" t="s">
        <v>489</v>
      </c>
      <c r="B96" s="12">
        <v>5350</v>
      </c>
      <c r="C96" s="13">
        <v>0.01</v>
      </c>
      <c r="D96" s="12">
        <v>5300</v>
      </c>
      <c r="E96" s="12">
        <v>4340</v>
      </c>
      <c r="F96" s="12">
        <v>875</v>
      </c>
      <c r="G96" s="12">
        <v>85</v>
      </c>
      <c r="H96" s="13">
        <v>0.82</v>
      </c>
      <c r="I96" s="13">
        <v>0.16</v>
      </c>
      <c r="J96" s="13">
        <v>0.02</v>
      </c>
    </row>
    <row r="97" spans="1:10" x14ac:dyDescent="0.25">
      <c r="A97" s="2" t="s">
        <v>490</v>
      </c>
      <c r="B97" s="12">
        <v>290</v>
      </c>
      <c r="C97" s="13">
        <v>0</v>
      </c>
      <c r="D97" s="12">
        <v>225</v>
      </c>
      <c r="E97" s="12">
        <v>205</v>
      </c>
      <c r="F97" s="12">
        <v>20</v>
      </c>
      <c r="G97" s="12" t="s">
        <v>603</v>
      </c>
      <c r="H97" s="13">
        <v>0.91</v>
      </c>
      <c r="I97" s="13" t="s">
        <v>603</v>
      </c>
      <c r="J97" s="13" t="s">
        <v>603</v>
      </c>
    </row>
    <row r="98" spans="1:10" x14ac:dyDescent="0.25">
      <c r="A98" s="2" t="s">
        <v>491</v>
      </c>
      <c r="B98" s="12">
        <v>140</v>
      </c>
      <c r="C98" s="13">
        <v>0</v>
      </c>
      <c r="D98" s="12">
        <v>180</v>
      </c>
      <c r="E98" s="12">
        <v>120</v>
      </c>
      <c r="F98" s="12">
        <v>55</v>
      </c>
      <c r="G98" s="12">
        <v>5</v>
      </c>
      <c r="H98" s="13">
        <v>0.69</v>
      </c>
      <c r="I98" s="13">
        <v>0.3</v>
      </c>
      <c r="J98" s="13">
        <v>0.02</v>
      </c>
    </row>
    <row r="99" spans="1:10" x14ac:dyDescent="0.25">
      <c r="A99" s="2" t="s">
        <v>492</v>
      </c>
      <c r="B99" s="12">
        <v>530</v>
      </c>
      <c r="C99" s="13">
        <v>0</v>
      </c>
      <c r="D99" s="12">
        <v>500</v>
      </c>
      <c r="E99" s="12">
        <v>410</v>
      </c>
      <c r="F99" s="12">
        <v>85</v>
      </c>
      <c r="G99" s="12" t="s">
        <v>603</v>
      </c>
      <c r="H99" s="13">
        <v>0.83</v>
      </c>
      <c r="I99" s="13" t="s">
        <v>603</v>
      </c>
      <c r="J99" s="13" t="s">
        <v>603</v>
      </c>
    </row>
    <row r="100" spans="1:10" x14ac:dyDescent="0.25">
      <c r="A100" s="2" t="s">
        <v>493</v>
      </c>
      <c r="B100" s="12">
        <v>170</v>
      </c>
      <c r="C100" s="13">
        <v>0</v>
      </c>
      <c r="D100" s="12">
        <v>225</v>
      </c>
      <c r="E100" s="12">
        <v>135</v>
      </c>
      <c r="F100" s="12">
        <v>85</v>
      </c>
      <c r="G100" s="12">
        <v>5</v>
      </c>
      <c r="H100" s="13">
        <v>0.6</v>
      </c>
      <c r="I100" s="13">
        <v>0.39</v>
      </c>
      <c r="J100" s="13">
        <v>0.02</v>
      </c>
    </row>
    <row r="101" spans="1:10" x14ac:dyDescent="0.25">
      <c r="A101" s="2" t="s">
        <v>494</v>
      </c>
      <c r="B101" s="12">
        <v>1130</v>
      </c>
      <c r="C101" s="13">
        <v>0</v>
      </c>
      <c r="D101" s="12">
        <v>1125</v>
      </c>
      <c r="E101" s="12">
        <v>870</v>
      </c>
      <c r="F101" s="12">
        <v>245</v>
      </c>
      <c r="G101" s="12">
        <v>10</v>
      </c>
      <c r="H101" s="13">
        <v>0.77</v>
      </c>
      <c r="I101" s="13">
        <v>0.22</v>
      </c>
      <c r="J101" s="13">
        <v>0.01</v>
      </c>
    </row>
    <row r="102" spans="1:10" x14ac:dyDescent="0.25">
      <c r="A102" s="2" t="s">
        <v>495</v>
      </c>
      <c r="B102" s="12">
        <v>100</v>
      </c>
      <c r="C102" s="13">
        <v>0</v>
      </c>
      <c r="D102" s="12">
        <v>50</v>
      </c>
      <c r="E102" s="12">
        <v>45</v>
      </c>
      <c r="F102" s="12">
        <v>0</v>
      </c>
      <c r="G102" s="12">
        <v>5</v>
      </c>
      <c r="H102" s="13">
        <v>0.9</v>
      </c>
      <c r="I102" s="13">
        <v>0</v>
      </c>
      <c r="J102" s="13">
        <v>0.1</v>
      </c>
    </row>
    <row r="103" spans="1:10" x14ac:dyDescent="0.25">
      <c r="A103" s="2" t="s">
        <v>496</v>
      </c>
      <c r="B103" s="12">
        <v>85</v>
      </c>
      <c r="C103" s="13">
        <v>0</v>
      </c>
      <c r="D103" s="12">
        <v>80</v>
      </c>
      <c r="E103" s="12">
        <v>40</v>
      </c>
      <c r="F103" s="12">
        <v>5</v>
      </c>
      <c r="G103" s="12">
        <v>30</v>
      </c>
      <c r="H103" s="13">
        <v>0.52</v>
      </c>
      <c r="I103" s="13">
        <v>0.09</v>
      </c>
      <c r="J103" s="13">
        <v>0.4</v>
      </c>
    </row>
    <row r="104" spans="1:10" x14ac:dyDescent="0.25">
      <c r="A104" s="2" t="s">
        <v>497</v>
      </c>
      <c r="B104" s="12">
        <v>145</v>
      </c>
      <c r="C104" s="13">
        <v>0</v>
      </c>
      <c r="D104" s="12">
        <v>90</v>
      </c>
      <c r="E104" s="12">
        <v>45</v>
      </c>
      <c r="F104" s="12">
        <v>15</v>
      </c>
      <c r="G104" s="12">
        <v>30</v>
      </c>
      <c r="H104" s="13">
        <v>0.49</v>
      </c>
      <c r="I104" s="13">
        <v>0.18</v>
      </c>
      <c r="J104" s="13">
        <v>0.33</v>
      </c>
    </row>
    <row r="105" spans="1:10" x14ac:dyDescent="0.25">
      <c r="A105" s="2" t="s">
        <v>498</v>
      </c>
      <c r="B105" s="12">
        <v>80</v>
      </c>
      <c r="C105" s="13">
        <v>0</v>
      </c>
      <c r="D105" s="12">
        <v>60</v>
      </c>
      <c r="E105" s="12">
        <v>10</v>
      </c>
      <c r="F105" s="12">
        <v>5</v>
      </c>
      <c r="G105" s="12">
        <v>50</v>
      </c>
      <c r="H105" s="13">
        <v>0.15</v>
      </c>
      <c r="I105" s="13">
        <v>0.08</v>
      </c>
      <c r="J105" s="13">
        <v>0.77</v>
      </c>
    </row>
    <row r="106" spans="1:10" x14ac:dyDescent="0.25">
      <c r="A106" s="2" t="s">
        <v>499</v>
      </c>
      <c r="B106" s="12">
        <v>410</v>
      </c>
      <c r="C106" s="13">
        <v>0</v>
      </c>
      <c r="D106" s="12">
        <v>285</v>
      </c>
      <c r="E106" s="12">
        <v>140</v>
      </c>
      <c r="F106" s="12">
        <v>30</v>
      </c>
      <c r="G106" s="12">
        <v>115</v>
      </c>
      <c r="H106" s="13">
        <v>0.49</v>
      </c>
      <c r="I106" s="13">
        <v>0.1</v>
      </c>
      <c r="J106" s="13">
        <v>0.4</v>
      </c>
    </row>
    <row r="107" spans="1:10" x14ac:dyDescent="0.25">
      <c r="A107" s="2" t="s">
        <v>500</v>
      </c>
      <c r="B107" s="12">
        <v>710</v>
      </c>
      <c r="C107" s="13">
        <v>0.01</v>
      </c>
      <c r="D107" s="12">
        <v>535</v>
      </c>
      <c r="E107" s="12">
        <v>475</v>
      </c>
      <c r="F107" s="12">
        <v>55</v>
      </c>
      <c r="G107" s="12">
        <v>5</v>
      </c>
      <c r="H107" s="13">
        <v>0.89</v>
      </c>
      <c r="I107" s="13">
        <v>0.1</v>
      </c>
      <c r="J107" s="13">
        <v>0.01</v>
      </c>
    </row>
    <row r="108" spans="1:10" x14ac:dyDescent="0.25">
      <c r="A108" s="2" t="s">
        <v>501</v>
      </c>
      <c r="B108" s="12">
        <v>540</v>
      </c>
      <c r="C108" s="13">
        <v>0.01</v>
      </c>
      <c r="D108" s="12">
        <v>625</v>
      </c>
      <c r="E108" s="12">
        <v>480</v>
      </c>
      <c r="F108" s="12">
        <v>130</v>
      </c>
      <c r="G108" s="12">
        <v>15</v>
      </c>
      <c r="H108" s="13">
        <v>0.77</v>
      </c>
      <c r="I108" s="13">
        <v>0.21</v>
      </c>
      <c r="J108" s="13">
        <v>0.02</v>
      </c>
    </row>
    <row r="109" spans="1:10" x14ac:dyDescent="0.25">
      <c r="A109" s="2" t="s">
        <v>502</v>
      </c>
      <c r="B109" s="12">
        <v>605</v>
      </c>
      <c r="C109" s="13">
        <v>0</v>
      </c>
      <c r="D109" s="12">
        <v>600</v>
      </c>
      <c r="E109" s="12">
        <v>460</v>
      </c>
      <c r="F109" s="12">
        <v>140</v>
      </c>
      <c r="G109" s="12">
        <v>5</v>
      </c>
      <c r="H109" s="13">
        <v>0.76</v>
      </c>
      <c r="I109" s="13">
        <v>0.23</v>
      </c>
      <c r="J109" s="13">
        <v>0.01</v>
      </c>
    </row>
    <row r="110" spans="1:10" x14ac:dyDescent="0.25">
      <c r="A110" s="2" t="s">
        <v>503</v>
      </c>
      <c r="B110" s="12">
        <v>150</v>
      </c>
      <c r="C110" s="13">
        <v>0</v>
      </c>
      <c r="D110" s="12">
        <v>245</v>
      </c>
      <c r="E110" s="12">
        <v>145</v>
      </c>
      <c r="F110" s="12">
        <v>95</v>
      </c>
      <c r="G110" s="12">
        <v>5</v>
      </c>
      <c r="H110" s="13">
        <v>0.59</v>
      </c>
      <c r="I110" s="13">
        <v>0.39</v>
      </c>
      <c r="J110" s="13">
        <v>0.02</v>
      </c>
    </row>
    <row r="111" spans="1:10" x14ac:dyDescent="0.25">
      <c r="A111" s="2" t="s">
        <v>504</v>
      </c>
      <c r="B111" s="12">
        <v>2010</v>
      </c>
      <c r="C111" s="13">
        <v>0.01</v>
      </c>
      <c r="D111" s="12">
        <v>2010</v>
      </c>
      <c r="E111" s="12">
        <v>1555</v>
      </c>
      <c r="F111" s="12">
        <v>420</v>
      </c>
      <c r="G111" s="12">
        <v>30</v>
      </c>
      <c r="H111" s="13">
        <v>0.78</v>
      </c>
      <c r="I111" s="13">
        <v>0.21</v>
      </c>
      <c r="J111" s="13">
        <v>0.02</v>
      </c>
    </row>
    <row r="112" spans="1:10" x14ac:dyDescent="0.25">
      <c r="A112" s="2" t="s">
        <v>505</v>
      </c>
      <c r="B112" s="12">
        <v>3465</v>
      </c>
      <c r="C112" s="13">
        <v>0.03</v>
      </c>
      <c r="D112" s="12">
        <v>2780</v>
      </c>
      <c r="E112" s="12">
        <v>2590</v>
      </c>
      <c r="F112" s="12">
        <v>130</v>
      </c>
      <c r="G112" s="12">
        <v>60</v>
      </c>
      <c r="H112" s="13">
        <v>0.93</v>
      </c>
      <c r="I112" s="13">
        <v>0.05</v>
      </c>
      <c r="J112" s="13">
        <v>0.02</v>
      </c>
    </row>
    <row r="113" spans="1:10" x14ac:dyDescent="0.25">
      <c r="A113" s="2" t="s">
        <v>506</v>
      </c>
      <c r="B113" s="12">
        <v>1655</v>
      </c>
      <c r="C113" s="13">
        <v>0.03</v>
      </c>
      <c r="D113" s="12">
        <v>2080</v>
      </c>
      <c r="E113" s="12">
        <v>1660</v>
      </c>
      <c r="F113" s="12">
        <v>385</v>
      </c>
      <c r="G113" s="12">
        <v>35</v>
      </c>
      <c r="H113" s="13">
        <v>0.8</v>
      </c>
      <c r="I113" s="13">
        <v>0.19</v>
      </c>
      <c r="J113" s="13">
        <v>0.02</v>
      </c>
    </row>
    <row r="114" spans="1:10" x14ac:dyDescent="0.25">
      <c r="A114" s="2" t="s">
        <v>507</v>
      </c>
      <c r="B114" s="12">
        <v>5430</v>
      </c>
      <c r="C114" s="13">
        <v>0.03</v>
      </c>
      <c r="D114" s="12">
        <v>5280</v>
      </c>
      <c r="E114" s="12">
        <v>4645</v>
      </c>
      <c r="F114" s="12">
        <v>575</v>
      </c>
      <c r="G114" s="12">
        <v>60</v>
      </c>
      <c r="H114" s="13">
        <v>0.88</v>
      </c>
      <c r="I114" s="13">
        <v>0.11</v>
      </c>
      <c r="J114" s="13">
        <v>0.01</v>
      </c>
    </row>
    <row r="115" spans="1:10" x14ac:dyDescent="0.25">
      <c r="A115" s="2" t="s">
        <v>508</v>
      </c>
      <c r="B115" s="12">
        <v>1410</v>
      </c>
      <c r="C115" s="13">
        <v>0.03</v>
      </c>
      <c r="D115" s="12">
        <v>1755</v>
      </c>
      <c r="E115" s="12">
        <v>1285</v>
      </c>
      <c r="F115" s="12">
        <v>440</v>
      </c>
      <c r="G115" s="12">
        <v>30</v>
      </c>
      <c r="H115" s="13">
        <v>0.73</v>
      </c>
      <c r="I115" s="13">
        <v>0.25</v>
      </c>
      <c r="J115" s="13">
        <v>0.02</v>
      </c>
    </row>
    <row r="116" spans="1:10" x14ac:dyDescent="0.25">
      <c r="A116" s="2" t="s">
        <v>509</v>
      </c>
      <c r="B116" s="12">
        <v>11960</v>
      </c>
      <c r="C116" s="13">
        <v>0.03</v>
      </c>
      <c r="D116" s="12">
        <v>11900</v>
      </c>
      <c r="E116" s="12">
        <v>10175</v>
      </c>
      <c r="F116" s="12">
        <v>1530</v>
      </c>
      <c r="G116" s="12">
        <v>190</v>
      </c>
      <c r="H116" s="13">
        <v>0.86</v>
      </c>
      <c r="I116" s="13">
        <v>0.13</v>
      </c>
      <c r="J116" s="13">
        <v>0.02</v>
      </c>
    </row>
    <row r="117" spans="1:10" x14ac:dyDescent="0.25">
      <c r="A117" s="2" t="s">
        <v>510</v>
      </c>
      <c r="B117" s="12">
        <v>8535</v>
      </c>
      <c r="C117" s="13">
        <v>0.08</v>
      </c>
      <c r="D117" s="12">
        <v>6815</v>
      </c>
      <c r="E117" s="12">
        <v>6305</v>
      </c>
      <c r="F117" s="12">
        <v>370</v>
      </c>
      <c r="G117" s="12">
        <v>145</v>
      </c>
      <c r="H117" s="13">
        <v>0.93</v>
      </c>
      <c r="I117" s="13">
        <v>0.05</v>
      </c>
      <c r="J117" s="13">
        <v>0.02</v>
      </c>
    </row>
    <row r="118" spans="1:10" x14ac:dyDescent="0.25">
      <c r="A118" s="2" t="s">
        <v>511</v>
      </c>
      <c r="B118" s="12">
        <v>4170</v>
      </c>
      <c r="C118" s="13">
        <v>0.08</v>
      </c>
      <c r="D118" s="12">
        <v>5085</v>
      </c>
      <c r="E118" s="12">
        <v>3985</v>
      </c>
      <c r="F118" s="12">
        <v>990</v>
      </c>
      <c r="G118" s="12">
        <v>110</v>
      </c>
      <c r="H118" s="13">
        <v>0.78</v>
      </c>
      <c r="I118" s="13">
        <v>0.19</v>
      </c>
      <c r="J118" s="13">
        <v>0.02</v>
      </c>
    </row>
    <row r="119" spans="1:10" x14ac:dyDescent="0.25">
      <c r="A119" s="2" t="s">
        <v>512</v>
      </c>
      <c r="B119" s="12">
        <v>11850</v>
      </c>
      <c r="C119" s="13">
        <v>7.0000000000000007E-2</v>
      </c>
      <c r="D119" s="12">
        <v>11605</v>
      </c>
      <c r="E119" s="12">
        <v>10165</v>
      </c>
      <c r="F119" s="12">
        <v>1345</v>
      </c>
      <c r="G119" s="12">
        <v>90</v>
      </c>
      <c r="H119" s="13">
        <v>0.88</v>
      </c>
      <c r="I119" s="13">
        <v>0.12</v>
      </c>
      <c r="J119" s="13">
        <v>0.01</v>
      </c>
    </row>
    <row r="120" spans="1:10" x14ac:dyDescent="0.25">
      <c r="A120" s="2" t="s">
        <v>513</v>
      </c>
      <c r="B120" s="12">
        <v>4095</v>
      </c>
      <c r="C120" s="13">
        <v>0.08</v>
      </c>
      <c r="D120" s="12">
        <v>4875</v>
      </c>
      <c r="E120" s="12">
        <v>3475</v>
      </c>
      <c r="F120" s="12">
        <v>1330</v>
      </c>
      <c r="G120" s="12">
        <v>70</v>
      </c>
      <c r="H120" s="13">
        <v>0.71</v>
      </c>
      <c r="I120" s="13">
        <v>0.27</v>
      </c>
      <c r="J120" s="13">
        <v>0.01</v>
      </c>
    </row>
    <row r="121" spans="1:10" x14ac:dyDescent="0.25">
      <c r="A121" s="2" t="s">
        <v>514</v>
      </c>
      <c r="B121" s="12">
        <v>28650</v>
      </c>
      <c r="C121" s="13">
        <v>0.08</v>
      </c>
      <c r="D121" s="12">
        <v>28380</v>
      </c>
      <c r="E121" s="12">
        <v>23930</v>
      </c>
      <c r="F121" s="12">
        <v>4030</v>
      </c>
      <c r="G121" s="12">
        <v>420</v>
      </c>
      <c r="H121" s="13">
        <v>0.84</v>
      </c>
      <c r="I121" s="13">
        <v>0.14000000000000001</v>
      </c>
      <c r="J121" s="13">
        <v>0.01</v>
      </c>
    </row>
    <row r="122" spans="1:10" x14ac:dyDescent="0.25">
      <c r="A122" s="2" t="s">
        <v>515</v>
      </c>
      <c r="B122" s="12">
        <v>210</v>
      </c>
      <c r="C122" s="13">
        <v>0</v>
      </c>
      <c r="D122" s="12">
        <v>140</v>
      </c>
      <c r="E122" s="12">
        <v>130</v>
      </c>
      <c r="F122" s="12">
        <v>10</v>
      </c>
      <c r="G122" s="12">
        <v>5</v>
      </c>
      <c r="H122" s="13">
        <v>0.91</v>
      </c>
      <c r="I122" s="13">
        <v>7.0000000000000007E-2</v>
      </c>
      <c r="J122" s="13">
        <v>0.02</v>
      </c>
    </row>
    <row r="123" spans="1:10" x14ac:dyDescent="0.25">
      <c r="A123" s="2" t="s">
        <v>516</v>
      </c>
      <c r="B123" s="12">
        <v>100</v>
      </c>
      <c r="C123" s="13">
        <v>0</v>
      </c>
      <c r="D123" s="12">
        <v>150</v>
      </c>
      <c r="E123" s="12">
        <v>110</v>
      </c>
      <c r="F123" s="12">
        <v>30</v>
      </c>
      <c r="G123" s="12">
        <v>5</v>
      </c>
      <c r="H123" s="13">
        <v>0.75</v>
      </c>
      <c r="I123" s="13">
        <v>0.21</v>
      </c>
      <c r="J123" s="13">
        <v>0.03</v>
      </c>
    </row>
    <row r="124" spans="1:10" x14ac:dyDescent="0.25">
      <c r="A124" s="2" t="s">
        <v>517</v>
      </c>
      <c r="B124" s="12">
        <v>370</v>
      </c>
      <c r="C124" s="13">
        <v>0</v>
      </c>
      <c r="D124" s="12">
        <v>345</v>
      </c>
      <c r="E124" s="12">
        <v>290</v>
      </c>
      <c r="F124" s="12">
        <v>55</v>
      </c>
      <c r="G124" s="12" t="s">
        <v>603</v>
      </c>
      <c r="H124" s="13">
        <v>0.84</v>
      </c>
      <c r="I124" s="13" t="s">
        <v>603</v>
      </c>
      <c r="J124" s="13" t="s">
        <v>603</v>
      </c>
    </row>
    <row r="125" spans="1:10" x14ac:dyDescent="0.25">
      <c r="A125" s="2" t="s">
        <v>518</v>
      </c>
      <c r="B125" s="12">
        <v>150</v>
      </c>
      <c r="C125" s="13">
        <v>0</v>
      </c>
      <c r="D125" s="12">
        <v>185</v>
      </c>
      <c r="E125" s="12">
        <v>125</v>
      </c>
      <c r="F125" s="12">
        <v>60</v>
      </c>
      <c r="G125" s="12" t="s">
        <v>603</v>
      </c>
      <c r="H125" s="13">
        <v>0.67</v>
      </c>
      <c r="I125" s="13" t="s">
        <v>603</v>
      </c>
      <c r="J125" s="13" t="s">
        <v>603</v>
      </c>
    </row>
    <row r="126" spans="1:10" x14ac:dyDescent="0.25">
      <c r="A126" s="2" t="s">
        <v>519</v>
      </c>
      <c r="B126" s="12">
        <v>830</v>
      </c>
      <c r="C126" s="13">
        <v>0</v>
      </c>
      <c r="D126" s="12">
        <v>820</v>
      </c>
      <c r="E126" s="12">
        <v>655</v>
      </c>
      <c r="F126" s="12">
        <v>155</v>
      </c>
      <c r="G126" s="12">
        <v>10</v>
      </c>
      <c r="H126" s="13">
        <v>0.8</v>
      </c>
      <c r="I126" s="13">
        <v>0.19</v>
      </c>
      <c r="J126" s="13">
        <v>0.01</v>
      </c>
    </row>
    <row r="127" spans="1:10" x14ac:dyDescent="0.25">
      <c r="A127" s="2" t="s">
        <v>520</v>
      </c>
      <c r="B127" s="12">
        <v>2200</v>
      </c>
      <c r="C127" s="13">
        <v>0.02</v>
      </c>
      <c r="D127" s="12">
        <v>1595</v>
      </c>
      <c r="E127" s="12">
        <v>1475</v>
      </c>
      <c r="F127" s="12">
        <v>90</v>
      </c>
      <c r="G127" s="12">
        <v>30</v>
      </c>
      <c r="H127" s="13">
        <v>0.92</v>
      </c>
      <c r="I127" s="13">
        <v>0.06</v>
      </c>
      <c r="J127" s="13">
        <v>0.02</v>
      </c>
    </row>
    <row r="128" spans="1:10" x14ac:dyDescent="0.25">
      <c r="A128" s="2" t="s">
        <v>521</v>
      </c>
      <c r="B128" s="12">
        <v>1160</v>
      </c>
      <c r="C128" s="13">
        <v>0.02</v>
      </c>
      <c r="D128" s="12">
        <v>1545</v>
      </c>
      <c r="E128" s="12">
        <v>1195</v>
      </c>
      <c r="F128" s="12">
        <v>320</v>
      </c>
      <c r="G128" s="12">
        <v>30</v>
      </c>
      <c r="H128" s="13">
        <v>0.77</v>
      </c>
      <c r="I128" s="13">
        <v>0.21</v>
      </c>
      <c r="J128" s="13">
        <v>0.02</v>
      </c>
    </row>
    <row r="129" spans="1:10" x14ac:dyDescent="0.25">
      <c r="A129" s="2" t="s">
        <v>522</v>
      </c>
      <c r="B129" s="12">
        <v>3540</v>
      </c>
      <c r="C129" s="13">
        <v>0.02</v>
      </c>
      <c r="D129" s="12">
        <v>3410</v>
      </c>
      <c r="E129" s="12">
        <v>2900</v>
      </c>
      <c r="F129" s="12">
        <v>470</v>
      </c>
      <c r="G129" s="12">
        <v>35</v>
      </c>
      <c r="H129" s="13">
        <v>0.85</v>
      </c>
      <c r="I129" s="13">
        <v>0.14000000000000001</v>
      </c>
      <c r="J129" s="13">
        <v>0.01</v>
      </c>
    </row>
    <row r="130" spans="1:10" x14ac:dyDescent="0.25">
      <c r="A130" s="2" t="s">
        <v>523</v>
      </c>
      <c r="B130" s="12">
        <v>1280</v>
      </c>
      <c r="C130" s="13">
        <v>0.02</v>
      </c>
      <c r="D130" s="12">
        <v>1550</v>
      </c>
      <c r="E130" s="12">
        <v>1080</v>
      </c>
      <c r="F130" s="12">
        <v>445</v>
      </c>
      <c r="G130" s="12">
        <v>25</v>
      </c>
      <c r="H130" s="13">
        <v>0.7</v>
      </c>
      <c r="I130" s="13">
        <v>0.28999999999999998</v>
      </c>
      <c r="J130" s="13">
        <v>0.02</v>
      </c>
    </row>
    <row r="131" spans="1:10" x14ac:dyDescent="0.25">
      <c r="A131" s="2" t="s">
        <v>524</v>
      </c>
      <c r="B131" s="12">
        <v>8175</v>
      </c>
      <c r="C131" s="13">
        <v>0.02</v>
      </c>
      <c r="D131" s="12">
        <v>8100</v>
      </c>
      <c r="E131" s="12">
        <v>6650</v>
      </c>
      <c r="F131" s="12">
        <v>1325</v>
      </c>
      <c r="G131" s="12">
        <v>125</v>
      </c>
      <c r="H131" s="13">
        <v>0.82</v>
      </c>
      <c r="I131" s="13">
        <v>0.16</v>
      </c>
      <c r="J131" s="13">
        <v>0.02</v>
      </c>
    </row>
    <row r="132" spans="1:10" x14ac:dyDescent="0.25">
      <c r="A132" s="2" t="s">
        <v>525</v>
      </c>
      <c r="B132" s="12">
        <v>3450</v>
      </c>
      <c r="C132" s="13">
        <v>0.03</v>
      </c>
      <c r="D132" s="12">
        <v>2680</v>
      </c>
      <c r="E132" s="12">
        <v>2485</v>
      </c>
      <c r="F132" s="12">
        <v>135</v>
      </c>
      <c r="G132" s="12">
        <v>65</v>
      </c>
      <c r="H132" s="13">
        <v>0.93</v>
      </c>
      <c r="I132" s="13">
        <v>0.05</v>
      </c>
      <c r="J132" s="13">
        <v>0.02</v>
      </c>
    </row>
    <row r="133" spans="1:10" x14ac:dyDescent="0.25">
      <c r="A133" s="2" t="s">
        <v>526</v>
      </c>
      <c r="B133" s="12">
        <v>1690</v>
      </c>
      <c r="C133" s="13">
        <v>0.03</v>
      </c>
      <c r="D133" s="12">
        <v>2135</v>
      </c>
      <c r="E133" s="12">
        <v>1640</v>
      </c>
      <c r="F133" s="12">
        <v>445</v>
      </c>
      <c r="G133" s="12">
        <v>45</v>
      </c>
      <c r="H133" s="13">
        <v>0.77</v>
      </c>
      <c r="I133" s="13">
        <v>0.21</v>
      </c>
      <c r="J133" s="13">
        <v>0.02</v>
      </c>
    </row>
    <row r="134" spans="1:10" x14ac:dyDescent="0.25">
      <c r="A134" s="2" t="s">
        <v>527</v>
      </c>
      <c r="B134" s="12">
        <v>5510</v>
      </c>
      <c r="C134" s="13">
        <v>0.03</v>
      </c>
      <c r="D134" s="12">
        <v>5350</v>
      </c>
      <c r="E134" s="12">
        <v>4620</v>
      </c>
      <c r="F134" s="12">
        <v>660</v>
      </c>
      <c r="G134" s="12">
        <v>70</v>
      </c>
      <c r="H134" s="13">
        <v>0.86</v>
      </c>
      <c r="I134" s="13">
        <v>0.12</v>
      </c>
      <c r="J134" s="13">
        <v>0.01</v>
      </c>
    </row>
    <row r="135" spans="1:10" x14ac:dyDescent="0.25">
      <c r="A135" s="2" t="s">
        <v>528</v>
      </c>
      <c r="B135" s="12">
        <v>1750</v>
      </c>
      <c r="C135" s="13">
        <v>0.03</v>
      </c>
      <c r="D135" s="12">
        <v>2130</v>
      </c>
      <c r="E135" s="12">
        <v>1465</v>
      </c>
      <c r="F135" s="12">
        <v>635</v>
      </c>
      <c r="G135" s="12">
        <v>30</v>
      </c>
      <c r="H135" s="13">
        <v>0.69</v>
      </c>
      <c r="I135" s="13">
        <v>0.3</v>
      </c>
      <c r="J135" s="13">
        <v>0.01</v>
      </c>
    </row>
    <row r="136" spans="1:10" x14ac:dyDescent="0.25">
      <c r="A136" s="2" t="s">
        <v>529</v>
      </c>
      <c r="B136" s="12">
        <v>12400</v>
      </c>
      <c r="C136" s="13">
        <v>0.03</v>
      </c>
      <c r="D136" s="12">
        <v>12295</v>
      </c>
      <c r="E136" s="12">
        <v>10210</v>
      </c>
      <c r="F136" s="12">
        <v>1875</v>
      </c>
      <c r="G136" s="12">
        <v>210</v>
      </c>
      <c r="H136" s="13">
        <v>0.83</v>
      </c>
      <c r="I136" s="13">
        <v>0.15</v>
      </c>
      <c r="J136" s="13">
        <v>0.02</v>
      </c>
    </row>
    <row r="137" spans="1:10" x14ac:dyDescent="0.25">
      <c r="A137" s="2" t="s">
        <v>530</v>
      </c>
      <c r="B137" s="12">
        <v>1810</v>
      </c>
      <c r="C137" s="13">
        <v>0.02</v>
      </c>
      <c r="D137" s="12">
        <v>1420</v>
      </c>
      <c r="E137" s="12">
        <v>1325</v>
      </c>
      <c r="F137" s="12">
        <v>70</v>
      </c>
      <c r="G137" s="12">
        <v>25</v>
      </c>
      <c r="H137" s="13">
        <v>0.93</v>
      </c>
      <c r="I137" s="13">
        <v>0.05</v>
      </c>
      <c r="J137" s="13">
        <v>0.02</v>
      </c>
    </row>
    <row r="138" spans="1:10" x14ac:dyDescent="0.25">
      <c r="A138" s="2" t="s">
        <v>531</v>
      </c>
      <c r="B138" s="12">
        <v>960</v>
      </c>
      <c r="C138" s="13">
        <v>0.02</v>
      </c>
      <c r="D138" s="12">
        <v>1180</v>
      </c>
      <c r="E138" s="12">
        <v>910</v>
      </c>
      <c r="F138" s="12">
        <v>245</v>
      </c>
      <c r="G138" s="12">
        <v>20</v>
      </c>
      <c r="H138" s="13">
        <v>0.77</v>
      </c>
      <c r="I138" s="13">
        <v>0.21</v>
      </c>
      <c r="J138" s="13">
        <v>0.02</v>
      </c>
    </row>
    <row r="139" spans="1:10" x14ac:dyDescent="0.25">
      <c r="A139" s="2" t="s">
        <v>532</v>
      </c>
      <c r="B139" s="12">
        <v>2735</v>
      </c>
      <c r="C139" s="13">
        <v>0.02</v>
      </c>
      <c r="D139" s="12">
        <v>2660</v>
      </c>
      <c r="E139" s="12">
        <v>2340</v>
      </c>
      <c r="F139" s="12">
        <v>300</v>
      </c>
      <c r="G139" s="12">
        <v>20</v>
      </c>
      <c r="H139" s="13">
        <v>0.88</v>
      </c>
      <c r="I139" s="13">
        <v>0.11</v>
      </c>
      <c r="J139" s="13">
        <v>0.01</v>
      </c>
    </row>
    <row r="140" spans="1:10" x14ac:dyDescent="0.25">
      <c r="A140" s="2" t="s">
        <v>533</v>
      </c>
      <c r="B140" s="12">
        <v>980</v>
      </c>
      <c r="C140" s="13">
        <v>0.02</v>
      </c>
      <c r="D140" s="12">
        <v>1180</v>
      </c>
      <c r="E140" s="12">
        <v>850</v>
      </c>
      <c r="F140" s="12">
        <v>320</v>
      </c>
      <c r="G140" s="12">
        <v>10</v>
      </c>
      <c r="H140" s="13">
        <v>0.72</v>
      </c>
      <c r="I140" s="13">
        <v>0.27</v>
      </c>
      <c r="J140" s="13">
        <v>0.01</v>
      </c>
    </row>
    <row r="141" spans="1:10" x14ac:dyDescent="0.25">
      <c r="A141" s="2" t="s">
        <v>534</v>
      </c>
      <c r="B141" s="12">
        <v>6490</v>
      </c>
      <c r="C141" s="13">
        <v>0.02</v>
      </c>
      <c r="D141" s="12">
        <v>6440</v>
      </c>
      <c r="E141" s="12">
        <v>5420</v>
      </c>
      <c r="F141" s="12">
        <v>940</v>
      </c>
      <c r="G141" s="12">
        <v>80</v>
      </c>
      <c r="H141" s="13">
        <v>0.84</v>
      </c>
      <c r="I141" s="13">
        <v>0.15</v>
      </c>
      <c r="J141" s="13">
        <v>0.01</v>
      </c>
    </row>
    <row r="142" spans="1:10" x14ac:dyDescent="0.25">
      <c r="A142" s="2" t="s">
        <v>535</v>
      </c>
      <c r="B142" s="12">
        <v>215</v>
      </c>
      <c r="C142" s="13">
        <v>0</v>
      </c>
      <c r="D142" s="12">
        <v>150</v>
      </c>
      <c r="E142" s="12">
        <v>135</v>
      </c>
      <c r="F142" s="12">
        <v>10</v>
      </c>
      <c r="G142" s="12" t="s">
        <v>603</v>
      </c>
      <c r="H142" s="13">
        <v>0.91</v>
      </c>
      <c r="I142" s="13" t="s">
        <v>603</v>
      </c>
      <c r="J142" s="13" t="s">
        <v>603</v>
      </c>
    </row>
    <row r="143" spans="1:10" x14ac:dyDescent="0.25">
      <c r="A143" s="2" t="s">
        <v>536</v>
      </c>
      <c r="B143" s="12">
        <v>125</v>
      </c>
      <c r="C143" s="13">
        <v>0</v>
      </c>
      <c r="D143" s="12">
        <v>165</v>
      </c>
      <c r="E143" s="12">
        <v>120</v>
      </c>
      <c r="F143" s="12">
        <v>40</v>
      </c>
      <c r="G143" s="12">
        <v>5</v>
      </c>
      <c r="H143" s="13">
        <v>0.75</v>
      </c>
      <c r="I143" s="13">
        <v>0.23</v>
      </c>
      <c r="J143" s="13">
        <v>0.02</v>
      </c>
    </row>
    <row r="144" spans="1:10" x14ac:dyDescent="0.25">
      <c r="A144" s="2" t="s">
        <v>537</v>
      </c>
      <c r="B144" s="12">
        <v>410</v>
      </c>
      <c r="C144" s="13">
        <v>0</v>
      </c>
      <c r="D144" s="12">
        <v>395</v>
      </c>
      <c r="E144" s="12">
        <v>320</v>
      </c>
      <c r="F144" s="12">
        <v>70</v>
      </c>
      <c r="G144" s="12">
        <v>5</v>
      </c>
      <c r="H144" s="13">
        <v>0.81</v>
      </c>
      <c r="I144" s="13">
        <v>0.18</v>
      </c>
      <c r="J144" s="13">
        <v>0.01</v>
      </c>
    </row>
    <row r="145" spans="1:10" x14ac:dyDescent="0.25">
      <c r="A145" s="2" t="s">
        <v>538</v>
      </c>
      <c r="B145" s="12">
        <v>165</v>
      </c>
      <c r="C145" s="13">
        <v>0</v>
      </c>
      <c r="D145" s="12">
        <v>195</v>
      </c>
      <c r="E145" s="12">
        <v>115</v>
      </c>
      <c r="F145" s="12">
        <v>80</v>
      </c>
      <c r="G145" s="12" t="s">
        <v>603</v>
      </c>
      <c r="H145" s="13">
        <v>0.59</v>
      </c>
      <c r="I145" s="13" t="s">
        <v>603</v>
      </c>
      <c r="J145" s="13" t="s">
        <v>603</v>
      </c>
    </row>
    <row r="146" spans="1:10" x14ac:dyDescent="0.25">
      <c r="A146" s="2" t="s">
        <v>539</v>
      </c>
      <c r="B146" s="12">
        <v>915</v>
      </c>
      <c r="C146" s="13">
        <v>0</v>
      </c>
      <c r="D146" s="12">
        <v>900</v>
      </c>
      <c r="E146" s="12">
        <v>690</v>
      </c>
      <c r="F146" s="12">
        <v>195</v>
      </c>
      <c r="G146" s="12">
        <v>10</v>
      </c>
      <c r="H146" s="13">
        <v>0.77</v>
      </c>
      <c r="I146" s="13">
        <v>0.22</v>
      </c>
      <c r="J146" s="13">
        <v>0.01</v>
      </c>
    </row>
    <row r="147" spans="1:10" x14ac:dyDescent="0.25">
      <c r="A147" s="2" t="s">
        <v>540</v>
      </c>
      <c r="B147" s="12">
        <v>2095</v>
      </c>
      <c r="C147" s="13">
        <v>0.02</v>
      </c>
      <c r="D147" s="12">
        <v>1690</v>
      </c>
      <c r="E147" s="12">
        <v>1575</v>
      </c>
      <c r="F147" s="12">
        <v>85</v>
      </c>
      <c r="G147" s="12">
        <v>30</v>
      </c>
      <c r="H147" s="13">
        <v>0.93</v>
      </c>
      <c r="I147" s="13">
        <v>0.05</v>
      </c>
      <c r="J147" s="13">
        <v>0.02</v>
      </c>
    </row>
    <row r="148" spans="1:10" x14ac:dyDescent="0.25">
      <c r="A148" s="2" t="s">
        <v>541</v>
      </c>
      <c r="B148" s="12">
        <v>915</v>
      </c>
      <c r="C148" s="13">
        <v>0.02</v>
      </c>
      <c r="D148" s="12">
        <v>1140</v>
      </c>
      <c r="E148" s="12">
        <v>895</v>
      </c>
      <c r="F148" s="12">
        <v>205</v>
      </c>
      <c r="G148" s="12">
        <v>40</v>
      </c>
      <c r="H148" s="13">
        <v>0.79</v>
      </c>
      <c r="I148" s="13">
        <v>0.18</v>
      </c>
      <c r="J148" s="13">
        <v>0.04</v>
      </c>
    </row>
    <row r="149" spans="1:10" x14ac:dyDescent="0.25">
      <c r="A149" s="2" t="s">
        <v>542</v>
      </c>
      <c r="B149" s="12">
        <v>3060</v>
      </c>
      <c r="C149" s="13">
        <v>0.02</v>
      </c>
      <c r="D149" s="12">
        <v>2980</v>
      </c>
      <c r="E149" s="12">
        <v>2640</v>
      </c>
      <c r="F149" s="12">
        <v>320</v>
      </c>
      <c r="G149" s="12">
        <v>20</v>
      </c>
      <c r="H149" s="13">
        <v>0.89</v>
      </c>
      <c r="I149" s="13">
        <v>0.11</v>
      </c>
      <c r="J149" s="13">
        <v>0.01</v>
      </c>
    </row>
    <row r="150" spans="1:10" x14ac:dyDescent="0.25">
      <c r="A150" s="2" t="s">
        <v>543</v>
      </c>
      <c r="B150" s="12">
        <v>970</v>
      </c>
      <c r="C150" s="13">
        <v>0.02</v>
      </c>
      <c r="D150" s="12">
        <v>1185</v>
      </c>
      <c r="E150" s="12">
        <v>830</v>
      </c>
      <c r="F150" s="12">
        <v>340</v>
      </c>
      <c r="G150" s="12">
        <v>15</v>
      </c>
      <c r="H150" s="13">
        <v>0.7</v>
      </c>
      <c r="I150" s="13">
        <v>0.28999999999999998</v>
      </c>
      <c r="J150" s="13">
        <v>0.01</v>
      </c>
    </row>
    <row r="151" spans="1:10" x14ac:dyDescent="0.25">
      <c r="A151" s="2" t="s">
        <v>544</v>
      </c>
      <c r="B151" s="12">
        <v>7045</v>
      </c>
      <c r="C151" s="13">
        <v>0.02</v>
      </c>
      <c r="D151" s="12">
        <v>6995</v>
      </c>
      <c r="E151" s="12">
        <v>5940</v>
      </c>
      <c r="F151" s="12">
        <v>950</v>
      </c>
      <c r="G151" s="12">
        <v>105</v>
      </c>
      <c r="H151" s="13">
        <v>0.85</v>
      </c>
      <c r="I151" s="13">
        <v>0.14000000000000001</v>
      </c>
      <c r="J151" s="13">
        <v>0.01</v>
      </c>
    </row>
    <row r="152" spans="1:10" x14ac:dyDescent="0.25">
      <c r="A152" s="2" t="s">
        <v>545</v>
      </c>
      <c r="B152" s="12">
        <v>6330</v>
      </c>
      <c r="C152" s="13">
        <v>0.06</v>
      </c>
      <c r="D152" s="12">
        <v>4980</v>
      </c>
      <c r="E152" s="12">
        <v>4575</v>
      </c>
      <c r="F152" s="12">
        <v>300</v>
      </c>
      <c r="G152" s="12">
        <v>105</v>
      </c>
      <c r="H152" s="13">
        <v>0.92</v>
      </c>
      <c r="I152" s="13">
        <v>0.06</v>
      </c>
      <c r="J152" s="13">
        <v>0.02</v>
      </c>
    </row>
    <row r="153" spans="1:10" x14ac:dyDescent="0.25">
      <c r="A153" s="2" t="s">
        <v>546</v>
      </c>
      <c r="B153" s="12">
        <v>3195</v>
      </c>
      <c r="C153" s="13">
        <v>0.06</v>
      </c>
      <c r="D153" s="12">
        <v>3955</v>
      </c>
      <c r="E153" s="12">
        <v>3000</v>
      </c>
      <c r="F153" s="12">
        <v>855</v>
      </c>
      <c r="G153" s="12">
        <v>95</v>
      </c>
      <c r="H153" s="13">
        <v>0.76</v>
      </c>
      <c r="I153" s="13">
        <v>0.22</v>
      </c>
      <c r="J153" s="13">
        <v>0.02</v>
      </c>
    </row>
    <row r="154" spans="1:10" x14ac:dyDescent="0.25">
      <c r="A154" s="2" t="s">
        <v>547</v>
      </c>
      <c r="B154" s="12">
        <v>9805</v>
      </c>
      <c r="C154" s="13">
        <v>0.06</v>
      </c>
      <c r="D154" s="12">
        <v>9580</v>
      </c>
      <c r="E154" s="12">
        <v>8350</v>
      </c>
      <c r="F154" s="12">
        <v>1120</v>
      </c>
      <c r="G154" s="12">
        <v>110</v>
      </c>
      <c r="H154" s="13">
        <v>0.87</v>
      </c>
      <c r="I154" s="13">
        <v>0.12</v>
      </c>
      <c r="J154" s="13">
        <v>0.01</v>
      </c>
    </row>
    <row r="155" spans="1:10" x14ac:dyDescent="0.25">
      <c r="A155" s="2" t="s">
        <v>548</v>
      </c>
      <c r="B155" s="12">
        <v>3100</v>
      </c>
      <c r="C155" s="13">
        <v>0.06</v>
      </c>
      <c r="D155" s="12">
        <v>3725</v>
      </c>
      <c r="E155" s="12">
        <v>2625</v>
      </c>
      <c r="F155" s="12">
        <v>1045</v>
      </c>
      <c r="G155" s="12">
        <v>55</v>
      </c>
      <c r="H155" s="13">
        <v>0.71</v>
      </c>
      <c r="I155" s="13">
        <v>0.28000000000000003</v>
      </c>
      <c r="J155" s="13">
        <v>0.01</v>
      </c>
    </row>
    <row r="156" spans="1:10" x14ac:dyDescent="0.25">
      <c r="A156" s="2" t="s">
        <v>549</v>
      </c>
      <c r="B156" s="12">
        <v>22430</v>
      </c>
      <c r="C156" s="13">
        <v>0.06</v>
      </c>
      <c r="D156" s="12">
        <v>22240</v>
      </c>
      <c r="E156" s="12">
        <v>18550</v>
      </c>
      <c r="F156" s="12">
        <v>3320</v>
      </c>
      <c r="G156" s="12">
        <v>365</v>
      </c>
      <c r="H156" s="13">
        <v>0.83</v>
      </c>
      <c r="I156" s="13">
        <v>0.15</v>
      </c>
      <c r="J156" s="13">
        <v>0.02</v>
      </c>
    </row>
    <row r="157" spans="1:10" x14ac:dyDescent="0.25">
      <c r="A157" s="2" t="s">
        <v>550</v>
      </c>
      <c r="B157" s="12">
        <v>1185</v>
      </c>
      <c r="C157" s="13">
        <v>0.01</v>
      </c>
      <c r="D157" s="12">
        <v>930</v>
      </c>
      <c r="E157" s="12">
        <v>860</v>
      </c>
      <c r="F157" s="12">
        <v>50</v>
      </c>
      <c r="G157" s="12">
        <v>20</v>
      </c>
      <c r="H157" s="13">
        <v>0.92</v>
      </c>
      <c r="I157" s="13">
        <v>0.05</v>
      </c>
      <c r="J157" s="13">
        <v>0.02</v>
      </c>
    </row>
    <row r="158" spans="1:10" x14ac:dyDescent="0.25">
      <c r="A158" s="2" t="s">
        <v>551</v>
      </c>
      <c r="B158" s="12">
        <v>625</v>
      </c>
      <c r="C158" s="13">
        <v>0.01</v>
      </c>
      <c r="D158" s="12">
        <v>765</v>
      </c>
      <c r="E158" s="12">
        <v>605</v>
      </c>
      <c r="F158" s="12">
        <v>150</v>
      </c>
      <c r="G158" s="12">
        <v>15</v>
      </c>
      <c r="H158" s="13">
        <v>0.79</v>
      </c>
      <c r="I158" s="13">
        <v>0.19</v>
      </c>
      <c r="J158" s="13">
        <v>0.02</v>
      </c>
    </row>
    <row r="159" spans="1:10" x14ac:dyDescent="0.25">
      <c r="A159" s="2" t="s">
        <v>552</v>
      </c>
      <c r="B159" s="12">
        <v>1880</v>
      </c>
      <c r="C159" s="13">
        <v>0.01</v>
      </c>
      <c r="D159" s="12">
        <v>1850</v>
      </c>
      <c r="E159" s="12">
        <v>1630</v>
      </c>
      <c r="F159" s="12">
        <v>205</v>
      </c>
      <c r="G159" s="12">
        <v>15</v>
      </c>
      <c r="H159" s="13">
        <v>0.88</v>
      </c>
      <c r="I159" s="13">
        <v>0.11</v>
      </c>
      <c r="J159" s="13">
        <v>0.01</v>
      </c>
    </row>
    <row r="160" spans="1:10" x14ac:dyDescent="0.25">
      <c r="A160" s="2" t="s">
        <v>553</v>
      </c>
      <c r="B160" s="12">
        <v>645</v>
      </c>
      <c r="C160" s="13">
        <v>0.01</v>
      </c>
      <c r="D160" s="12">
        <v>745</v>
      </c>
      <c r="E160" s="12">
        <v>550</v>
      </c>
      <c r="F160" s="12">
        <v>185</v>
      </c>
      <c r="G160" s="12">
        <v>10</v>
      </c>
      <c r="H160" s="13">
        <v>0.74</v>
      </c>
      <c r="I160" s="13">
        <v>0.25</v>
      </c>
      <c r="J160" s="13">
        <v>0.01</v>
      </c>
    </row>
    <row r="161" spans="1:10" x14ac:dyDescent="0.25">
      <c r="A161" s="2" t="s">
        <v>554</v>
      </c>
      <c r="B161" s="12">
        <v>4330</v>
      </c>
      <c r="C161" s="13">
        <v>0.01</v>
      </c>
      <c r="D161" s="12">
        <v>4290</v>
      </c>
      <c r="E161" s="12">
        <v>3640</v>
      </c>
      <c r="F161" s="12">
        <v>585</v>
      </c>
      <c r="G161" s="12">
        <v>60</v>
      </c>
      <c r="H161" s="13">
        <v>0.85</v>
      </c>
      <c r="I161" s="13">
        <v>0.14000000000000001</v>
      </c>
      <c r="J161" s="13">
        <v>0.01</v>
      </c>
    </row>
    <row r="162" spans="1:10" x14ac:dyDescent="0.25">
      <c r="A162" s="2" t="s">
        <v>379</v>
      </c>
      <c r="B162" s="12">
        <v>104575</v>
      </c>
      <c r="C162" s="13">
        <v>1</v>
      </c>
      <c r="D162" s="12">
        <v>81700</v>
      </c>
      <c r="E162" s="12">
        <v>75450</v>
      </c>
      <c r="F162" s="12">
        <v>4630</v>
      </c>
      <c r="G162" s="12">
        <v>1620</v>
      </c>
      <c r="H162" s="13">
        <v>0.92</v>
      </c>
      <c r="I162" s="13">
        <v>0.06</v>
      </c>
      <c r="J162" s="13">
        <v>0.02</v>
      </c>
    </row>
    <row r="163" spans="1:10" x14ac:dyDescent="0.25">
      <c r="A163" s="2" t="s">
        <v>380</v>
      </c>
      <c r="B163" s="12">
        <v>53370</v>
      </c>
      <c r="C163" s="13">
        <v>1</v>
      </c>
      <c r="D163" s="12">
        <v>66445</v>
      </c>
      <c r="E163" s="12">
        <v>51645</v>
      </c>
      <c r="F163" s="12">
        <v>13345</v>
      </c>
      <c r="G163" s="12">
        <v>1455</v>
      </c>
      <c r="H163" s="13">
        <v>0.78</v>
      </c>
      <c r="I163" s="13">
        <v>0.2</v>
      </c>
      <c r="J163" s="13">
        <v>0.02</v>
      </c>
    </row>
    <row r="164" spans="1:10" x14ac:dyDescent="0.25">
      <c r="A164" s="2" t="s">
        <v>381</v>
      </c>
      <c r="B164" s="12">
        <v>161060</v>
      </c>
      <c r="C164" s="13">
        <v>1</v>
      </c>
      <c r="D164" s="12">
        <v>156120</v>
      </c>
      <c r="E164" s="12">
        <v>135550</v>
      </c>
      <c r="F164" s="12">
        <v>18915</v>
      </c>
      <c r="G164" s="12">
        <v>1650</v>
      </c>
      <c r="H164" s="13">
        <v>0.87</v>
      </c>
      <c r="I164" s="13">
        <v>0.12</v>
      </c>
      <c r="J164" s="13">
        <v>0.01</v>
      </c>
    </row>
    <row r="165" spans="1:10" x14ac:dyDescent="0.25">
      <c r="A165" s="2" t="s">
        <v>382</v>
      </c>
      <c r="B165" s="12">
        <v>51755</v>
      </c>
      <c r="C165" s="13">
        <v>1</v>
      </c>
      <c r="D165" s="12">
        <v>63280</v>
      </c>
      <c r="E165" s="12">
        <v>44565</v>
      </c>
      <c r="F165" s="12">
        <v>17650</v>
      </c>
      <c r="G165" s="12">
        <v>1065</v>
      </c>
      <c r="H165" s="13">
        <v>0.7</v>
      </c>
      <c r="I165" s="13">
        <v>0.28000000000000003</v>
      </c>
      <c r="J165" s="13">
        <v>0.02</v>
      </c>
    </row>
    <row r="166" spans="1:10" x14ac:dyDescent="0.25">
      <c r="A166" s="2" t="s">
        <v>383</v>
      </c>
      <c r="B166" s="12">
        <v>370760</v>
      </c>
      <c r="C166" s="13">
        <v>1</v>
      </c>
      <c r="D166" s="12">
        <v>367545</v>
      </c>
      <c r="E166" s="12">
        <v>307210</v>
      </c>
      <c r="F166" s="12">
        <v>54540</v>
      </c>
      <c r="G166" s="12">
        <v>5795</v>
      </c>
      <c r="H166" s="13">
        <v>0.84</v>
      </c>
      <c r="I166" s="13">
        <v>0.15</v>
      </c>
      <c r="J166" s="13">
        <v>0.02</v>
      </c>
    </row>
    <row r="167" spans="1:10" x14ac:dyDescent="0.25">
      <c r="A167" s="2" t="s">
        <v>555</v>
      </c>
      <c r="B167" s="12">
        <v>50</v>
      </c>
      <c r="C167" s="13">
        <v>0</v>
      </c>
      <c r="D167" s="12">
        <v>40</v>
      </c>
      <c r="E167" s="12">
        <v>30</v>
      </c>
      <c r="F167" s="12">
        <v>5</v>
      </c>
      <c r="G167" s="12" t="s">
        <v>603</v>
      </c>
      <c r="H167" s="13">
        <v>0.82</v>
      </c>
      <c r="I167" s="13" t="s">
        <v>603</v>
      </c>
      <c r="J167" s="13" t="s">
        <v>603</v>
      </c>
    </row>
    <row r="168" spans="1:10" x14ac:dyDescent="0.25">
      <c r="A168" s="2" t="s">
        <v>556</v>
      </c>
      <c r="B168" s="12">
        <v>45</v>
      </c>
      <c r="C168" s="13">
        <v>0</v>
      </c>
      <c r="D168" s="12">
        <v>45</v>
      </c>
      <c r="E168" s="12">
        <v>35</v>
      </c>
      <c r="F168" s="12">
        <v>10</v>
      </c>
      <c r="G168" s="12" t="s">
        <v>603</v>
      </c>
      <c r="H168" s="13">
        <v>0.8</v>
      </c>
      <c r="I168" s="13" t="s">
        <v>603</v>
      </c>
      <c r="J168" s="13" t="s">
        <v>603</v>
      </c>
    </row>
    <row r="169" spans="1:10" x14ac:dyDescent="0.25">
      <c r="A169" s="2" t="s">
        <v>557</v>
      </c>
      <c r="B169" s="12">
        <v>70</v>
      </c>
      <c r="C169" s="13">
        <v>0</v>
      </c>
      <c r="D169" s="12">
        <v>75</v>
      </c>
      <c r="E169" s="12">
        <v>65</v>
      </c>
      <c r="F169" s="12">
        <v>10</v>
      </c>
      <c r="G169" s="12">
        <v>0</v>
      </c>
      <c r="H169" s="13">
        <v>0.88</v>
      </c>
      <c r="I169" s="13">
        <v>0.12</v>
      </c>
      <c r="J169" s="13">
        <v>0</v>
      </c>
    </row>
    <row r="170" spans="1:10" x14ac:dyDescent="0.25">
      <c r="A170" s="2" t="s">
        <v>558</v>
      </c>
      <c r="B170" s="12">
        <v>30</v>
      </c>
      <c r="C170" s="13">
        <v>0</v>
      </c>
      <c r="D170" s="12">
        <v>30</v>
      </c>
      <c r="E170" s="12">
        <v>20</v>
      </c>
      <c r="F170" s="12">
        <v>10</v>
      </c>
      <c r="G170" s="12" t="s">
        <v>603</v>
      </c>
      <c r="H170" s="13">
        <v>0.7</v>
      </c>
      <c r="I170" s="13" t="s">
        <v>603</v>
      </c>
      <c r="J170" s="13" t="s">
        <v>603</v>
      </c>
    </row>
    <row r="171" spans="1:10" x14ac:dyDescent="0.25">
      <c r="A171" s="2" t="s">
        <v>559</v>
      </c>
      <c r="B171" s="12">
        <v>190</v>
      </c>
      <c r="C171" s="13">
        <v>0</v>
      </c>
      <c r="D171" s="12">
        <v>190</v>
      </c>
      <c r="E171" s="12">
        <v>155</v>
      </c>
      <c r="F171" s="12">
        <v>30</v>
      </c>
      <c r="G171" s="12">
        <v>5</v>
      </c>
      <c r="H171" s="13">
        <v>0.82</v>
      </c>
      <c r="I171" s="13">
        <v>0.16</v>
      </c>
      <c r="J171" s="13">
        <v>0.02</v>
      </c>
    </row>
    <row r="172" spans="1:10" x14ac:dyDescent="0.25">
      <c r="A172" s="2" t="s">
        <v>560</v>
      </c>
      <c r="B172" s="12">
        <v>2405</v>
      </c>
      <c r="C172" s="13">
        <v>0.02</v>
      </c>
      <c r="D172" s="12">
        <v>1915</v>
      </c>
      <c r="E172" s="12">
        <v>1780</v>
      </c>
      <c r="F172" s="12">
        <v>100</v>
      </c>
      <c r="G172" s="12">
        <v>35</v>
      </c>
      <c r="H172" s="13">
        <v>0.93</v>
      </c>
      <c r="I172" s="13">
        <v>0.05</v>
      </c>
      <c r="J172" s="13">
        <v>0.02</v>
      </c>
    </row>
    <row r="173" spans="1:10" x14ac:dyDescent="0.25">
      <c r="A173" s="2" t="s">
        <v>561</v>
      </c>
      <c r="B173" s="12">
        <v>1275</v>
      </c>
      <c r="C173" s="13">
        <v>0.02</v>
      </c>
      <c r="D173" s="12">
        <v>1525</v>
      </c>
      <c r="E173" s="12">
        <v>1205</v>
      </c>
      <c r="F173" s="12">
        <v>295</v>
      </c>
      <c r="G173" s="12">
        <v>30</v>
      </c>
      <c r="H173" s="13">
        <v>0.79</v>
      </c>
      <c r="I173" s="13">
        <v>0.19</v>
      </c>
      <c r="J173" s="13">
        <v>0.02</v>
      </c>
    </row>
    <row r="174" spans="1:10" x14ac:dyDescent="0.25">
      <c r="A174" s="2" t="s">
        <v>562</v>
      </c>
      <c r="B174" s="12">
        <v>3490</v>
      </c>
      <c r="C174" s="13">
        <v>0.02</v>
      </c>
      <c r="D174" s="12">
        <v>3430</v>
      </c>
      <c r="E174" s="12">
        <v>2980</v>
      </c>
      <c r="F174" s="12">
        <v>415</v>
      </c>
      <c r="G174" s="12">
        <v>40</v>
      </c>
      <c r="H174" s="13">
        <v>0.87</v>
      </c>
      <c r="I174" s="13">
        <v>0.12</v>
      </c>
      <c r="J174" s="13">
        <v>0.01</v>
      </c>
    </row>
    <row r="175" spans="1:10" x14ac:dyDescent="0.25">
      <c r="A175" s="2" t="s">
        <v>563</v>
      </c>
      <c r="B175" s="12">
        <v>1100</v>
      </c>
      <c r="C175" s="13">
        <v>0.02</v>
      </c>
      <c r="D175" s="12">
        <v>1330</v>
      </c>
      <c r="E175" s="12">
        <v>955</v>
      </c>
      <c r="F175" s="12">
        <v>355</v>
      </c>
      <c r="G175" s="12">
        <v>20</v>
      </c>
      <c r="H175" s="13">
        <v>0.72</v>
      </c>
      <c r="I175" s="13">
        <v>0.27</v>
      </c>
      <c r="J175" s="13">
        <v>0.01</v>
      </c>
    </row>
    <row r="176" spans="1:10" x14ac:dyDescent="0.25">
      <c r="A176" s="2" t="s">
        <v>564</v>
      </c>
      <c r="B176" s="12">
        <v>8270</v>
      </c>
      <c r="C176" s="13">
        <v>0.02</v>
      </c>
      <c r="D176" s="12">
        <v>8200</v>
      </c>
      <c r="E176" s="12">
        <v>6920</v>
      </c>
      <c r="F176" s="12">
        <v>1160</v>
      </c>
      <c r="G176" s="12">
        <v>120</v>
      </c>
      <c r="H176" s="13">
        <v>0.84</v>
      </c>
      <c r="I176" s="13">
        <v>0.14000000000000001</v>
      </c>
      <c r="J176" s="13">
        <v>0.01</v>
      </c>
    </row>
    <row r="177" spans="1:10" x14ac:dyDescent="0.25">
      <c r="A177" s="2" t="s">
        <v>565</v>
      </c>
      <c r="B177" s="12">
        <v>3905</v>
      </c>
      <c r="C177" s="13">
        <v>0.04</v>
      </c>
      <c r="D177" s="12">
        <v>2955</v>
      </c>
      <c r="E177" s="12">
        <v>2725</v>
      </c>
      <c r="F177" s="12">
        <v>165</v>
      </c>
      <c r="G177" s="12">
        <v>65</v>
      </c>
      <c r="H177" s="13">
        <v>0.92</v>
      </c>
      <c r="I177" s="13">
        <v>0.06</v>
      </c>
      <c r="J177" s="13">
        <v>0.02</v>
      </c>
    </row>
    <row r="178" spans="1:10" x14ac:dyDescent="0.25">
      <c r="A178" s="2" t="s">
        <v>566</v>
      </c>
      <c r="B178" s="12">
        <v>2045</v>
      </c>
      <c r="C178" s="13">
        <v>0.04</v>
      </c>
      <c r="D178" s="12">
        <v>2635</v>
      </c>
      <c r="E178" s="12">
        <v>2080</v>
      </c>
      <c r="F178" s="12">
        <v>510</v>
      </c>
      <c r="G178" s="12">
        <v>45</v>
      </c>
      <c r="H178" s="13">
        <v>0.79</v>
      </c>
      <c r="I178" s="13">
        <v>0.19</v>
      </c>
      <c r="J178" s="13">
        <v>0.02</v>
      </c>
    </row>
    <row r="179" spans="1:10" x14ac:dyDescent="0.25">
      <c r="A179" s="2" t="s">
        <v>567</v>
      </c>
      <c r="B179" s="12">
        <v>6305</v>
      </c>
      <c r="C179" s="13">
        <v>0.04</v>
      </c>
      <c r="D179" s="12">
        <v>6160</v>
      </c>
      <c r="E179" s="12">
        <v>5315</v>
      </c>
      <c r="F179" s="12">
        <v>770</v>
      </c>
      <c r="G179" s="12">
        <v>75</v>
      </c>
      <c r="H179" s="13">
        <v>0.86</v>
      </c>
      <c r="I179" s="13">
        <v>0.13</v>
      </c>
      <c r="J179" s="13">
        <v>0.01</v>
      </c>
    </row>
    <row r="180" spans="1:10" x14ac:dyDescent="0.25">
      <c r="A180" s="2" t="s">
        <v>568</v>
      </c>
      <c r="B180" s="12">
        <v>1930</v>
      </c>
      <c r="C180" s="13">
        <v>0.04</v>
      </c>
      <c r="D180" s="12">
        <v>2350</v>
      </c>
      <c r="E180" s="12">
        <v>1640</v>
      </c>
      <c r="F180" s="12">
        <v>675</v>
      </c>
      <c r="G180" s="12">
        <v>40</v>
      </c>
      <c r="H180" s="13">
        <v>0.7</v>
      </c>
      <c r="I180" s="13">
        <v>0.28999999999999998</v>
      </c>
      <c r="J180" s="13">
        <v>0.02</v>
      </c>
    </row>
    <row r="181" spans="1:10" x14ac:dyDescent="0.25">
      <c r="A181" s="2" t="s">
        <v>569</v>
      </c>
      <c r="B181" s="12">
        <v>14190</v>
      </c>
      <c r="C181" s="13">
        <v>0.04</v>
      </c>
      <c r="D181" s="12">
        <v>14100</v>
      </c>
      <c r="E181" s="12">
        <v>11760</v>
      </c>
      <c r="F181" s="12">
        <v>2115</v>
      </c>
      <c r="G181" s="12">
        <v>225</v>
      </c>
      <c r="H181" s="13">
        <v>0.83</v>
      </c>
      <c r="I181" s="13">
        <v>0.15</v>
      </c>
      <c r="J181" s="13">
        <v>0.02</v>
      </c>
    </row>
  </sheetData>
  <conditionalFormatting sqref="A1">
    <cfRule type="dataBar" priority="1">
      <dataBar>
        <cfvo type="num" val="0"/>
        <cfvo type="num" val="1"/>
        <color rgb="FFB4A9D4"/>
      </dataBar>
      <extLst>
        <ext xmlns:x14="http://schemas.microsoft.com/office/spreadsheetml/2009/9/main" uri="{B025F937-C7B1-47D3-B67F-A62EFF666E3E}">
          <x14:id>{54DDCB39-7804-4908-85C0-B3DDD8BD3EA2}</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54DDCB39-7804-4908-85C0-B3DDD8BD3EA2}">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81"/>
  <sheetViews>
    <sheetView workbookViewId="0"/>
  </sheetViews>
  <sheetFormatPr defaultColWidth="11" defaultRowHeight="15.75" x14ac:dyDescent="0.25"/>
  <cols>
    <col min="1" max="1" width="35.75" customWidth="1"/>
    <col min="2" max="15" width="16.75" customWidth="1"/>
  </cols>
  <sheetData>
    <row r="1" spans="1:4" ht="47.25" x14ac:dyDescent="0.25">
      <c r="A1" s="4" t="s">
        <v>394</v>
      </c>
      <c r="B1" s="4" t="s">
        <v>570</v>
      </c>
      <c r="C1" s="4" t="s">
        <v>571</v>
      </c>
      <c r="D1" s="4" t="s">
        <v>572</v>
      </c>
    </row>
    <row r="2" spans="1:4" x14ac:dyDescent="0.25">
      <c r="A2" s="2" t="s">
        <v>395</v>
      </c>
      <c r="B2" s="12">
        <v>2845</v>
      </c>
      <c r="C2" s="23">
        <v>108240</v>
      </c>
      <c r="D2" s="13">
        <v>0.03</v>
      </c>
    </row>
    <row r="3" spans="1:4" x14ac:dyDescent="0.25">
      <c r="A3" s="2" t="s">
        <v>396</v>
      </c>
      <c r="B3" s="12">
        <v>33435</v>
      </c>
      <c r="C3" s="23">
        <v>1735290</v>
      </c>
      <c r="D3" s="13">
        <v>0.03</v>
      </c>
    </row>
    <row r="4" spans="1:4" x14ac:dyDescent="0.25">
      <c r="A4" s="2" t="s">
        <v>397</v>
      </c>
      <c r="B4" s="12">
        <v>44975</v>
      </c>
      <c r="C4" s="23">
        <v>6123725</v>
      </c>
      <c r="D4" s="13">
        <v>0.03</v>
      </c>
    </row>
    <row r="5" spans="1:4" x14ac:dyDescent="0.25">
      <c r="A5" s="2" t="s">
        <v>398</v>
      </c>
      <c r="B5" s="12">
        <v>80450</v>
      </c>
      <c r="C5" s="23">
        <v>13687080</v>
      </c>
      <c r="D5" s="13">
        <v>0.03</v>
      </c>
    </row>
    <row r="6" spans="1:4" x14ac:dyDescent="0.25">
      <c r="A6" s="2" t="s">
        <v>399</v>
      </c>
      <c r="B6" s="12">
        <v>161700</v>
      </c>
      <c r="C6" s="23">
        <v>21654335</v>
      </c>
      <c r="D6" s="13">
        <v>0.03</v>
      </c>
    </row>
    <row r="7" spans="1:4" x14ac:dyDescent="0.25">
      <c r="A7" s="2" t="s">
        <v>400</v>
      </c>
      <c r="B7" s="12">
        <v>2615</v>
      </c>
      <c r="C7" s="23">
        <v>101840</v>
      </c>
      <c r="D7" s="13">
        <v>0.03</v>
      </c>
    </row>
    <row r="8" spans="1:4" x14ac:dyDescent="0.25">
      <c r="A8" s="2" t="s">
        <v>401</v>
      </c>
      <c r="B8" s="12">
        <v>30440</v>
      </c>
      <c r="C8" s="23">
        <v>1596020</v>
      </c>
      <c r="D8" s="13">
        <v>0.03</v>
      </c>
    </row>
    <row r="9" spans="1:4" x14ac:dyDescent="0.25">
      <c r="A9" s="2" t="s">
        <v>402</v>
      </c>
      <c r="B9" s="12">
        <v>39965</v>
      </c>
      <c r="C9" s="23">
        <v>5505520</v>
      </c>
      <c r="D9" s="13">
        <v>0.03</v>
      </c>
    </row>
    <row r="10" spans="1:4" x14ac:dyDescent="0.25">
      <c r="A10" s="2" t="s">
        <v>403</v>
      </c>
      <c r="B10" s="12">
        <v>73045</v>
      </c>
      <c r="C10" s="23">
        <v>12960610</v>
      </c>
      <c r="D10" s="13">
        <v>0.03</v>
      </c>
    </row>
    <row r="11" spans="1:4" x14ac:dyDescent="0.25">
      <c r="A11" s="2" t="s">
        <v>404</v>
      </c>
      <c r="B11" s="12">
        <v>146065</v>
      </c>
      <c r="C11" s="23">
        <v>20163990</v>
      </c>
      <c r="D11" s="13">
        <v>0.03</v>
      </c>
    </row>
    <row r="12" spans="1:4" x14ac:dyDescent="0.25">
      <c r="A12" s="2" t="s">
        <v>405</v>
      </c>
      <c r="B12" s="12">
        <v>2055</v>
      </c>
      <c r="C12" s="23">
        <v>78700</v>
      </c>
      <c r="D12" s="13">
        <v>0.02</v>
      </c>
    </row>
    <row r="13" spans="1:4" x14ac:dyDescent="0.25">
      <c r="A13" s="2" t="s">
        <v>406</v>
      </c>
      <c r="B13" s="12">
        <v>22350</v>
      </c>
      <c r="C13" s="23">
        <v>1160520</v>
      </c>
      <c r="D13" s="13">
        <v>0.02</v>
      </c>
    </row>
    <row r="14" spans="1:4" x14ac:dyDescent="0.25">
      <c r="A14" s="2" t="s">
        <v>407</v>
      </c>
      <c r="B14" s="12">
        <v>28575</v>
      </c>
      <c r="C14" s="23">
        <v>3896575</v>
      </c>
      <c r="D14" s="13">
        <v>0.02</v>
      </c>
    </row>
    <row r="15" spans="1:4" x14ac:dyDescent="0.25">
      <c r="A15" s="2" t="s">
        <v>408</v>
      </c>
      <c r="B15" s="12">
        <v>49435</v>
      </c>
      <c r="C15" s="23">
        <v>8652535</v>
      </c>
      <c r="D15" s="13">
        <v>0.02</v>
      </c>
    </row>
    <row r="16" spans="1:4" x14ac:dyDescent="0.25">
      <c r="A16" s="2" t="s">
        <v>409</v>
      </c>
      <c r="B16" s="12">
        <v>102415</v>
      </c>
      <c r="C16" s="23">
        <v>13788330</v>
      </c>
      <c r="D16" s="13">
        <v>0.02</v>
      </c>
    </row>
    <row r="17" spans="1:4" x14ac:dyDescent="0.25">
      <c r="A17" s="2" t="s">
        <v>410</v>
      </c>
      <c r="B17" s="12">
        <v>1170</v>
      </c>
      <c r="C17" s="23">
        <v>46850</v>
      </c>
      <c r="D17" s="13">
        <v>0.01</v>
      </c>
    </row>
    <row r="18" spans="1:4" x14ac:dyDescent="0.25">
      <c r="A18" s="2" t="s">
        <v>411</v>
      </c>
      <c r="B18" s="12">
        <v>13035</v>
      </c>
      <c r="C18" s="23">
        <v>681460</v>
      </c>
      <c r="D18" s="13">
        <v>0.01</v>
      </c>
    </row>
    <row r="19" spans="1:4" x14ac:dyDescent="0.25">
      <c r="A19" s="2" t="s">
        <v>412</v>
      </c>
      <c r="B19" s="12">
        <v>16735</v>
      </c>
      <c r="C19" s="23">
        <v>2377710</v>
      </c>
      <c r="D19" s="13">
        <v>0.01</v>
      </c>
    </row>
    <row r="20" spans="1:4" x14ac:dyDescent="0.25">
      <c r="A20" s="2" t="s">
        <v>413</v>
      </c>
      <c r="B20" s="12">
        <v>31290</v>
      </c>
      <c r="C20" s="23">
        <v>5586240</v>
      </c>
      <c r="D20" s="13">
        <v>0.01</v>
      </c>
    </row>
    <row r="21" spans="1:4" x14ac:dyDescent="0.25">
      <c r="A21" s="2" t="s">
        <v>414</v>
      </c>
      <c r="B21" s="12">
        <v>62230</v>
      </c>
      <c r="C21" s="23">
        <v>8692260</v>
      </c>
      <c r="D21" s="13">
        <v>0.01</v>
      </c>
    </row>
    <row r="22" spans="1:4" x14ac:dyDescent="0.25">
      <c r="A22" s="2" t="s">
        <v>415</v>
      </c>
      <c r="B22" s="12">
        <v>1035</v>
      </c>
      <c r="C22" s="23">
        <v>40330</v>
      </c>
      <c r="D22" s="13">
        <v>0.01</v>
      </c>
    </row>
    <row r="23" spans="1:4" x14ac:dyDescent="0.25">
      <c r="A23" s="2" t="s">
        <v>416</v>
      </c>
      <c r="B23" s="12">
        <v>11640</v>
      </c>
      <c r="C23" s="23">
        <v>601640</v>
      </c>
      <c r="D23" s="13">
        <v>0.01</v>
      </c>
    </row>
    <row r="24" spans="1:4" x14ac:dyDescent="0.25">
      <c r="A24" s="2" t="s">
        <v>417</v>
      </c>
      <c r="B24" s="12">
        <v>15430</v>
      </c>
      <c r="C24" s="23">
        <v>2128895</v>
      </c>
      <c r="D24" s="13">
        <v>0.01</v>
      </c>
    </row>
    <row r="25" spans="1:4" x14ac:dyDescent="0.25">
      <c r="A25" s="2" t="s">
        <v>418</v>
      </c>
      <c r="B25" s="12">
        <v>27260</v>
      </c>
      <c r="C25" s="23">
        <v>4846920</v>
      </c>
      <c r="D25" s="13">
        <v>0.01</v>
      </c>
    </row>
    <row r="26" spans="1:4" x14ac:dyDescent="0.25">
      <c r="A26" s="2" t="s">
        <v>419</v>
      </c>
      <c r="B26" s="12">
        <v>55370</v>
      </c>
      <c r="C26" s="23">
        <v>7617785</v>
      </c>
      <c r="D26" s="13">
        <v>0.01</v>
      </c>
    </row>
    <row r="27" spans="1:4" x14ac:dyDescent="0.25">
      <c r="A27" s="2" t="s">
        <v>420</v>
      </c>
      <c r="B27" s="12">
        <v>2495</v>
      </c>
      <c r="C27" s="23">
        <v>96740</v>
      </c>
      <c r="D27" s="13">
        <v>0.03</v>
      </c>
    </row>
    <row r="28" spans="1:4" x14ac:dyDescent="0.25">
      <c r="A28" s="2" t="s">
        <v>421</v>
      </c>
      <c r="B28" s="12">
        <v>28465</v>
      </c>
      <c r="C28" s="23">
        <v>1486230</v>
      </c>
      <c r="D28" s="13">
        <v>0.03</v>
      </c>
    </row>
    <row r="29" spans="1:4" x14ac:dyDescent="0.25">
      <c r="A29" s="2" t="s">
        <v>422</v>
      </c>
      <c r="B29" s="12">
        <v>37785</v>
      </c>
      <c r="C29" s="23">
        <v>5358265</v>
      </c>
      <c r="D29" s="13">
        <v>0.03</v>
      </c>
    </row>
    <row r="30" spans="1:4" x14ac:dyDescent="0.25">
      <c r="A30" s="2" t="s">
        <v>423</v>
      </c>
      <c r="B30" s="12">
        <v>67160</v>
      </c>
      <c r="C30" s="23">
        <v>12116495</v>
      </c>
      <c r="D30" s="13">
        <v>0.03</v>
      </c>
    </row>
    <row r="31" spans="1:4" x14ac:dyDescent="0.25">
      <c r="A31" s="2" t="s">
        <v>424</v>
      </c>
      <c r="B31" s="12">
        <v>135905</v>
      </c>
      <c r="C31" s="23">
        <v>19057730</v>
      </c>
      <c r="D31" s="13">
        <v>0.03</v>
      </c>
    </row>
    <row r="32" spans="1:4" x14ac:dyDescent="0.25">
      <c r="A32" s="2" t="s">
        <v>425</v>
      </c>
      <c r="B32" s="12">
        <v>3080</v>
      </c>
      <c r="C32" s="23">
        <v>117200</v>
      </c>
      <c r="D32" s="13">
        <v>0.03</v>
      </c>
    </row>
    <row r="33" spans="1:4" x14ac:dyDescent="0.25">
      <c r="A33" s="2" t="s">
        <v>426</v>
      </c>
      <c r="B33" s="12">
        <v>35765</v>
      </c>
      <c r="C33" s="23">
        <v>1848570</v>
      </c>
      <c r="D33" s="13">
        <v>0.03</v>
      </c>
    </row>
    <row r="34" spans="1:4" x14ac:dyDescent="0.25">
      <c r="A34" s="2" t="s">
        <v>427</v>
      </c>
      <c r="B34" s="12">
        <v>47305</v>
      </c>
      <c r="C34" s="23">
        <v>6428135</v>
      </c>
      <c r="D34" s="13">
        <v>0.03</v>
      </c>
    </row>
    <row r="35" spans="1:4" x14ac:dyDescent="0.25">
      <c r="A35" s="2" t="s">
        <v>428</v>
      </c>
      <c r="B35" s="12">
        <v>83015</v>
      </c>
      <c r="C35" s="23">
        <v>14507900</v>
      </c>
      <c r="D35" s="13">
        <v>0.03</v>
      </c>
    </row>
    <row r="36" spans="1:4" x14ac:dyDescent="0.25">
      <c r="A36" s="2" t="s">
        <v>429</v>
      </c>
      <c r="B36" s="12">
        <v>169165</v>
      </c>
      <c r="C36" s="23">
        <v>22901805</v>
      </c>
      <c r="D36" s="13">
        <v>0.03</v>
      </c>
    </row>
    <row r="37" spans="1:4" x14ac:dyDescent="0.25">
      <c r="A37" s="2" t="s">
        <v>430</v>
      </c>
      <c r="B37" s="12">
        <v>2890</v>
      </c>
      <c r="C37" s="23">
        <v>110780</v>
      </c>
      <c r="D37" s="13">
        <v>0.03</v>
      </c>
    </row>
    <row r="38" spans="1:4" x14ac:dyDescent="0.25">
      <c r="A38" s="2" t="s">
        <v>431</v>
      </c>
      <c r="B38" s="12">
        <v>31440</v>
      </c>
      <c r="C38" s="23">
        <v>1631560</v>
      </c>
      <c r="D38" s="13">
        <v>0.03</v>
      </c>
    </row>
    <row r="39" spans="1:4" x14ac:dyDescent="0.25">
      <c r="A39" s="2" t="s">
        <v>432</v>
      </c>
      <c r="B39" s="12">
        <v>40100</v>
      </c>
      <c r="C39" s="23">
        <v>5510155</v>
      </c>
      <c r="D39" s="13">
        <v>0.03</v>
      </c>
    </row>
    <row r="40" spans="1:4" x14ac:dyDescent="0.25">
      <c r="A40" s="2" t="s">
        <v>433</v>
      </c>
      <c r="B40" s="12">
        <v>67345</v>
      </c>
      <c r="C40" s="23">
        <v>11862130</v>
      </c>
      <c r="D40" s="13">
        <v>0.03</v>
      </c>
    </row>
    <row r="41" spans="1:4" x14ac:dyDescent="0.25">
      <c r="A41" s="2" t="s">
        <v>434</v>
      </c>
      <c r="B41" s="12">
        <v>141775</v>
      </c>
      <c r="C41" s="23">
        <v>19114625</v>
      </c>
      <c r="D41" s="13">
        <v>0.03</v>
      </c>
    </row>
    <row r="42" spans="1:4" x14ac:dyDescent="0.25">
      <c r="A42" s="2" t="s">
        <v>435</v>
      </c>
      <c r="B42" s="12">
        <v>1065</v>
      </c>
      <c r="C42" s="23">
        <v>39320</v>
      </c>
      <c r="D42" s="13">
        <v>0.01</v>
      </c>
    </row>
    <row r="43" spans="1:4" x14ac:dyDescent="0.25">
      <c r="A43" s="2" t="s">
        <v>436</v>
      </c>
      <c r="B43" s="12">
        <v>11840</v>
      </c>
      <c r="C43" s="23">
        <v>590400</v>
      </c>
      <c r="D43" s="13">
        <v>0.01</v>
      </c>
    </row>
    <row r="44" spans="1:4" x14ac:dyDescent="0.25">
      <c r="A44" s="2" t="s">
        <v>437</v>
      </c>
      <c r="B44" s="12">
        <v>15620</v>
      </c>
      <c r="C44" s="23">
        <v>2136885</v>
      </c>
      <c r="D44" s="13">
        <v>0.01</v>
      </c>
    </row>
    <row r="45" spans="1:4" x14ac:dyDescent="0.25">
      <c r="A45" s="2" t="s">
        <v>438</v>
      </c>
      <c r="B45" s="12">
        <v>29390</v>
      </c>
      <c r="C45" s="23">
        <v>5026235</v>
      </c>
      <c r="D45" s="13">
        <v>0.01</v>
      </c>
    </row>
    <row r="46" spans="1:4" x14ac:dyDescent="0.25">
      <c r="A46" s="2" t="s">
        <v>439</v>
      </c>
      <c r="B46" s="12">
        <v>57920</v>
      </c>
      <c r="C46" s="23">
        <v>7792840</v>
      </c>
      <c r="D46" s="13">
        <v>0.01</v>
      </c>
    </row>
    <row r="47" spans="1:4" x14ac:dyDescent="0.25">
      <c r="A47" s="2" t="s">
        <v>440</v>
      </c>
      <c r="B47" s="12">
        <v>1625</v>
      </c>
      <c r="C47" s="23">
        <v>61400</v>
      </c>
      <c r="D47" s="13">
        <v>0.02</v>
      </c>
    </row>
    <row r="48" spans="1:4" x14ac:dyDescent="0.25">
      <c r="A48" s="2" t="s">
        <v>441</v>
      </c>
      <c r="B48" s="12">
        <v>18750</v>
      </c>
      <c r="C48" s="23">
        <v>968000</v>
      </c>
      <c r="D48" s="13">
        <v>0.02</v>
      </c>
    </row>
    <row r="49" spans="1:4" x14ac:dyDescent="0.25">
      <c r="A49" s="2" t="s">
        <v>442</v>
      </c>
      <c r="B49" s="12">
        <v>24205</v>
      </c>
      <c r="C49" s="23">
        <v>3326340</v>
      </c>
      <c r="D49" s="13">
        <v>0.02</v>
      </c>
    </row>
    <row r="50" spans="1:4" x14ac:dyDescent="0.25">
      <c r="A50" s="2" t="s">
        <v>443</v>
      </c>
      <c r="B50" s="12">
        <v>42260</v>
      </c>
      <c r="C50" s="23">
        <v>7571160</v>
      </c>
      <c r="D50" s="13">
        <v>0.02</v>
      </c>
    </row>
    <row r="51" spans="1:4" x14ac:dyDescent="0.25">
      <c r="A51" s="2" t="s">
        <v>444</v>
      </c>
      <c r="B51" s="12">
        <v>86840</v>
      </c>
      <c r="C51" s="23">
        <v>11926900</v>
      </c>
      <c r="D51" s="13">
        <v>0.02</v>
      </c>
    </row>
    <row r="52" spans="1:4" x14ac:dyDescent="0.25">
      <c r="A52" s="2" t="s">
        <v>445</v>
      </c>
      <c r="B52" s="12">
        <v>935</v>
      </c>
      <c r="C52" s="23">
        <v>35700</v>
      </c>
      <c r="D52" s="13">
        <v>0.01</v>
      </c>
    </row>
    <row r="53" spans="1:4" x14ac:dyDescent="0.25">
      <c r="A53" s="2" t="s">
        <v>446</v>
      </c>
      <c r="B53" s="12">
        <v>10930</v>
      </c>
      <c r="C53" s="23">
        <v>564980</v>
      </c>
      <c r="D53" s="13">
        <v>0.01</v>
      </c>
    </row>
    <row r="54" spans="1:4" x14ac:dyDescent="0.25">
      <c r="A54" s="2" t="s">
        <v>447</v>
      </c>
      <c r="B54" s="12">
        <v>14750</v>
      </c>
      <c r="C54" s="23">
        <v>2065200</v>
      </c>
      <c r="D54" s="13">
        <v>0.01</v>
      </c>
    </row>
    <row r="55" spans="1:4" x14ac:dyDescent="0.25">
      <c r="A55" s="2" t="s">
        <v>448</v>
      </c>
      <c r="B55" s="12">
        <v>27195</v>
      </c>
      <c r="C55" s="23">
        <v>4839645</v>
      </c>
      <c r="D55" s="13">
        <v>0.01</v>
      </c>
    </row>
    <row r="56" spans="1:4" x14ac:dyDescent="0.25">
      <c r="A56" s="2" t="s">
        <v>449</v>
      </c>
      <c r="B56" s="12">
        <v>53810</v>
      </c>
      <c r="C56" s="23">
        <v>7505525</v>
      </c>
      <c r="D56" s="13">
        <v>0.01</v>
      </c>
    </row>
    <row r="57" spans="1:4" x14ac:dyDescent="0.25">
      <c r="A57" s="2" t="s">
        <v>450</v>
      </c>
      <c r="B57" s="12">
        <v>5850</v>
      </c>
      <c r="C57" s="23">
        <v>217000</v>
      </c>
      <c r="D57" s="13">
        <v>0.06</v>
      </c>
    </row>
    <row r="58" spans="1:4" x14ac:dyDescent="0.25">
      <c r="A58" s="2" t="s">
        <v>451</v>
      </c>
      <c r="B58" s="12">
        <v>68415</v>
      </c>
      <c r="C58" s="23">
        <v>3450170</v>
      </c>
      <c r="D58" s="13">
        <v>0.06</v>
      </c>
    </row>
    <row r="59" spans="1:4" x14ac:dyDescent="0.25">
      <c r="A59" s="2" t="s">
        <v>452</v>
      </c>
      <c r="B59" s="12">
        <v>88355</v>
      </c>
      <c r="C59" s="23">
        <v>11836265</v>
      </c>
      <c r="D59" s="13">
        <v>0.06</v>
      </c>
    </row>
    <row r="60" spans="1:4" x14ac:dyDescent="0.25">
      <c r="A60" s="2" t="s">
        <v>453</v>
      </c>
      <c r="B60" s="12">
        <v>160000</v>
      </c>
      <c r="C60" s="23">
        <v>27411325</v>
      </c>
      <c r="D60" s="13">
        <v>0.06</v>
      </c>
    </row>
    <row r="61" spans="1:4" x14ac:dyDescent="0.25">
      <c r="A61" s="2" t="s">
        <v>454</v>
      </c>
      <c r="B61" s="12">
        <v>322620</v>
      </c>
      <c r="C61" s="23">
        <v>42914760</v>
      </c>
      <c r="D61" s="13">
        <v>0.06</v>
      </c>
    </row>
    <row r="62" spans="1:4" x14ac:dyDescent="0.25">
      <c r="A62" s="2" t="s">
        <v>455</v>
      </c>
      <c r="B62" s="12">
        <v>2960</v>
      </c>
      <c r="C62" s="23">
        <v>114460</v>
      </c>
      <c r="D62" s="13">
        <v>0.03</v>
      </c>
    </row>
    <row r="63" spans="1:4" x14ac:dyDescent="0.25">
      <c r="A63" s="2" t="s">
        <v>456</v>
      </c>
      <c r="B63" s="12">
        <v>31960</v>
      </c>
      <c r="C63" s="23">
        <v>1671130</v>
      </c>
      <c r="D63" s="13">
        <v>0.03</v>
      </c>
    </row>
    <row r="64" spans="1:4" x14ac:dyDescent="0.25">
      <c r="A64" s="2" t="s">
        <v>457</v>
      </c>
      <c r="B64" s="12">
        <v>43590</v>
      </c>
      <c r="C64" s="23">
        <v>6104490</v>
      </c>
      <c r="D64" s="13">
        <v>0.03</v>
      </c>
    </row>
    <row r="65" spans="1:4" x14ac:dyDescent="0.25">
      <c r="A65" s="2" t="s">
        <v>458</v>
      </c>
      <c r="B65" s="12">
        <v>78405</v>
      </c>
      <c r="C65" s="23">
        <v>13568555</v>
      </c>
      <c r="D65" s="13">
        <v>0.03</v>
      </c>
    </row>
    <row r="66" spans="1:4" x14ac:dyDescent="0.25">
      <c r="A66" s="2" t="s">
        <v>459</v>
      </c>
      <c r="B66" s="12">
        <v>156920</v>
      </c>
      <c r="C66" s="23">
        <v>21458635</v>
      </c>
      <c r="D66" s="13">
        <v>0.03</v>
      </c>
    </row>
    <row r="67" spans="1:4" x14ac:dyDescent="0.25">
      <c r="A67" s="2" t="s">
        <v>460</v>
      </c>
      <c r="B67" s="12">
        <v>7040</v>
      </c>
      <c r="C67" s="23">
        <v>270360</v>
      </c>
      <c r="D67" s="13">
        <v>0.08</v>
      </c>
    </row>
    <row r="68" spans="1:4" x14ac:dyDescent="0.25">
      <c r="A68" s="2" t="s">
        <v>461</v>
      </c>
      <c r="B68" s="12">
        <v>80335</v>
      </c>
      <c r="C68" s="23">
        <v>4219510</v>
      </c>
      <c r="D68" s="13">
        <v>0.08</v>
      </c>
    </row>
    <row r="69" spans="1:4" x14ac:dyDescent="0.25">
      <c r="A69" s="2" t="s">
        <v>462</v>
      </c>
      <c r="B69" s="12">
        <v>104860</v>
      </c>
      <c r="C69" s="23">
        <v>14655350</v>
      </c>
      <c r="D69" s="13">
        <v>0.08</v>
      </c>
    </row>
    <row r="70" spans="1:4" x14ac:dyDescent="0.25">
      <c r="A70" s="2" t="s">
        <v>463</v>
      </c>
      <c r="B70" s="12">
        <v>185240</v>
      </c>
      <c r="C70" s="23">
        <v>32928005</v>
      </c>
      <c r="D70" s="13">
        <v>0.08</v>
      </c>
    </row>
    <row r="71" spans="1:4" x14ac:dyDescent="0.25">
      <c r="A71" s="2" t="s">
        <v>464</v>
      </c>
      <c r="B71" s="12">
        <v>377470</v>
      </c>
      <c r="C71" s="23">
        <v>52073225</v>
      </c>
      <c r="D71" s="13">
        <v>0.08</v>
      </c>
    </row>
    <row r="72" spans="1:4" x14ac:dyDescent="0.25">
      <c r="A72" s="2" t="s">
        <v>465</v>
      </c>
      <c r="B72" s="12">
        <v>14975</v>
      </c>
      <c r="C72" s="23">
        <v>568970</v>
      </c>
      <c r="D72" s="13">
        <v>0.16</v>
      </c>
    </row>
    <row r="73" spans="1:4" x14ac:dyDescent="0.25">
      <c r="A73" s="2" t="s">
        <v>466</v>
      </c>
      <c r="B73" s="12">
        <v>169645</v>
      </c>
      <c r="C73" s="23">
        <v>8794380</v>
      </c>
      <c r="D73" s="13">
        <v>0.16</v>
      </c>
    </row>
    <row r="74" spans="1:4" x14ac:dyDescent="0.25">
      <c r="A74" s="2" t="s">
        <v>467</v>
      </c>
      <c r="B74" s="12">
        <v>218880</v>
      </c>
      <c r="C74" s="23">
        <v>30118555</v>
      </c>
      <c r="D74" s="13">
        <v>0.16</v>
      </c>
    </row>
    <row r="75" spans="1:4" x14ac:dyDescent="0.25">
      <c r="A75" s="2" t="s">
        <v>468</v>
      </c>
      <c r="B75" s="12">
        <v>388770</v>
      </c>
      <c r="C75" s="23">
        <v>69210875</v>
      </c>
      <c r="D75" s="13">
        <v>0.16</v>
      </c>
    </row>
    <row r="76" spans="1:4" x14ac:dyDescent="0.25">
      <c r="A76" s="2" t="s">
        <v>469</v>
      </c>
      <c r="B76" s="12">
        <v>792270</v>
      </c>
      <c r="C76" s="23">
        <v>108692780</v>
      </c>
      <c r="D76" s="13">
        <v>0.16</v>
      </c>
    </row>
    <row r="77" spans="1:4" x14ac:dyDescent="0.25">
      <c r="A77" s="2" t="s">
        <v>470</v>
      </c>
      <c r="B77" s="12">
        <v>3175</v>
      </c>
      <c r="C77" s="23">
        <v>122960</v>
      </c>
      <c r="D77" s="13">
        <v>0.03</v>
      </c>
    </row>
    <row r="78" spans="1:4" x14ac:dyDescent="0.25">
      <c r="A78" s="2" t="s">
        <v>471</v>
      </c>
      <c r="B78" s="12">
        <v>36660</v>
      </c>
      <c r="C78" s="23">
        <v>1931820</v>
      </c>
      <c r="D78" s="13">
        <v>0.04</v>
      </c>
    </row>
    <row r="79" spans="1:4" x14ac:dyDescent="0.25">
      <c r="A79" s="2" t="s">
        <v>472</v>
      </c>
      <c r="B79" s="12">
        <v>48325</v>
      </c>
      <c r="C79" s="23">
        <v>6800960</v>
      </c>
      <c r="D79" s="13">
        <v>0.04</v>
      </c>
    </row>
    <row r="80" spans="1:4" x14ac:dyDescent="0.25">
      <c r="A80" s="2" t="s">
        <v>473</v>
      </c>
      <c r="B80" s="12">
        <v>86335</v>
      </c>
      <c r="C80" s="23">
        <v>15533675</v>
      </c>
      <c r="D80" s="13">
        <v>0.04</v>
      </c>
    </row>
    <row r="81" spans="1:4" x14ac:dyDescent="0.25">
      <c r="A81" s="2" t="s">
        <v>474</v>
      </c>
      <c r="B81" s="12">
        <v>174500</v>
      </c>
      <c r="C81" s="23">
        <v>24389415</v>
      </c>
      <c r="D81" s="13">
        <v>0.04</v>
      </c>
    </row>
    <row r="82" spans="1:4" x14ac:dyDescent="0.25">
      <c r="A82" s="2" t="s">
        <v>475</v>
      </c>
      <c r="B82" s="12">
        <v>1490</v>
      </c>
      <c r="C82" s="23">
        <v>55890</v>
      </c>
      <c r="D82" s="13">
        <v>0.02</v>
      </c>
    </row>
    <row r="83" spans="1:4" x14ac:dyDescent="0.25">
      <c r="A83" s="2" t="s">
        <v>476</v>
      </c>
      <c r="B83" s="12">
        <v>17620</v>
      </c>
      <c r="C83" s="23">
        <v>885370</v>
      </c>
      <c r="D83" s="13">
        <v>0.02</v>
      </c>
    </row>
    <row r="84" spans="1:4" x14ac:dyDescent="0.25">
      <c r="A84" s="2" t="s">
        <v>477</v>
      </c>
      <c r="B84" s="12">
        <v>23720</v>
      </c>
      <c r="C84" s="23">
        <v>3217950</v>
      </c>
      <c r="D84" s="13">
        <v>0.02</v>
      </c>
    </row>
    <row r="85" spans="1:4" x14ac:dyDescent="0.25">
      <c r="A85" s="2" t="s">
        <v>478</v>
      </c>
      <c r="B85" s="12">
        <v>42290</v>
      </c>
      <c r="C85" s="23">
        <v>7185955</v>
      </c>
      <c r="D85" s="13">
        <v>0.02</v>
      </c>
    </row>
    <row r="86" spans="1:4" x14ac:dyDescent="0.25">
      <c r="A86" s="2" t="s">
        <v>479</v>
      </c>
      <c r="B86" s="12">
        <v>85115</v>
      </c>
      <c r="C86" s="23">
        <v>11345165</v>
      </c>
      <c r="D86" s="13">
        <v>0.02</v>
      </c>
    </row>
    <row r="87" spans="1:4" x14ac:dyDescent="0.25">
      <c r="A87" s="2" t="s">
        <v>480</v>
      </c>
      <c r="B87" s="12">
        <v>1770</v>
      </c>
      <c r="C87" s="23">
        <v>68620</v>
      </c>
      <c r="D87" s="13">
        <v>0.02</v>
      </c>
    </row>
    <row r="88" spans="1:4" x14ac:dyDescent="0.25">
      <c r="A88" s="2" t="s">
        <v>481</v>
      </c>
      <c r="B88" s="12">
        <v>20450</v>
      </c>
      <c r="C88" s="23">
        <v>1062950</v>
      </c>
      <c r="D88" s="13">
        <v>0.02</v>
      </c>
    </row>
    <row r="89" spans="1:4" x14ac:dyDescent="0.25">
      <c r="A89" s="2" t="s">
        <v>482</v>
      </c>
      <c r="B89" s="12">
        <v>25975</v>
      </c>
      <c r="C89" s="23">
        <v>3603865</v>
      </c>
      <c r="D89" s="13">
        <v>0.02</v>
      </c>
    </row>
    <row r="90" spans="1:4" x14ac:dyDescent="0.25">
      <c r="A90" s="2" t="s">
        <v>483</v>
      </c>
      <c r="B90" s="12">
        <v>44465</v>
      </c>
      <c r="C90" s="23">
        <v>8085885</v>
      </c>
      <c r="D90" s="13">
        <v>0.02</v>
      </c>
    </row>
    <row r="91" spans="1:4" x14ac:dyDescent="0.25">
      <c r="A91" s="2" t="s">
        <v>484</v>
      </c>
      <c r="B91" s="12">
        <v>92660</v>
      </c>
      <c r="C91" s="23">
        <v>12821320</v>
      </c>
      <c r="D91" s="13">
        <v>0.02</v>
      </c>
    </row>
    <row r="92" spans="1:4" x14ac:dyDescent="0.25">
      <c r="A92" s="2" t="s">
        <v>485</v>
      </c>
      <c r="B92" s="12">
        <v>1330</v>
      </c>
      <c r="C92" s="23">
        <v>51920</v>
      </c>
      <c r="D92" s="13">
        <v>0.01</v>
      </c>
    </row>
    <row r="93" spans="1:4" x14ac:dyDescent="0.25">
      <c r="A93" s="2" t="s">
        <v>486</v>
      </c>
      <c r="B93" s="12">
        <v>14940</v>
      </c>
      <c r="C93" s="23">
        <v>783550</v>
      </c>
      <c r="D93" s="13">
        <v>0.01</v>
      </c>
    </row>
    <row r="94" spans="1:4" x14ac:dyDescent="0.25">
      <c r="A94" s="2" t="s">
        <v>487</v>
      </c>
      <c r="B94" s="12">
        <v>19535</v>
      </c>
      <c r="C94" s="23">
        <v>2725200</v>
      </c>
      <c r="D94" s="13">
        <v>0.01</v>
      </c>
    </row>
    <row r="95" spans="1:4" x14ac:dyDescent="0.25">
      <c r="A95" s="2" t="s">
        <v>488</v>
      </c>
      <c r="B95" s="12">
        <v>34785</v>
      </c>
      <c r="C95" s="23">
        <v>6294465</v>
      </c>
      <c r="D95" s="13">
        <v>0.01</v>
      </c>
    </row>
    <row r="96" spans="1:4" x14ac:dyDescent="0.25">
      <c r="A96" s="2" t="s">
        <v>489</v>
      </c>
      <c r="B96" s="12">
        <v>70585</v>
      </c>
      <c r="C96" s="23">
        <v>9855135</v>
      </c>
      <c r="D96" s="13">
        <v>0.01</v>
      </c>
    </row>
    <row r="97" spans="1:4" x14ac:dyDescent="0.25">
      <c r="A97" s="2" t="s">
        <v>490</v>
      </c>
      <c r="B97" s="12">
        <v>270</v>
      </c>
      <c r="C97" s="23">
        <v>9960</v>
      </c>
      <c r="D97" s="13">
        <v>0</v>
      </c>
    </row>
    <row r="98" spans="1:4" x14ac:dyDescent="0.25">
      <c r="A98" s="2" t="s">
        <v>491</v>
      </c>
      <c r="B98" s="12">
        <v>2895</v>
      </c>
      <c r="C98" s="23">
        <v>155980</v>
      </c>
      <c r="D98" s="13">
        <v>0</v>
      </c>
    </row>
    <row r="99" spans="1:4" x14ac:dyDescent="0.25">
      <c r="A99" s="2" t="s">
        <v>492</v>
      </c>
      <c r="B99" s="12">
        <v>3850</v>
      </c>
      <c r="C99" s="23">
        <v>555590</v>
      </c>
      <c r="D99" s="13">
        <v>0</v>
      </c>
    </row>
    <row r="100" spans="1:4" x14ac:dyDescent="0.25">
      <c r="A100" s="2" t="s">
        <v>493</v>
      </c>
      <c r="B100" s="12">
        <v>7195</v>
      </c>
      <c r="C100" s="23">
        <v>1298680</v>
      </c>
      <c r="D100" s="13">
        <v>0</v>
      </c>
    </row>
    <row r="101" spans="1:4" x14ac:dyDescent="0.25">
      <c r="A101" s="2" t="s">
        <v>494</v>
      </c>
      <c r="B101" s="12">
        <v>14210</v>
      </c>
      <c r="C101" s="23">
        <v>2020210</v>
      </c>
      <c r="D101" s="13">
        <v>0</v>
      </c>
    </row>
    <row r="102" spans="1:4" x14ac:dyDescent="0.25">
      <c r="A102" s="2" t="s">
        <v>495</v>
      </c>
      <c r="B102" s="12">
        <v>50</v>
      </c>
      <c r="C102" s="23">
        <v>2030</v>
      </c>
      <c r="D102" s="13">
        <v>0</v>
      </c>
    </row>
    <row r="103" spans="1:4" x14ac:dyDescent="0.25">
      <c r="A103" s="2" t="s">
        <v>496</v>
      </c>
      <c r="B103" s="12">
        <v>805</v>
      </c>
      <c r="C103" s="23">
        <v>43310</v>
      </c>
      <c r="D103" s="13">
        <v>0</v>
      </c>
    </row>
    <row r="104" spans="1:4" x14ac:dyDescent="0.25">
      <c r="A104" s="2" t="s">
        <v>497</v>
      </c>
      <c r="B104" s="12">
        <v>605</v>
      </c>
      <c r="C104" s="23">
        <v>73470</v>
      </c>
      <c r="D104" s="13">
        <v>0</v>
      </c>
    </row>
    <row r="105" spans="1:4" x14ac:dyDescent="0.25">
      <c r="A105" s="2" t="s">
        <v>498</v>
      </c>
      <c r="B105" s="12">
        <v>430</v>
      </c>
      <c r="C105" s="23">
        <v>67495</v>
      </c>
      <c r="D105" s="13">
        <v>0</v>
      </c>
    </row>
    <row r="106" spans="1:4" x14ac:dyDescent="0.25">
      <c r="A106" s="2" t="s">
        <v>499</v>
      </c>
      <c r="B106" s="12">
        <v>1890</v>
      </c>
      <c r="C106" s="23">
        <v>186305</v>
      </c>
      <c r="D106" s="13">
        <v>0</v>
      </c>
    </row>
    <row r="107" spans="1:4" x14ac:dyDescent="0.25">
      <c r="A107" s="2" t="s">
        <v>500</v>
      </c>
      <c r="B107" s="12">
        <v>565</v>
      </c>
      <c r="C107" s="23">
        <v>23130</v>
      </c>
      <c r="D107" s="13">
        <v>0.01</v>
      </c>
    </row>
    <row r="108" spans="1:4" x14ac:dyDescent="0.25">
      <c r="A108" s="2" t="s">
        <v>501</v>
      </c>
      <c r="B108" s="12">
        <v>7230</v>
      </c>
      <c r="C108" s="23">
        <v>406540</v>
      </c>
      <c r="D108" s="13">
        <v>0.01</v>
      </c>
    </row>
    <row r="109" spans="1:4" x14ac:dyDescent="0.25">
      <c r="A109" s="2" t="s">
        <v>502</v>
      </c>
      <c r="B109" s="12">
        <v>6740</v>
      </c>
      <c r="C109" s="23">
        <v>894610</v>
      </c>
      <c r="D109" s="13">
        <v>0</v>
      </c>
    </row>
    <row r="110" spans="1:4" x14ac:dyDescent="0.25">
      <c r="A110" s="2" t="s">
        <v>503</v>
      </c>
      <c r="B110" s="12">
        <v>4275</v>
      </c>
      <c r="C110" s="23">
        <v>767915</v>
      </c>
      <c r="D110" s="13">
        <v>0</v>
      </c>
    </row>
    <row r="111" spans="1:4" x14ac:dyDescent="0.25">
      <c r="A111" s="2" t="s">
        <v>504</v>
      </c>
      <c r="B111" s="12">
        <v>18810</v>
      </c>
      <c r="C111" s="23">
        <v>2092195</v>
      </c>
      <c r="D111" s="13">
        <v>0</v>
      </c>
    </row>
    <row r="112" spans="1:4" x14ac:dyDescent="0.25">
      <c r="A112" s="2" t="s">
        <v>505</v>
      </c>
      <c r="B112" s="12">
        <v>3255</v>
      </c>
      <c r="C112" s="23">
        <v>121200</v>
      </c>
      <c r="D112" s="13">
        <v>0.03</v>
      </c>
    </row>
    <row r="113" spans="1:4" x14ac:dyDescent="0.25">
      <c r="A113" s="2" t="s">
        <v>506</v>
      </c>
      <c r="B113" s="12">
        <v>35305</v>
      </c>
      <c r="C113" s="23">
        <v>1813070</v>
      </c>
      <c r="D113" s="13">
        <v>0.03</v>
      </c>
    </row>
    <row r="114" spans="1:4" x14ac:dyDescent="0.25">
      <c r="A114" s="2" t="s">
        <v>507</v>
      </c>
      <c r="B114" s="12">
        <v>46545</v>
      </c>
      <c r="C114" s="23">
        <v>6373240</v>
      </c>
      <c r="D114" s="13">
        <v>0.03</v>
      </c>
    </row>
    <row r="115" spans="1:4" x14ac:dyDescent="0.25">
      <c r="A115" s="2" t="s">
        <v>508</v>
      </c>
      <c r="B115" s="12">
        <v>81115</v>
      </c>
      <c r="C115" s="23">
        <v>14008750</v>
      </c>
      <c r="D115" s="13">
        <v>0.03</v>
      </c>
    </row>
    <row r="116" spans="1:4" x14ac:dyDescent="0.25">
      <c r="A116" s="2" t="s">
        <v>509</v>
      </c>
      <c r="B116" s="12">
        <v>166220</v>
      </c>
      <c r="C116" s="23">
        <v>22316260</v>
      </c>
      <c r="D116" s="13">
        <v>0.03</v>
      </c>
    </row>
    <row r="117" spans="1:4" x14ac:dyDescent="0.25">
      <c r="A117" s="2" t="s">
        <v>510</v>
      </c>
      <c r="B117" s="12">
        <v>7720</v>
      </c>
      <c r="C117" s="23">
        <v>292090</v>
      </c>
      <c r="D117" s="13">
        <v>0.08</v>
      </c>
    </row>
    <row r="118" spans="1:4" x14ac:dyDescent="0.25">
      <c r="A118" s="2" t="s">
        <v>511</v>
      </c>
      <c r="B118" s="12">
        <v>85345</v>
      </c>
      <c r="C118" s="23">
        <v>4401110</v>
      </c>
      <c r="D118" s="13">
        <v>0.08</v>
      </c>
    </row>
    <row r="119" spans="1:4" x14ac:dyDescent="0.25">
      <c r="A119" s="2" t="s">
        <v>512</v>
      </c>
      <c r="B119" s="12">
        <v>107160</v>
      </c>
      <c r="C119" s="23">
        <v>14458025</v>
      </c>
      <c r="D119" s="13">
        <v>0.08</v>
      </c>
    </row>
    <row r="120" spans="1:4" x14ac:dyDescent="0.25">
      <c r="A120" s="2" t="s">
        <v>513</v>
      </c>
      <c r="B120" s="12">
        <v>186560</v>
      </c>
      <c r="C120" s="23">
        <v>32331660</v>
      </c>
      <c r="D120" s="13">
        <v>0.08</v>
      </c>
    </row>
    <row r="121" spans="1:4" x14ac:dyDescent="0.25">
      <c r="A121" s="2" t="s">
        <v>514</v>
      </c>
      <c r="B121" s="12">
        <v>386785</v>
      </c>
      <c r="C121" s="23">
        <v>51482885</v>
      </c>
      <c r="D121" s="13">
        <v>0.08</v>
      </c>
    </row>
    <row r="122" spans="1:4" x14ac:dyDescent="0.25">
      <c r="A122" s="2" t="s">
        <v>515</v>
      </c>
      <c r="B122" s="12">
        <v>165</v>
      </c>
      <c r="C122" s="23">
        <v>6560</v>
      </c>
      <c r="D122" s="13">
        <v>0</v>
      </c>
    </row>
    <row r="123" spans="1:4" x14ac:dyDescent="0.25">
      <c r="A123" s="2" t="s">
        <v>516</v>
      </c>
      <c r="B123" s="12">
        <v>2150</v>
      </c>
      <c r="C123" s="23">
        <v>117150</v>
      </c>
      <c r="D123" s="13">
        <v>0</v>
      </c>
    </row>
    <row r="124" spans="1:4" x14ac:dyDescent="0.25">
      <c r="A124" s="2" t="s">
        <v>517</v>
      </c>
      <c r="B124" s="12">
        <v>2845</v>
      </c>
      <c r="C124" s="23">
        <v>421800</v>
      </c>
      <c r="D124" s="13">
        <v>0</v>
      </c>
    </row>
    <row r="125" spans="1:4" x14ac:dyDescent="0.25">
      <c r="A125" s="2" t="s">
        <v>518</v>
      </c>
      <c r="B125" s="12">
        <v>5370</v>
      </c>
      <c r="C125" s="23">
        <v>1015250</v>
      </c>
      <c r="D125" s="13">
        <v>0</v>
      </c>
    </row>
    <row r="126" spans="1:4" x14ac:dyDescent="0.25">
      <c r="A126" s="2" t="s">
        <v>519</v>
      </c>
      <c r="B126" s="12">
        <v>10535</v>
      </c>
      <c r="C126" s="23">
        <v>1560760</v>
      </c>
      <c r="D126" s="13">
        <v>0</v>
      </c>
    </row>
    <row r="127" spans="1:4" x14ac:dyDescent="0.25">
      <c r="A127" s="2" t="s">
        <v>520</v>
      </c>
      <c r="B127" s="12">
        <v>1800</v>
      </c>
      <c r="C127" s="23">
        <v>70800</v>
      </c>
      <c r="D127" s="13">
        <v>0.02</v>
      </c>
    </row>
    <row r="128" spans="1:4" x14ac:dyDescent="0.25">
      <c r="A128" s="2" t="s">
        <v>521</v>
      </c>
      <c r="B128" s="12">
        <v>22390</v>
      </c>
      <c r="C128" s="23">
        <v>1189730</v>
      </c>
      <c r="D128" s="13">
        <v>0.02</v>
      </c>
    </row>
    <row r="129" spans="1:4" x14ac:dyDescent="0.25">
      <c r="A129" s="2" t="s">
        <v>522</v>
      </c>
      <c r="B129" s="12">
        <v>29985</v>
      </c>
      <c r="C129" s="23">
        <v>4189530</v>
      </c>
      <c r="D129" s="13">
        <v>0.02</v>
      </c>
    </row>
    <row r="130" spans="1:4" x14ac:dyDescent="0.25">
      <c r="A130" s="2" t="s">
        <v>523</v>
      </c>
      <c r="B130" s="12">
        <v>53745</v>
      </c>
      <c r="C130" s="23">
        <v>9606270</v>
      </c>
      <c r="D130" s="13">
        <v>0.02</v>
      </c>
    </row>
    <row r="131" spans="1:4" x14ac:dyDescent="0.25">
      <c r="A131" s="2" t="s">
        <v>524</v>
      </c>
      <c r="B131" s="12">
        <v>107920</v>
      </c>
      <c r="C131" s="23">
        <v>15056330</v>
      </c>
      <c r="D131" s="13">
        <v>0.02</v>
      </c>
    </row>
    <row r="132" spans="1:4" x14ac:dyDescent="0.25">
      <c r="A132" s="2" t="s">
        <v>525</v>
      </c>
      <c r="B132" s="12">
        <v>2995</v>
      </c>
      <c r="C132" s="23">
        <v>112380</v>
      </c>
      <c r="D132" s="13">
        <v>0.03</v>
      </c>
    </row>
    <row r="133" spans="1:4" x14ac:dyDescent="0.25">
      <c r="A133" s="2" t="s">
        <v>526</v>
      </c>
      <c r="B133" s="12">
        <v>35205</v>
      </c>
      <c r="C133" s="23">
        <v>1786720</v>
      </c>
      <c r="D133" s="13">
        <v>0.03</v>
      </c>
    </row>
    <row r="134" spans="1:4" x14ac:dyDescent="0.25">
      <c r="A134" s="2" t="s">
        <v>527</v>
      </c>
      <c r="B134" s="12">
        <v>45915</v>
      </c>
      <c r="C134" s="23">
        <v>6154955</v>
      </c>
      <c r="D134" s="13">
        <v>0.03</v>
      </c>
    </row>
    <row r="135" spans="1:4" x14ac:dyDescent="0.25">
      <c r="A135" s="2" t="s">
        <v>528</v>
      </c>
      <c r="B135" s="12">
        <v>82295</v>
      </c>
      <c r="C135" s="23">
        <v>13969775</v>
      </c>
      <c r="D135" s="13">
        <v>0.03</v>
      </c>
    </row>
    <row r="136" spans="1:4" x14ac:dyDescent="0.25">
      <c r="A136" s="2" t="s">
        <v>529</v>
      </c>
      <c r="B136" s="12">
        <v>166405</v>
      </c>
      <c r="C136" s="23">
        <v>22023830</v>
      </c>
      <c r="D136" s="13">
        <v>0.03</v>
      </c>
    </row>
    <row r="137" spans="1:4" x14ac:dyDescent="0.25">
      <c r="A137" s="2" t="s">
        <v>530</v>
      </c>
      <c r="B137" s="12">
        <v>1640</v>
      </c>
      <c r="C137" s="23">
        <v>64550</v>
      </c>
      <c r="D137" s="13">
        <v>0.02</v>
      </c>
    </row>
    <row r="138" spans="1:4" x14ac:dyDescent="0.25">
      <c r="A138" s="2" t="s">
        <v>531</v>
      </c>
      <c r="B138" s="12">
        <v>18950</v>
      </c>
      <c r="C138" s="23">
        <v>987570</v>
      </c>
      <c r="D138" s="13">
        <v>0.02</v>
      </c>
    </row>
    <row r="139" spans="1:4" x14ac:dyDescent="0.25">
      <c r="A139" s="2" t="s">
        <v>532</v>
      </c>
      <c r="B139" s="12">
        <v>24090</v>
      </c>
      <c r="C139" s="23">
        <v>3369865</v>
      </c>
      <c r="D139" s="13">
        <v>0.02</v>
      </c>
    </row>
    <row r="140" spans="1:4" x14ac:dyDescent="0.25">
      <c r="A140" s="2" t="s">
        <v>533</v>
      </c>
      <c r="B140" s="12">
        <v>42930</v>
      </c>
      <c r="C140" s="23">
        <v>7754255</v>
      </c>
      <c r="D140" s="13">
        <v>0.02</v>
      </c>
    </row>
    <row r="141" spans="1:4" x14ac:dyDescent="0.25">
      <c r="A141" s="2" t="s">
        <v>534</v>
      </c>
      <c r="B141" s="12">
        <v>87615</v>
      </c>
      <c r="C141" s="23">
        <v>12176240</v>
      </c>
      <c r="D141" s="13">
        <v>0.02</v>
      </c>
    </row>
    <row r="142" spans="1:4" x14ac:dyDescent="0.25">
      <c r="A142" s="2" t="s">
        <v>535</v>
      </c>
      <c r="B142" s="12">
        <v>175</v>
      </c>
      <c r="C142" s="23">
        <v>6880</v>
      </c>
      <c r="D142" s="13">
        <v>0</v>
      </c>
    </row>
    <row r="143" spans="1:4" x14ac:dyDescent="0.25">
      <c r="A143" s="2" t="s">
        <v>536</v>
      </c>
      <c r="B143" s="12">
        <v>2190</v>
      </c>
      <c r="C143" s="23">
        <v>114250</v>
      </c>
      <c r="D143" s="13">
        <v>0</v>
      </c>
    </row>
    <row r="144" spans="1:4" x14ac:dyDescent="0.25">
      <c r="A144" s="2" t="s">
        <v>537</v>
      </c>
      <c r="B144" s="12">
        <v>2960</v>
      </c>
      <c r="C144" s="23">
        <v>418030</v>
      </c>
      <c r="D144" s="13">
        <v>0</v>
      </c>
    </row>
    <row r="145" spans="1:4" x14ac:dyDescent="0.25">
      <c r="A145" s="2" t="s">
        <v>538</v>
      </c>
      <c r="B145" s="12">
        <v>5720</v>
      </c>
      <c r="C145" s="23">
        <v>1072525</v>
      </c>
      <c r="D145" s="13">
        <v>0</v>
      </c>
    </row>
    <row r="146" spans="1:4" x14ac:dyDescent="0.25">
      <c r="A146" s="2" t="s">
        <v>539</v>
      </c>
      <c r="B146" s="12">
        <v>11045</v>
      </c>
      <c r="C146" s="23">
        <v>1611685</v>
      </c>
      <c r="D146" s="13">
        <v>0</v>
      </c>
    </row>
    <row r="147" spans="1:4" x14ac:dyDescent="0.25">
      <c r="A147" s="2" t="s">
        <v>540</v>
      </c>
      <c r="B147" s="12">
        <v>1975</v>
      </c>
      <c r="C147" s="23">
        <v>75470</v>
      </c>
      <c r="D147" s="13">
        <v>0.02</v>
      </c>
    </row>
    <row r="148" spans="1:4" x14ac:dyDescent="0.25">
      <c r="A148" s="2" t="s">
        <v>541</v>
      </c>
      <c r="B148" s="12">
        <v>21160</v>
      </c>
      <c r="C148" s="23">
        <v>1090800</v>
      </c>
      <c r="D148" s="13">
        <v>0.02</v>
      </c>
    </row>
    <row r="149" spans="1:4" x14ac:dyDescent="0.25">
      <c r="A149" s="2" t="s">
        <v>542</v>
      </c>
      <c r="B149" s="12">
        <v>26890</v>
      </c>
      <c r="C149" s="23">
        <v>3691415</v>
      </c>
      <c r="D149" s="13">
        <v>0.02</v>
      </c>
    </row>
    <row r="150" spans="1:4" x14ac:dyDescent="0.25">
      <c r="A150" s="2" t="s">
        <v>543</v>
      </c>
      <c r="B150" s="12">
        <v>47990</v>
      </c>
      <c r="C150" s="23">
        <v>8330690</v>
      </c>
      <c r="D150" s="13">
        <v>0.02</v>
      </c>
    </row>
    <row r="151" spans="1:4" x14ac:dyDescent="0.25">
      <c r="A151" s="2" t="s">
        <v>544</v>
      </c>
      <c r="B151" s="12">
        <v>98015</v>
      </c>
      <c r="C151" s="23">
        <v>13188375</v>
      </c>
      <c r="D151" s="13">
        <v>0.02</v>
      </c>
    </row>
    <row r="152" spans="1:4" x14ac:dyDescent="0.25">
      <c r="A152" s="2" t="s">
        <v>545</v>
      </c>
      <c r="B152" s="12">
        <v>5470</v>
      </c>
      <c r="C152" s="23">
        <v>209360</v>
      </c>
      <c r="D152" s="13">
        <v>0.06</v>
      </c>
    </row>
    <row r="153" spans="1:4" x14ac:dyDescent="0.25">
      <c r="A153" s="2" t="s">
        <v>546</v>
      </c>
      <c r="B153" s="12">
        <v>64165</v>
      </c>
      <c r="C153" s="23">
        <v>3333130</v>
      </c>
      <c r="D153" s="13">
        <v>0.06</v>
      </c>
    </row>
    <row r="154" spans="1:4" x14ac:dyDescent="0.25">
      <c r="A154" s="2" t="s">
        <v>547</v>
      </c>
      <c r="B154" s="12">
        <v>84250</v>
      </c>
      <c r="C154" s="23">
        <v>11556180</v>
      </c>
      <c r="D154" s="13">
        <v>0.06</v>
      </c>
    </row>
    <row r="155" spans="1:4" x14ac:dyDescent="0.25">
      <c r="A155" s="2" t="s">
        <v>548</v>
      </c>
      <c r="B155" s="12">
        <v>149320</v>
      </c>
      <c r="C155" s="23">
        <v>25932435</v>
      </c>
      <c r="D155" s="13">
        <v>0.06</v>
      </c>
    </row>
    <row r="156" spans="1:4" x14ac:dyDescent="0.25">
      <c r="A156" s="2" t="s">
        <v>549</v>
      </c>
      <c r="B156" s="12">
        <v>303210</v>
      </c>
      <c r="C156" s="23">
        <v>41031105</v>
      </c>
      <c r="D156" s="13">
        <v>0.06</v>
      </c>
    </row>
    <row r="157" spans="1:4" x14ac:dyDescent="0.25">
      <c r="A157" s="2" t="s">
        <v>550</v>
      </c>
      <c r="B157" s="12">
        <v>1070</v>
      </c>
      <c r="C157" s="23">
        <v>41610</v>
      </c>
      <c r="D157" s="13">
        <v>0.01</v>
      </c>
    </row>
    <row r="158" spans="1:4" x14ac:dyDescent="0.25">
      <c r="A158" s="2" t="s">
        <v>551</v>
      </c>
      <c r="B158" s="12">
        <v>12400</v>
      </c>
      <c r="C158" s="23">
        <v>648060</v>
      </c>
      <c r="D158" s="13">
        <v>0.01</v>
      </c>
    </row>
    <row r="159" spans="1:4" x14ac:dyDescent="0.25">
      <c r="A159" s="2" t="s">
        <v>552</v>
      </c>
      <c r="B159" s="12">
        <v>16530</v>
      </c>
      <c r="C159" s="23">
        <v>2266100</v>
      </c>
      <c r="D159" s="13">
        <v>0.01</v>
      </c>
    </row>
    <row r="160" spans="1:4" x14ac:dyDescent="0.25">
      <c r="A160" s="2" t="s">
        <v>553</v>
      </c>
      <c r="B160" s="12">
        <v>29585</v>
      </c>
      <c r="C160" s="23">
        <v>5111870</v>
      </c>
      <c r="D160" s="13">
        <v>0.01</v>
      </c>
    </row>
    <row r="161" spans="1:4" x14ac:dyDescent="0.25">
      <c r="A161" s="2" t="s">
        <v>554</v>
      </c>
      <c r="B161" s="12">
        <v>59585</v>
      </c>
      <c r="C161" s="23">
        <v>8067640</v>
      </c>
      <c r="D161" s="13">
        <v>0.01</v>
      </c>
    </row>
    <row r="162" spans="1:4" x14ac:dyDescent="0.25">
      <c r="A162" s="2" t="s">
        <v>379</v>
      </c>
      <c r="B162" s="12">
        <v>93055</v>
      </c>
      <c r="C162" s="23">
        <v>3549420</v>
      </c>
      <c r="D162" s="13">
        <v>1</v>
      </c>
    </row>
    <row r="163" spans="1:4" x14ac:dyDescent="0.25">
      <c r="A163" s="2" t="s">
        <v>380</v>
      </c>
      <c r="B163" s="12">
        <v>1063425</v>
      </c>
      <c r="C163" s="23">
        <v>55077200</v>
      </c>
      <c r="D163" s="13">
        <v>1</v>
      </c>
    </row>
    <row r="164" spans="1:4" x14ac:dyDescent="0.25">
      <c r="A164" s="2" t="s">
        <v>381</v>
      </c>
      <c r="B164" s="12">
        <v>1382330</v>
      </c>
      <c r="C164" s="23">
        <v>189984175</v>
      </c>
      <c r="D164" s="13">
        <v>1</v>
      </c>
    </row>
    <row r="165" spans="1:4" x14ac:dyDescent="0.25">
      <c r="A165" s="2" t="s">
        <v>382</v>
      </c>
      <c r="B165" s="12">
        <v>2444555</v>
      </c>
      <c r="C165" s="23">
        <v>429296235</v>
      </c>
      <c r="D165" s="13">
        <v>1</v>
      </c>
    </row>
    <row r="166" spans="1:4" x14ac:dyDescent="0.25">
      <c r="A166" s="2" t="s">
        <v>383</v>
      </c>
      <c r="B166" s="12">
        <v>4983365</v>
      </c>
      <c r="C166" s="23">
        <v>677907030</v>
      </c>
      <c r="D166" s="13">
        <v>1</v>
      </c>
    </row>
    <row r="167" spans="1:4" x14ac:dyDescent="0.25">
      <c r="A167" s="2" t="s">
        <v>555</v>
      </c>
      <c r="B167" s="12">
        <v>40</v>
      </c>
      <c r="C167" s="23">
        <v>1480</v>
      </c>
      <c r="D167" s="13">
        <v>0</v>
      </c>
    </row>
    <row r="168" spans="1:4" x14ac:dyDescent="0.25">
      <c r="A168" s="2" t="s">
        <v>556</v>
      </c>
      <c r="B168" s="12">
        <v>545</v>
      </c>
      <c r="C168" s="23">
        <v>26550</v>
      </c>
      <c r="D168" s="13">
        <v>0</v>
      </c>
    </row>
    <row r="169" spans="1:4" x14ac:dyDescent="0.25">
      <c r="A169" s="2" t="s">
        <v>557</v>
      </c>
      <c r="B169" s="12">
        <v>800</v>
      </c>
      <c r="C169" s="23">
        <v>97805</v>
      </c>
      <c r="D169" s="13">
        <v>0</v>
      </c>
    </row>
    <row r="170" spans="1:4" x14ac:dyDescent="0.25">
      <c r="A170" s="2" t="s">
        <v>558</v>
      </c>
      <c r="B170" s="12">
        <v>1110</v>
      </c>
      <c r="C170" s="23">
        <v>178025</v>
      </c>
      <c r="D170" s="13">
        <v>0</v>
      </c>
    </row>
    <row r="171" spans="1:4" x14ac:dyDescent="0.25">
      <c r="A171" s="2" t="s">
        <v>559</v>
      </c>
      <c r="B171" s="12">
        <v>2500</v>
      </c>
      <c r="C171" s="23">
        <v>303860</v>
      </c>
      <c r="D171" s="13">
        <v>0</v>
      </c>
    </row>
    <row r="172" spans="1:4" x14ac:dyDescent="0.25">
      <c r="A172" s="2" t="s">
        <v>560</v>
      </c>
      <c r="B172" s="12">
        <v>2150</v>
      </c>
      <c r="C172" s="23">
        <v>80650</v>
      </c>
      <c r="D172" s="13">
        <v>0.02</v>
      </c>
    </row>
    <row r="173" spans="1:4" x14ac:dyDescent="0.25">
      <c r="A173" s="2" t="s">
        <v>561</v>
      </c>
      <c r="B173" s="12">
        <v>25005</v>
      </c>
      <c r="C173" s="23">
        <v>1271610</v>
      </c>
      <c r="D173" s="13">
        <v>0.02</v>
      </c>
    </row>
    <row r="174" spans="1:4" x14ac:dyDescent="0.25">
      <c r="A174" s="2" t="s">
        <v>562</v>
      </c>
      <c r="B174" s="12">
        <v>32020</v>
      </c>
      <c r="C174" s="23">
        <v>4277015</v>
      </c>
      <c r="D174" s="13">
        <v>0.02</v>
      </c>
    </row>
    <row r="175" spans="1:4" x14ac:dyDescent="0.25">
      <c r="A175" s="2" t="s">
        <v>563</v>
      </c>
      <c r="B175" s="12">
        <v>54820</v>
      </c>
      <c r="C175" s="23">
        <v>9457375</v>
      </c>
      <c r="D175" s="13">
        <v>0.02</v>
      </c>
    </row>
    <row r="176" spans="1:4" x14ac:dyDescent="0.25">
      <c r="A176" s="2" t="s">
        <v>564</v>
      </c>
      <c r="B176" s="12">
        <v>114000</v>
      </c>
      <c r="C176" s="23">
        <v>15086650</v>
      </c>
      <c r="D176" s="13">
        <v>0.02</v>
      </c>
    </row>
    <row r="177" spans="1:4" x14ac:dyDescent="0.25">
      <c r="A177" s="2" t="s">
        <v>565</v>
      </c>
      <c r="B177" s="12">
        <v>3320</v>
      </c>
      <c r="C177" s="23">
        <v>123990</v>
      </c>
      <c r="D177" s="13">
        <v>0.03</v>
      </c>
    </row>
    <row r="178" spans="1:4" x14ac:dyDescent="0.25">
      <c r="A178" s="2" t="s">
        <v>566</v>
      </c>
      <c r="B178" s="12">
        <v>39575</v>
      </c>
      <c r="C178" s="23">
        <v>2028070</v>
      </c>
      <c r="D178" s="13">
        <v>0.04</v>
      </c>
    </row>
    <row r="179" spans="1:4" x14ac:dyDescent="0.25">
      <c r="A179" s="2" t="s">
        <v>567</v>
      </c>
      <c r="B179" s="12">
        <v>52440</v>
      </c>
      <c r="C179" s="23">
        <v>7266505</v>
      </c>
      <c r="D179" s="13">
        <v>0.04</v>
      </c>
    </row>
    <row r="180" spans="1:4" x14ac:dyDescent="0.25">
      <c r="A180" s="2" t="s">
        <v>568</v>
      </c>
      <c r="B180" s="12">
        <v>93950</v>
      </c>
      <c r="C180" s="23">
        <v>16517575</v>
      </c>
      <c r="D180" s="13">
        <v>0.04</v>
      </c>
    </row>
    <row r="181" spans="1:4" x14ac:dyDescent="0.25">
      <c r="A181" s="2" t="s">
        <v>569</v>
      </c>
      <c r="B181" s="12">
        <v>189285</v>
      </c>
      <c r="C181" s="23">
        <v>25936140</v>
      </c>
      <c r="D181" s="13">
        <v>0.04</v>
      </c>
    </row>
  </sheetData>
  <conditionalFormatting sqref="A1">
    <cfRule type="dataBar" priority="1">
      <dataBar>
        <cfvo type="num" val="0"/>
        <cfvo type="num" val="1"/>
        <color rgb="FFB4A9D4"/>
      </dataBar>
      <extLst>
        <ext xmlns:x14="http://schemas.microsoft.com/office/spreadsheetml/2009/9/main" uri="{B025F937-C7B1-47D3-B67F-A62EFF666E3E}">
          <x14:id>{9C3BAB61-5041-4C26-8D48-7298124E6219}</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9C3BAB61-5041-4C26-8D48-7298124E6219}">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7"/>
  <sheetViews>
    <sheetView workbookViewId="0"/>
  </sheetViews>
  <sheetFormatPr defaultColWidth="11" defaultRowHeight="15.75" x14ac:dyDescent="0.25"/>
  <sheetData>
    <row r="1" spans="1:1" ht="21" x14ac:dyDescent="0.35">
      <c r="A1" s="1" t="s">
        <v>18</v>
      </c>
    </row>
    <row r="2" spans="1:1" ht="31.5" x14ac:dyDescent="0.25">
      <c r="A2" s="31" t="s">
        <v>573</v>
      </c>
    </row>
    <row r="3" spans="1:1" x14ac:dyDescent="0.25">
      <c r="A3" s="2" t="s">
        <v>574</v>
      </c>
    </row>
    <row r="4" spans="1:1" x14ac:dyDescent="0.25">
      <c r="A4" s="2" t="s">
        <v>575</v>
      </c>
    </row>
    <row r="5" spans="1:1" x14ac:dyDescent="0.25">
      <c r="A5" s="2" t="s">
        <v>576</v>
      </c>
    </row>
    <row r="6" spans="1:1" x14ac:dyDescent="0.25">
      <c r="A6" s="2" t="s">
        <v>577</v>
      </c>
    </row>
    <row r="7" spans="1:1" x14ac:dyDescent="0.25">
      <c r="A7" s="2" t="s">
        <v>264</v>
      </c>
    </row>
  </sheetData>
  <conditionalFormatting sqref="A1">
    <cfRule type="dataBar" priority="1">
      <dataBar>
        <cfvo type="num" val="0"/>
        <cfvo type="num" val="1"/>
        <color rgb="FFB4A9D4"/>
      </dataBar>
      <extLst>
        <ext xmlns:x14="http://schemas.microsoft.com/office/spreadsheetml/2009/9/main" uri="{B025F937-C7B1-47D3-B67F-A62EFF666E3E}">
          <x14:id>{E9D271D3-2A9E-4C6B-9856-B897AFC918C2}</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E9D271D3-2A9E-4C6B-9856-B897AFC918C2}">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Contents</vt:lpstr>
      <vt:lpstr>Table 1 Applications by month</vt:lpstr>
      <vt:lpstr>Table 2 Applications by channel</vt:lpstr>
      <vt:lpstr>Table 3 Applications by age</vt:lpstr>
      <vt:lpstr>Table 4 Applications by LA</vt:lpstr>
      <vt:lpstr>Table 5 Processing times</vt:lpstr>
      <vt:lpstr>Table 6 Payments by month</vt:lpstr>
      <vt:lpstr>Table 7 Payments by LA</vt:lpstr>
      <vt:lpstr>Table 8 Clients paid</vt:lpstr>
      <vt:lpstr>Table 9 Child caseload</vt:lpstr>
      <vt:lpstr>Table 10 Child caseload by LA</vt:lpstr>
      <vt:lpstr>Table 11 Child caseload by age</vt:lpstr>
      <vt:lpstr>Table 12 Child by LA and age</vt:lpstr>
      <vt:lpstr>Table 13 Child by LA and SIMD</vt:lpstr>
      <vt:lpstr>Table 14 Client caseload by age</vt:lpstr>
      <vt:lpstr>Table 15 Re-determinations</vt:lpstr>
      <vt:lpstr>Table 16 Appeals</vt:lpstr>
      <vt:lpstr>Chart 1 Applications by month</vt:lpstr>
      <vt:lpstr>Table 3 - Full data</vt:lpstr>
      <vt:lpstr>Table 4 - Full data</vt:lpstr>
      <vt:lpstr>Table 7 - Full data</vt:lpstr>
      <vt:lpstr>Financial year 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U416598</dc:creator>
  <cp:lastModifiedBy>Ken O'Neill</cp:lastModifiedBy>
  <dcterms:created xsi:type="dcterms:W3CDTF">2024-05-16T10:07:57Z</dcterms:created>
  <dcterms:modified xsi:type="dcterms:W3CDTF">2024-05-24T11:49:30Z</dcterms:modified>
</cp:coreProperties>
</file>