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1.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0177a\datashare\Social_Security_Scotland\Statistics\SCP\Official stats publications\2024.08\Final documents\"/>
    </mc:Choice>
  </mc:AlternateContent>
  <xr:revisionPtr revIDLastSave="0" documentId="13_ncr:1_{7C5A3710-45EA-48BB-A140-F4E7C80F4E9F}" xr6:coauthVersionLast="47" xr6:coauthVersionMax="47" xr10:uidLastSave="{00000000-0000-0000-0000-000000000000}"/>
  <bookViews>
    <workbookView xWindow="29850" yWindow="390" windowWidth="23970" windowHeight="14640" tabRatio="601" xr2:uid="{00000000-000D-0000-FFFF-FFFF00000000}"/>
  </bookViews>
  <sheets>
    <sheet name="Contents" sheetId="1" r:id="rId1"/>
    <sheet name="Table 1 Applications by month" sheetId="2" r:id="rId2"/>
    <sheet name="Table 2 Applications by channel" sheetId="3" r:id="rId3"/>
    <sheet name="Table 3 Applications by age" sheetId="4" r:id="rId4"/>
    <sheet name="Table 4 Applications by LA" sheetId="5" r:id="rId5"/>
    <sheet name="Table 5 Processing times" sheetId="6" r:id="rId6"/>
    <sheet name="Table 6 Payments by month" sheetId="7" r:id="rId7"/>
    <sheet name="Table 7 Payments by LA" sheetId="8" r:id="rId8"/>
    <sheet name="Table 8 Clients paid" sheetId="9" r:id="rId9"/>
    <sheet name="Table 9 Child caseload" sheetId="10" r:id="rId10"/>
    <sheet name="Table 10 Child caseload by LA" sheetId="11" r:id="rId11"/>
    <sheet name="Table 11 Child caseload by age" sheetId="12" r:id="rId12"/>
    <sheet name="Table 12 Child by LA and age" sheetId="13" r:id="rId13"/>
    <sheet name="Table 13 Child by LA and SIMD" sheetId="14" r:id="rId14"/>
    <sheet name="Table 14 Client caseload by age" sheetId="15" r:id="rId15"/>
    <sheet name="Table 15 Re-determinations" sheetId="16" r:id="rId16"/>
    <sheet name="Table 16 Appeals" sheetId="17" r:id="rId17"/>
    <sheet name="Chart 1 Applications by month" sheetId="18" r:id="rId18"/>
    <sheet name="Table 3 - Full data" sheetId="19" r:id="rId19"/>
    <sheet name="Table 4 - Full data" sheetId="20" r:id="rId20"/>
    <sheet name="Table 7 - Full data" sheetId="21" r:id="rId21"/>
    <sheet name="Financial year lookup"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8" l="1"/>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C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D10" i="8"/>
  <c r="C10" i="8"/>
  <c r="B10" i="8"/>
  <c r="D9" i="8"/>
  <c r="C9" i="8"/>
  <c r="B9" i="8"/>
  <c r="J44" i="5"/>
  <c r="I44" i="5"/>
  <c r="H44" i="5"/>
  <c r="G44" i="5"/>
  <c r="F44" i="5"/>
  <c r="E44" i="5"/>
  <c r="D44" i="5"/>
  <c r="C44" i="5"/>
  <c r="B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21" i="4"/>
  <c r="I21" i="4"/>
  <c r="H21" i="4"/>
  <c r="G21" i="4"/>
  <c r="F21" i="4"/>
  <c r="E21" i="4"/>
  <c r="D21" i="4"/>
  <c r="C21" i="4"/>
  <c r="B21" i="4"/>
  <c r="J20" i="4"/>
  <c r="I20" i="4"/>
  <c r="H20" i="4"/>
  <c r="G20" i="4"/>
  <c r="F20" i="4"/>
  <c r="E20" i="4"/>
  <c r="D20" i="4"/>
  <c r="C20" i="4"/>
  <c r="B20" i="4"/>
  <c r="J19" i="4"/>
  <c r="I19" i="4"/>
  <c r="H19" i="4"/>
  <c r="G19" i="4"/>
  <c r="F19" i="4"/>
  <c r="E19" i="4"/>
  <c r="D19" i="4"/>
  <c r="C19" i="4"/>
  <c r="B19" i="4"/>
  <c r="J18" i="4"/>
  <c r="I18" i="4"/>
  <c r="H18" i="4"/>
  <c r="G18" i="4"/>
  <c r="F18" i="4"/>
  <c r="E18" i="4"/>
  <c r="D18" i="4"/>
  <c r="C18" i="4"/>
  <c r="B18" i="4"/>
  <c r="J17" i="4"/>
  <c r="I17" i="4"/>
  <c r="H17" i="4"/>
  <c r="G17" i="4"/>
  <c r="F17" i="4"/>
  <c r="E17" i="4"/>
  <c r="D17" i="4"/>
  <c r="C17" i="4"/>
  <c r="B17" i="4"/>
  <c r="J16" i="4"/>
  <c r="I16" i="4"/>
  <c r="H16" i="4"/>
  <c r="G16" i="4"/>
  <c r="F16" i="4"/>
  <c r="E16" i="4"/>
  <c r="D16" i="4"/>
  <c r="C16" i="4"/>
  <c r="B16" i="4"/>
  <c r="J15" i="4"/>
  <c r="I15" i="4"/>
  <c r="H15" i="4"/>
  <c r="G15" i="4"/>
  <c r="F15" i="4"/>
  <c r="E15" i="4"/>
  <c r="D15" i="4"/>
  <c r="C15" i="4"/>
  <c r="B15" i="4"/>
  <c r="J14" i="4"/>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<sst xmlns="http://schemas.openxmlformats.org/spreadsheetml/2006/main" count="1674" uniqueCount="677">
  <si>
    <t>Scottish Child Payment to 30 June 2024</t>
  </si>
  <si>
    <t>Table 1: Applications for Scottish Child Payment by month</t>
  </si>
  <si>
    <t>Table 2: Applications for Scottish Child Payment by channel</t>
  </si>
  <si>
    <t>Table 3: Applications for Scottish Child Payment by age group</t>
  </si>
  <si>
    <t>Table 4: Applications for Scottish Child Payment by local authority area</t>
  </si>
  <si>
    <t>Table 5: Processing times for Scottish Child Payment by month</t>
  </si>
  <si>
    <t>Table 6: Number and value of Scottish Child Payments by month</t>
  </si>
  <si>
    <t>Table 7: Number and value of Scottish Child Payments by local authority area</t>
  </si>
  <si>
    <t>Table 8: Number of individual Scottish Child Payment clients paid by financial year</t>
  </si>
  <si>
    <t>Table 9: Number of children actively benefitting from Scottish Child Payment on 30 June 2024 (child caseload)</t>
  </si>
  <si>
    <t>Table 10: Number of children actively benefitting from Scottish Child Payment on 30 June 2024 by local authority area (child caseload)</t>
  </si>
  <si>
    <t>Table 11: Number of children actively benefitting from Scottish Child Payment on 30 June 2024 by individual age (child caseload)</t>
  </si>
  <si>
    <t>Table 12: Number of children actively benefitting from Scottish Child Payment on 30 June 2024 by local authority area and individual age (child caseload)</t>
  </si>
  <si>
    <t>Table 14: Number of clients in receipt of Scottish Child Payment on 30 June 2024 by age group (client caseload)</t>
  </si>
  <si>
    <t>Table 15: Re-determinations for Scottish Child Payment (management information)</t>
  </si>
  <si>
    <t>Table 16: Appeals for Scottish Child Payment (management information)</t>
  </si>
  <si>
    <t>Chart 1: Applications for Scottish Child Payment by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</si>
  <si>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</si>
  <si>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</si>
  <si>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</si>
  <si>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</si>
  <si>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</si>
  <si>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A57.</t>
  </si>
  <si>
    <t>This worksheet contains one table. Applications are summarised by month and application channel.</t>
  </si>
  <si>
    <t>Notes are located below this table and begin in cell A52.</t>
  </si>
  <si>
    <t>This worksheet contains one table which summarises applications and decisions by applicant age.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</si>
  <si>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3 - Full data.</t>
  </si>
  <si>
    <t>Notes are located below this table and begin in cell A22.</t>
  </si>
  <si>
    <t xml:space="preserve">Financial Year selection
</t>
  </si>
  <si>
    <t>This worksheet contains one table which summarises applications and decisions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</si>
  <si>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4 - Full data.</t>
  </si>
  <si>
    <t>Notes are located below this table and begin in cell A45.</t>
  </si>
  <si>
    <t>This worksheet contains one table on processing times. Applications are summarised by month. Percentages of total processed applications are located at the bottom of the table.</t>
  </si>
  <si>
    <t>Notes are located below this table and begin in cell A58.</t>
  </si>
  <si>
    <t>This worksheet contains one table. Payments are summarised by month and financial year totals are located at the bottom of the table.</t>
  </si>
  <si>
    <t>Notes are located below this table and begin in cell A53.</t>
  </si>
  <si>
    <t>This worksheet contains one table which summarises payments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</si>
  <si>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7 - Full data.</t>
  </si>
  <si>
    <t>This worksheet contains one table which summarises the number of individual clients helped by financial year. All time figure is located at the top of the table.</t>
  </si>
  <si>
    <t>Notes are located below this table and begin in cell A12.</t>
  </si>
  <si>
    <t>This worksheet contains one table which summarises the number of individual children by the end of financial quarter.</t>
  </si>
  <si>
    <t>Notes are located below this table and begin in cell A19.</t>
  </si>
  <si>
    <t>This worksheet contains one table which summarises the number of individual children by local authority area (as of 30 June 2024).</t>
  </si>
  <si>
    <t>Notes are located below this table and begin in cell A43.</t>
  </si>
  <si>
    <t>This worksheet contains one table which summarises the number of individual children by age (as of 30 June 2024).</t>
  </si>
  <si>
    <t>Notes are located below this table and begin in cell A24.</t>
  </si>
  <si>
    <t>This worksheet contains one table which summarises the number of individual children by local authority area and individual age (as of 30 June 2024).</t>
  </si>
  <si>
    <t>Notes are located below this table and begin in cell A40.</t>
  </si>
  <si>
    <t>This worksheet contains one table which summarises the number of individual children by local authority area and SIMD 2020 (quintile) (as of 30 June 2024).</t>
  </si>
  <si>
    <t>This worksheet contains one table which summarises the number of individual client by age group (as of 30 June 2024).</t>
  </si>
  <si>
    <t>This worksheet contains one table. Re-determinations are summarised by month.</t>
  </si>
  <si>
    <t>Notes are located below this table and begin in cell A54.</t>
  </si>
  <si>
    <t>This worksheet contains one table. Appeals are summarised by month.</t>
  </si>
  <si>
    <t>This worksheet contains one chart. Alternative text for this chart is located in cell A3.</t>
  </si>
  <si>
    <t>Alternative Text: This chart summarises the number of applications received since the benefit opened for applications on 9th November 2020. Vertical bars are used to show the number of applications received for each month. The figures used in this chart are located in Table 1 of this document.</t>
  </si>
  <si>
    <t>Figures are rounded for disclosure control and may not sum due to rounding.</t>
  </si>
  <si>
    <t>[note 1] Scottish Child Payment opened for applications on 9 November 2020 in advance of its official launch on 15 February 2021.</t>
  </si>
  <si>
    <t>[note 2] Figures for November 2020 include applications received or processed from 9 November to 30 November only.</t>
  </si>
  <si>
    <t>[note 4] Scottish Child Payment was extended to eligible low-income families with children aged under 16 from under six on 14 November 2022.</t>
  </si>
  <si>
    <t>[note 5] This publication reported on full applications only. This excludes any applications from existing clients requesting to add children over six to the existing Scottish Child Payment awards. See the About the data section of the publication for more detailed information on the types of applications.</t>
  </si>
  <si>
    <t>[note 6] Applications are processed once a decision has been made to authorise or deny, or once an application is withdrawn by the applicant. Data is presented by the month of decision rather than month the application was received.</t>
  </si>
  <si>
    <t>[note 7] Client advisors began processing applications for Scottish Child Payment during the pre-launch application window from 9 November 2020 to 15 February 2021.</t>
  </si>
  <si>
    <t>[note 8] The outcome of any application processed during the pre-launch application window was temporary and subject to change until the benefit officially launched and a final eligibility check was carried out to establish the entitlement for each case.</t>
  </si>
  <si>
    <t>[note 9] For authorised applications processed during the application window, the month of decision reflects the month the client advisor originally processed the application.</t>
  </si>
  <si>
    <t>[note 10] Due to the design of Social Security Scotland’s case management system, denials were not processed during the application window and were instead flagged and set aside.</t>
  </si>
  <si>
    <t>[note 11] Client advisors began formally denying the set aside applications after the official launch of the benefit and had completed this undertaking by the end of March 2021.</t>
  </si>
  <si>
    <t>See the Application authorisation and payment section of the publication for more detailed information on how applications were handled before the official launch of Scottish Child Payment on 15 February 2021.</t>
  </si>
  <si>
    <t>[note 1] Scottish Child Payment opened for applications on 9 November 2020 in advance of its official launch on 15 February 2021. Figures for November 2020 include applications received from 9 November to 30 November only.</t>
  </si>
  <si>
    <t>[note 2] Where application channel is neither online, paper nor phone, application channel has been classed as ‘other channels’. These figures are not subject to suppression as they do not reveal information on any individuals.</t>
  </si>
  <si>
    <t>[c] Figures suppressed for disclosure control</t>
  </si>
  <si>
    <t>[note 1] The under 18 age group includes some possible errors in date of birth.</t>
  </si>
  <si>
    <t>[note 2] Age is unknown where date of birth is missing or incorrect (e.g. child date of birth has been input instead of applicant date of birth).</t>
  </si>
  <si>
    <t>[note 3] Applications are processed once a decision has been made to authorise or deny, or once an application is withdrawn by the applicant.</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</si>
  <si>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</si>
  <si>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</si>
  <si>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did not have a postcode and therefore cannot be matched to local authority or country.</t>
  </si>
  <si>
    <t>[note 4] Applications are processed once a decision has been made to authorise or deny the application, or once an application is withdrawn by the applicant.</t>
  </si>
  <si>
    <t>See the data quality section of the publication for further information about how postcodes are matched to local authorities and country.</t>
  </si>
  <si>
    <t>[note 1] Processing time is calculated in working days, and public holidays are excluded, even if applications were processed by staff working overtime on these days. Processing time is only calculated for applications that were decided by 30 June 2024, and does not include any applications that are flagged as having had re-determination request. The number of applications processed in this table is therefore lower than the number of decisions shown in other tables.</t>
  </si>
  <si>
    <t>[note 2] Client advisors began processing applications for Scottish Child Payment during the pre-launch application window from 9 November 2020 to 15 February 2021. The outcome of any application processed during this time was temporary and subject to change until the benefit officially launched - a final eligibility check was carried out to establish the entitlement for each case. Processing time for these applications is calculated between the application date and the date the client advisor originally processed the application - meaning the final eligibility check on 15 February is not included.</t>
  </si>
  <si>
    <t>[note 3] Data is presented by the month of decision rather than month the application was received.</t>
  </si>
  <si>
    <t>[note 4] Scottish Child Payment opened for applications on 9 November 2020 ahead of its official launch on the 15 February 2021 so figures are for the period 9 November to 30 November, leaving 15 working days in the month of November during which decisions could be made.</t>
  </si>
  <si>
    <t>[note 5] On 14 November 2022, 'Straight-through Processing' was introduced. This allows certain applications which meet a specific set of criteria to be automatically passed to the payment approval stage. See the Data Quality section of the publication for more detailed information on this new processing feature.</t>
  </si>
  <si>
    <t>[note 1] Payments are issued once applications are processed and a decision is made to authorise the application. Data is presented by the month of a payment being issued rather than month the application was received or the month of decision.</t>
  </si>
  <si>
    <t>[note 2] Scottish Child Payment was officially launched on the 15 February 2021, so figures for February 2021 include payments issued from 15 to 28 February 2021 only.</t>
  </si>
  <si>
    <t>[note 4] Includes payments that are a result of re-determinations and appeals.</t>
  </si>
  <si>
    <t>[note 5] A number of payments issued in March 2022 were adjusted using a separate data source collated by Social Security Scotland Finance colleagues because it was discovered the value of those payments was incorrectly recorded in the primary data source used to populate this table. There is ongoing work to retrospectively update the case management system to reflect these changes which may result in revisions in subsequent statistical releases. Any subsequent revisions will be explained in the main publication document and highlighted in the footnotes of this table.</t>
  </si>
  <si>
    <t>[note 4] Includes payments that are a result of re-determinations and appeals</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</si>
  <si>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</si>
  <si>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</si>
  <si>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3] Includes payments that are a result of re-determinations and appeals.</t>
  </si>
  <si>
    <t>[note 4] A client refers to a person who has applied for the benefit. A client may be included in multiple financial years as long as any of their children remains eligible for the benefit.</t>
  </si>
  <si>
    <t>[note 1] For 31 March 2023 and earlier, the number of children is a derived statistic and is rounded to the nearest thousand.</t>
  </si>
  <si>
    <t>[note 2] The number of children in receipt of Scottish Child Payment is typically estimated by dividing the total value of payments issued in the 28 days to the end of the financial quarter by the value paid to cover a four week period for one child. For the estimate as at 30 June 2022, an exception was made and the 28 day period was extended to 31 days to include a number of clients who received payment early due to the two consecutive bank holidays in early June 2022.</t>
  </si>
  <si>
    <t>[note 3] Since 14 November 2022 eligible families have received £25 per child, per week. In between April 2022 and 13 November 2022, the rate was £20 per child, per week. Prior to April 2022 the rate was £10 per child, per week. As a result, the value paid to clients to cover a four week period for one child used when calculating the number of children in receipt of Scottish Child Payment was £40 until 31 March 2022. The estimate as of 30 June 2022 and 30 September 2022 was derived by dividing the total value of payments issued by £80.</t>
  </si>
  <si>
    <t>[note 4] Due to the extension of the Scottish Child Payment eligibility, a notable number of new clients were being paid for the first time in the 28 day period used to estimate caseload as of 31 December 2022, and 31 March 2023. This results in a significant number of payments for £25 (one week), £50 (two weeks) and £75 (three weeks). To account for this, the estimate as of 31 December 2022, and 31 March 2023 was derived by dividing the value of payments issued to each client by £25 multiplied by the length of the cover period for that payment.</t>
  </si>
  <si>
    <t>[note 5] A new methodology has been introduced in order to produce a more accurate estimate for June 2023 and onwards. This methodology uses a new data extract which makes it possible to identify all children under clients' care who are in receipt of, or have been approved for a payment in the period even if they have not been paid yet.</t>
  </si>
  <si>
    <t>See the Methodology and definitions section of publication background notes for more information.</t>
  </si>
  <si>
    <t>[note 1] The local authority area is based on clients' postcode information, rather than their children.</t>
  </si>
  <si>
    <t>[note 2] Some clients' postcode information cannot be matched to a Scottish local authority because their postcode is not on the lookup file used to match postcode to local authority. These may be applications or change-of-circumstances forms from people living in properties that are too new to be on the lookup file. Nevertheless, clients have been assigned to Scotland based on postcode area.</t>
  </si>
  <si>
    <t>[note 3] Clients have been assigned as being non-Scottish if their postcode cannot be matched to a Scottish local authority using a postcode lookup file, and where the application or change-of-circumstances form is also from a non-Scottish postcode area.</t>
  </si>
  <si>
    <t>See the Methodology and definitions section of publication background notes for more information on the new methodology.</t>
  </si>
  <si>
    <t>[note 1] The age that is used in this table is based on the age the child would be on 30 June 2024.</t>
  </si>
  <si>
    <t>[note 4] The age that is used in this table is based on the age the child would be on 30 June 2024.</t>
  </si>
  <si>
    <t>[note 4] The Scottish Index of Multiple Deprivation (SIMD) presents a picture of multiple deprivation by identifying small area concentrations of multiple deprivation across all of Scotland in a consistent way. The approach used within the SIMD assumes that deprivation is not one dimensional but that there are a number of different aspects that all contribute. Data zones are ranked from 1 (most deprived) to 6,976 (least deprived) according to the SIMD. Each SIMD quintile contains 20 per cent of Scotland’s data zones. So, for example, quintile one contains the most deprived 20% of data zones and quintile five contains the least deprived 20% of data zones in Scotland according to SIMD 2020.</t>
  </si>
  <si>
    <t>More information is available on the Scottish Index of Multiple Deprivation section of the Scottish Government website.</t>
  </si>
  <si>
    <t>[note 1] The age that is used in this table is based on the age the client would be on 30 June 2024.</t>
  </si>
  <si>
    <t>[note 2] Figures presented exclude any invalid requests.</t>
  </si>
  <si>
    <t>[note 3] Scottish Child Payment was officially launched on the 15 February 2021, so figures are for the period 15 February to 30 June 2024 only.</t>
  </si>
  <si>
    <t>[note 5] Data is presented by the month of decision rather than month the request was received.</t>
  </si>
  <si>
    <t>[note 2] Until October 2023, appeals were reported based on management information manually collected by the Client Experience team at Social Security Scotland. From October 2023 onwards, the figures reported in this table are based on data extracted from the case management system. More information can be found within the About the Data section within the publication document.</t>
  </si>
  <si>
    <t>[note 3] Figures exclude withdrawn and invalid appeals</t>
  </si>
  <si>
    <t>[note 4] The number of completed appeals is based on the date that the client receives the decision.</t>
  </si>
  <si>
    <t>[note 5] Upheld means upheld in the client's favour.</t>
  </si>
  <si>
    <t>Table Number</t>
  </si>
  <si>
    <t>Table or Chart Description</t>
  </si>
  <si>
    <t>Applications for Scottish Child Payment by month</t>
  </si>
  <si>
    <t>Applications for Scottish Child Payment by channel</t>
  </si>
  <si>
    <t>Applications for Scottish Child Payment by age group</t>
  </si>
  <si>
    <t>Applications for Scottish Child Payment by local authority area</t>
  </si>
  <si>
    <t>Processing times for Scottish Child Payment by month</t>
  </si>
  <si>
    <t>Number and value of Scottish Child Payments by month</t>
  </si>
  <si>
    <t>Number and value of Scottish Child Payments issued by local authority area</t>
  </si>
  <si>
    <t>Number of individual Scottish Child Payment clients paid by financial year</t>
  </si>
  <si>
    <t>Number of children actively benefitting from Scottish Child Payment on 30 June 2024 (child caseload)</t>
  </si>
  <si>
    <t>Number of children actively benefitting on 30 June 2024 by local authority area (child caseload)</t>
  </si>
  <si>
    <t>Number of children actively benefitting on 30 June 2024 by individual age (child caseload)</t>
  </si>
  <si>
    <t>Number of children actively benefitting on 30 June 2024 by local authority area and individual age (child caseload)</t>
  </si>
  <si>
    <t>Number of children actively benefitting on 30 June 2024 by local authority area and SIMD 2020 (quintile) (child caseload)</t>
  </si>
  <si>
    <t>Number of clients in receipt of Scottish Child Payment on 30 June 2024 by age group (client caseload)</t>
  </si>
  <si>
    <t>Re-determinations for Scottish Child Payment (management information)</t>
  </si>
  <si>
    <t>Appeals for Scottish Child Payment (management information)</t>
  </si>
  <si>
    <t>Applications for Scottish Child Payment by age group - Full data</t>
  </si>
  <si>
    <t>Applications for Scottish Child Payment by local authority area - Full data</t>
  </si>
  <si>
    <t>Number and value of Scottish Child Payments issued by local authority area - Full data</t>
  </si>
  <si>
    <t>Total applications received</t>
  </si>
  <si>
    <t>Percentage of total applications received</t>
  </si>
  <si>
    <t>Withdrawn applications</t>
  </si>
  <si>
    <t>Percentage of processed applications authorised</t>
  </si>
  <si>
    <t>Percentage of processed applications denied</t>
  </si>
  <si>
    <t>Percentage of processed applications withdrawn</t>
  </si>
  <si>
    <t>Total</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</si>
  <si>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</si>
  <si>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</si>
  <si>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</si>
  <si>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</si>
  <si>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</si>
  <si>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</si>
  <si>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</si>
  <si>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</si>
  <si>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</si>
  <si>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</si>
  <si>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</si>
  <si>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</si>
  <si>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</si>
  <si>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</si>
  <si>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</si>
  <si>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</si>
  <si>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</si>
  <si>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</si>
  <si>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</si>
  <si>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</si>
  <si>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</si>
  <si>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</si>
  <si>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</si>
  <si>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</si>
  <si>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</si>
  <si>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</si>
  <si>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</si>
  <si>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</si>
  <si>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</si>
  <si>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</si>
  <si>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</si>
  <si>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</si>
  <si>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</si>
  <si>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</si>
  <si>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</si>
  <si>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</si>
  <si>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</si>
  <si>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</si>
  <si>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</si>
  <si>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</si>
  <si>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</si>
  <si>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</si>
  <si>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</si>
  <si>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</si>
  <si>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Financial Year 2020-2021</t>
  </si>
  <si>
    <t>Financial Year 2021-2022</t>
  </si>
  <si>
    <t>Financial Year 2022-2023</t>
  </si>
  <si>
    <t>Financial Year 2023-2024</t>
  </si>
  <si>
    <t>Financial Year 2024-2025</t>
  </si>
  <si>
    <t>Online
applications</t>
  </si>
  <si>
    <t>Paper
applications</t>
  </si>
  <si>
    <t>Phone
applications</t>
  </si>
  <si>
    <t>Percentage of online applications</t>
  </si>
  <si>
    <t>Percentage of paper applications</t>
  </si>
  <si>
    <t>Percentage of phone applications</t>
  </si>
  <si>
    <t>Authorised applications</t>
  </si>
  <si>
    <t>Denied applications</t>
  </si>
  <si>
    <t>Under 18</t>
  </si>
  <si>
    <t>18-24</t>
  </si>
  <si>
    <t>25-29</t>
  </si>
  <si>
    <t>30-34</t>
  </si>
  <si>
    <t>35-39</t>
  </si>
  <si>
    <t>40-44</t>
  </si>
  <si>
    <t>45-49</t>
  </si>
  <si>
    <t>50-54</t>
  </si>
  <si>
    <t>55-59</t>
  </si>
  <si>
    <t>60-64</t>
  </si>
  <si>
    <t>65 and over</t>
  </si>
  <si>
    <t>Unknown</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</si>
  <si>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</si>
  <si>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</si>
  <si>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</si>
  <si>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</si>
  <si>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</si>
  <si>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</si>
  <si>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</si>
  <si>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</si>
  <si>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</si>
  <si>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</si>
  <si>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</si>
  <si>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</si>
  <si>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</si>
  <si>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</si>
  <si>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</si>
  <si>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</si>
  <si>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</si>
  <si>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</si>
  <si>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</si>
  <si>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</si>
  <si>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</si>
  <si>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</si>
  <si>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</si>
  <si>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</si>
  <si>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</si>
  <si>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</si>
  <si>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</si>
  <si>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</si>
  <si>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</si>
  <si>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</si>
  <si>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</si>
  <si>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</si>
  <si>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</si>
  <si>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</si>
  <si>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</si>
  <si>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Total applications processed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</si>
  <si>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</si>
  <si>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</si>
  <si>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</si>
  <si>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</si>
  <si>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</si>
  <si>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</si>
  <si>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</si>
  <si>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</si>
  <si>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</si>
  <si>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</si>
  <si>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Percentage of total applications processed</t>
  </si>
  <si>
    <t>Percentage of
total payment value</t>
  </si>
  <si>
    <t>All time</t>
  </si>
  <si>
    <t xml:space="preserve">As at which financial quarter
</t>
  </si>
  <si>
    <t>30 June 2021</t>
  </si>
  <si>
    <t>30 September 2021</t>
  </si>
  <si>
    <t>31 December 2021</t>
  </si>
  <si>
    <t>31 March 2022</t>
  </si>
  <si>
    <t>30 June 2022</t>
  </si>
  <si>
    <t>30 September 2022</t>
  </si>
  <si>
    <t>31 December 2022</t>
  </si>
  <si>
    <t>31 March 2023</t>
  </si>
  <si>
    <t>30 June 2023</t>
  </si>
  <si>
    <t>30 September 2023</t>
  </si>
  <si>
    <t>31 December 2023</t>
  </si>
  <si>
    <t>31 March 2024</t>
  </si>
  <si>
    <t>30 June 2024</t>
  </si>
  <si>
    <t>Number of children</t>
  </si>
  <si>
    <t>Percentage of the total number of children</t>
  </si>
  <si>
    <t>0 year old</t>
  </si>
  <si>
    <t>1 year old</t>
  </si>
  <si>
    <t>2 years old</t>
  </si>
  <si>
    <t>3 years old</t>
  </si>
  <si>
    <t>4 years old</t>
  </si>
  <si>
    <t>5 years old</t>
  </si>
  <si>
    <t>6 years old</t>
  </si>
  <si>
    <t>7 years old</t>
  </si>
  <si>
    <t>8 years old</t>
  </si>
  <si>
    <t>9 years old</t>
  </si>
  <si>
    <t>10 years old</t>
  </si>
  <si>
    <t>11 years old</t>
  </si>
  <si>
    <t>12 years old</t>
  </si>
  <si>
    <t>13 years old</t>
  </si>
  <si>
    <t>14 years old</t>
  </si>
  <si>
    <t>15 years old</t>
  </si>
  <si>
    <t>Of which child aged:
0 year old</t>
  </si>
  <si>
    <t>Of which child aged:
1 year old</t>
  </si>
  <si>
    <t>Of which child aged:
2 years old</t>
  </si>
  <si>
    <t>Of which child aged:
3 years old</t>
  </si>
  <si>
    <t>Of which child aged:
4 years old</t>
  </si>
  <si>
    <t>Of which child aged:
5 years old</t>
  </si>
  <si>
    <t>Of which child aged:
6 years old</t>
  </si>
  <si>
    <t>Of which child aged:
7 years old</t>
  </si>
  <si>
    <t>Of which child aged:
8 years old</t>
  </si>
  <si>
    <t>Of which child aged:
9 years old</t>
  </si>
  <si>
    <t>Of which child aged:
10 years old</t>
  </si>
  <si>
    <t>Of which child aged:
11 years old</t>
  </si>
  <si>
    <t>Of which child aged:
12 years old</t>
  </si>
  <si>
    <t>Of which child aged:
13 years old</t>
  </si>
  <si>
    <t>Of which child aged:
14 years old</t>
  </si>
  <si>
    <t>Of which child aged:
15 years old</t>
  </si>
  <si>
    <t>Unknown - Scottish address; Non-Scottish postcode; No address</t>
  </si>
  <si>
    <t>Of which SIMD quintile:
1 (Most deprived)</t>
  </si>
  <si>
    <t>Of which SIMD quintile:
2</t>
  </si>
  <si>
    <t>Of which SIMD quintile:
3</t>
  </si>
  <si>
    <t>Of which SIMD quintile:
4</t>
  </si>
  <si>
    <t>Of which SIMD quintile:
5 (Least deprived)</t>
  </si>
  <si>
    <t>Of which SIMD qunitile:
Unknown</t>
  </si>
  <si>
    <t>Number of clients</t>
  </si>
  <si>
    <t>Percentange of the overall number of clients</t>
  </si>
  <si>
    <t>Number of re-determinations received</t>
  </si>
  <si>
    <t>Re-determinations as a percentage of decisions processed</t>
  </si>
  <si>
    <t>Number of appeals received</t>
  </si>
  <si>
    <t>Applicant age group</t>
  </si>
  <si>
    <t>Total applications processed</t>
  </si>
  <si>
    <t>18-24 2020-2021</t>
  </si>
  <si>
    <t>18-24 2021-2022</t>
  </si>
  <si>
    <t>18-24 2022-2023</t>
  </si>
  <si>
    <t>18-24 2023-2024</t>
  </si>
  <si>
    <t>18-24 2024-2025</t>
  </si>
  <si>
    <t>18-24 All time</t>
  </si>
  <si>
    <t>25-29 2020-2021</t>
  </si>
  <si>
    <t>25-29 2021-2022</t>
  </si>
  <si>
    <t>25-29 2022-2023</t>
  </si>
  <si>
    <t>25-29 2023-2024</t>
  </si>
  <si>
    <t>25-29 2024-2025</t>
  </si>
  <si>
    <t>25-29 All time</t>
  </si>
  <si>
    <t>30-34 2020-2021</t>
  </si>
  <si>
    <t>30-34 2021-2022</t>
  </si>
  <si>
    <t>30-34 2022-2023</t>
  </si>
  <si>
    <t>30-34 2023-2024</t>
  </si>
  <si>
    <t>30-34 2024-2025</t>
  </si>
  <si>
    <t>30-34 All time</t>
  </si>
  <si>
    <t>35-39 2020-2021</t>
  </si>
  <si>
    <t>35-39 2021-2022</t>
  </si>
  <si>
    <t>35-39 2022-2023</t>
  </si>
  <si>
    <t>35-39 2023-2024</t>
  </si>
  <si>
    <t>35-39 2024-2025</t>
  </si>
  <si>
    <t>35-39 All time</t>
  </si>
  <si>
    <t>40-44 2020-2021</t>
  </si>
  <si>
    <t>40-44 2021-2022</t>
  </si>
  <si>
    <t>40-44 2022-2023</t>
  </si>
  <si>
    <t>40-44 2023-2024</t>
  </si>
  <si>
    <t>40-44 2024-2025</t>
  </si>
  <si>
    <t>40-44 All time</t>
  </si>
  <si>
    <t>45-49 2020-2021</t>
  </si>
  <si>
    <t>45-49 2021-2022</t>
  </si>
  <si>
    <t>45-49 2022-2023</t>
  </si>
  <si>
    <t>45-49 2023-2024</t>
  </si>
  <si>
    <t>45-49 2024-2025</t>
  </si>
  <si>
    <t>45-49 All time</t>
  </si>
  <si>
    <t>50-54 2020-2021</t>
  </si>
  <si>
    <t>50-54 2021-2022</t>
  </si>
  <si>
    <t>50-54 2022-2023</t>
  </si>
  <si>
    <t>50-54 2023-2024</t>
  </si>
  <si>
    <t>50-54 2024-2025</t>
  </si>
  <si>
    <t>50-54 All time</t>
  </si>
  <si>
    <t>55-59 2020-2021</t>
  </si>
  <si>
    <t>55-59 2021-2022</t>
  </si>
  <si>
    <t>55-59 2022-2023</t>
  </si>
  <si>
    <t>55-59 2023-2024</t>
  </si>
  <si>
    <t>55-59 2024-2025</t>
  </si>
  <si>
    <t>55-59 All time</t>
  </si>
  <si>
    <t>60-64 2020-2021</t>
  </si>
  <si>
    <t>60-64 2021-2022</t>
  </si>
  <si>
    <t>60-64 2022-2023</t>
  </si>
  <si>
    <t>60-64 2023-2024</t>
  </si>
  <si>
    <t>60-64 2024-2025</t>
  </si>
  <si>
    <t>60-64 All time</t>
  </si>
  <si>
    <t>65 and over 2020-2021</t>
  </si>
  <si>
    <t>65 and over 2021-2022</t>
  </si>
  <si>
    <t>65 and over 2022-2023</t>
  </si>
  <si>
    <t>65 and over 2023-2024</t>
  </si>
  <si>
    <t>65 and over 2024-2025</t>
  </si>
  <si>
    <t>65 and over All time</t>
  </si>
  <si>
    <t>Total 2020-2021</t>
  </si>
  <si>
    <t>Total 2021-2022</t>
  </si>
  <si>
    <t>Total 2022-2023</t>
  </si>
  <si>
    <t>Total 2023-2024</t>
  </si>
  <si>
    <t>Total 2024-2025</t>
  </si>
  <si>
    <t>Total All time</t>
  </si>
  <si>
    <t>Under 18 2020-2021</t>
  </si>
  <si>
    <t>Under 18 2021-2022</t>
  </si>
  <si>
    <t>Under 18 2022-2023</t>
  </si>
  <si>
    <t>Under 18 2023-2024</t>
  </si>
  <si>
    <t>Under 18 2024-2025</t>
  </si>
  <si>
    <t>Under 18 All time</t>
  </si>
  <si>
    <t>Unknown 2020-2021</t>
  </si>
  <si>
    <t>Unknown 2021-2022</t>
  </si>
  <si>
    <t>Unknown 2022-2023</t>
  </si>
  <si>
    <t>Unknown 2023-2024</t>
  </si>
  <si>
    <t>Unknown 2024-2025</t>
  </si>
  <si>
    <t>Unknown All time</t>
  </si>
  <si>
    <t>Local Authority area</t>
  </si>
  <si>
    <t>Aberdeen City 2020-2021</t>
  </si>
  <si>
    <t>Aberdeen City 2021-2022</t>
  </si>
  <si>
    <t>Aberdeen City 2022-2023</t>
  </si>
  <si>
    <t>Aberdeen City 2023-2024</t>
  </si>
  <si>
    <t>Aberdeen City 2024-2025</t>
  </si>
  <si>
    <t>Aberdeen City All time</t>
  </si>
  <si>
    <t>Aberdeenshire 2020-2021</t>
  </si>
  <si>
    <t>Aberdeenshire 2021-2022</t>
  </si>
  <si>
    <t>Aberdeenshire 2022-2023</t>
  </si>
  <si>
    <t>Aberdeenshire 2023-2024</t>
  </si>
  <si>
    <t>Aberdeenshire 2024-2025</t>
  </si>
  <si>
    <t>Aberdeenshire All time</t>
  </si>
  <si>
    <t>Angus 2020-2021</t>
  </si>
  <si>
    <t>Angus 2021-2022</t>
  </si>
  <si>
    <t>Angus 2022-2023</t>
  </si>
  <si>
    <t>Angus 2023-2024</t>
  </si>
  <si>
    <t>Angus 2024-2025</t>
  </si>
  <si>
    <t>Angus All time</t>
  </si>
  <si>
    <t>Argyll and Bute 2020-2021</t>
  </si>
  <si>
    <t>Argyll and Bute 2021-2022</t>
  </si>
  <si>
    <t>Argyll and Bute 2022-2023</t>
  </si>
  <si>
    <t>Argyll and Bute 2023-2024</t>
  </si>
  <si>
    <t>Argyll and Bute 2024-2025</t>
  </si>
  <si>
    <t>Argyll and Bute All time</t>
  </si>
  <si>
    <t>Clackmannanshire 2020-2021</t>
  </si>
  <si>
    <t>Clackmannanshire 2021-2022</t>
  </si>
  <si>
    <t>Clackmannanshire 2022-2023</t>
  </si>
  <si>
    <t>Clackmannanshire 2023-2024</t>
  </si>
  <si>
    <t>Clackmannanshire 2024-2025</t>
  </si>
  <si>
    <t>Clackmannanshire All time</t>
  </si>
  <si>
    <t>Dumfries and Galloway 2020-2021</t>
  </si>
  <si>
    <t>Dumfries and Galloway 2021-2022</t>
  </si>
  <si>
    <t>Dumfries and Galloway 2022-2023</t>
  </si>
  <si>
    <t>Dumfries and Galloway 2023-2024</t>
  </si>
  <si>
    <t>Dumfries and Galloway 2024-2025</t>
  </si>
  <si>
    <t>Dumfries and Galloway All time</t>
  </si>
  <si>
    <t>Dundee City 2020-2021</t>
  </si>
  <si>
    <t>Dundee City 2021-2022</t>
  </si>
  <si>
    <t>Dundee City 2022-2023</t>
  </si>
  <si>
    <t>Dundee City 2023-2024</t>
  </si>
  <si>
    <t>Dundee City 2024-2025</t>
  </si>
  <si>
    <t>Dundee City All time</t>
  </si>
  <si>
    <t>East Ayrshire 2020-2021</t>
  </si>
  <si>
    <t>East Ayrshire 2021-2022</t>
  </si>
  <si>
    <t>East Ayrshire 2022-2023</t>
  </si>
  <si>
    <t>East Ayrshire 2023-2024</t>
  </si>
  <si>
    <t>East Ayrshire 2024-2025</t>
  </si>
  <si>
    <t>East Ayrshire All time</t>
  </si>
  <si>
    <t>East Dunbartonshire 2020-2021</t>
  </si>
  <si>
    <t>East Dunbartonshire 2021-2022</t>
  </si>
  <si>
    <t>East Dunbartonshire 2022-2023</t>
  </si>
  <si>
    <t>East Dunbartonshire 2023-2024</t>
  </si>
  <si>
    <t>East Dunbartonshire 2024-2025</t>
  </si>
  <si>
    <t>East Dunbartonshire All time</t>
  </si>
  <si>
    <t>East Lothian 2020-2021</t>
  </si>
  <si>
    <t>East Lothian 2021-2022</t>
  </si>
  <si>
    <t>East Lothian 2022-2023</t>
  </si>
  <si>
    <t>East Lothian 2023-2024</t>
  </si>
  <si>
    <t>East Lothian 2024-2025</t>
  </si>
  <si>
    <t>East Lothian All time</t>
  </si>
  <si>
    <t>East Renfrewshire 2020-2021</t>
  </si>
  <si>
    <t>East Renfrewshire 2021-2022</t>
  </si>
  <si>
    <t>East Renfrewshire 2022-2023</t>
  </si>
  <si>
    <t>East Renfrewshire 2023-2024</t>
  </si>
  <si>
    <t>East Renfrewshire 2024-2025</t>
  </si>
  <si>
    <t>East Renfrewshire All time</t>
  </si>
  <si>
    <t>Edinburgh, City of 2020-2021</t>
  </si>
  <si>
    <t>Edinburgh, City of 2021-2022</t>
  </si>
  <si>
    <t>Edinburgh, City of 2022-2023</t>
  </si>
  <si>
    <t>Edinburgh, City of 2023-2024</t>
  </si>
  <si>
    <t>Edinburgh, City of 2024-2025</t>
  </si>
  <si>
    <t>Edinburgh, City of All time</t>
  </si>
  <si>
    <t>Falkirk 2020-2021</t>
  </si>
  <si>
    <t>Falkirk 2021-2022</t>
  </si>
  <si>
    <t>Falkirk 2022-2023</t>
  </si>
  <si>
    <t>Falkirk 2023-2024</t>
  </si>
  <si>
    <t>Falkirk 2024-2025</t>
  </si>
  <si>
    <t>Falkirk All time</t>
  </si>
  <si>
    <t>Fife 2020-2021</t>
  </si>
  <si>
    <t>Fife 2021-2022</t>
  </si>
  <si>
    <t>Fife 2022-2023</t>
  </si>
  <si>
    <t>Fife 2023-2024</t>
  </si>
  <si>
    <t>Fife 2024-2025</t>
  </si>
  <si>
    <t>Fife All time</t>
  </si>
  <si>
    <t>Glasgow City 2020-2021</t>
  </si>
  <si>
    <t>Glasgow City 2021-2022</t>
  </si>
  <si>
    <t>Glasgow City 2022-2023</t>
  </si>
  <si>
    <t>Glasgow City 2023-2024</t>
  </si>
  <si>
    <t>Glasgow City 2024-2025</t>
  </si>
  <si>
    <t>Glasgow City All time</t>
  </si>
  <si>
    <t>Highland 2020-2021</t>
  </si>
  <si>
    <t>Highland 2021-2022</t>
  </si>
  <si>
    <t>Highland 2022-2023</t>
  </si>
  <si>
    <t>Highland 2023-2024</t>
  </si>
  <si>
    <t>Highland 2024-2025</t>
  </si>
  <si>
    <t>Highland All time</t>
  </si>
  <si>
    <t>Inverclyde 2020-2021</t>
  </si>
  <si>
    <t>Inverclyde 2021-2022</t>
  </si>
  <si>
    <t>Inverclyde 2022-2023</t>
  </si>
  <si>
    <t>Inverclyde 2023-2024</t>
  </si>
  <si>
    <t>Inverclyde 2024-2025</t>
  </si>
  <si>
    <t>Inverclyde All time</t>
  </si>
  <si>
    <t>Midlothian 2020-2021</t>
  </si>
  <si>
    <t>Midlothian 2021-2022</t>
  </si>
  <si>
    <t>Midlothian 2022-2023</t>
  </si>
  <si>
    <t>Midlothian 2023-2024</t>
  </si>
  <si>
    <t>Midlothian 2024-2025</t>
  </si>
  <si>
    <t>Midlothian All time</t>
  </si>
  <si>
    <t>Moray 2020-2021</t>
  </si>
  <si>
    <t>Moray 2021-2022</t>
  </si>
  <si>
    <t>Moray 2022-2023</t>
  </si>
  <si>
    <t>Moray 2023-2024</t>
  </si>
  <si>
    <t>Moray 2024-2025</t>
  </si>
  <si>
    <t>Moray All time</t>
  </si>
  <si>
    <t>Na h-Eileanan Siar 2020-2021</t>
  </si>
  <si>
    <t>Na h-Eileanan Siar 2021-2022</t>
  </si>
  <si>
    <t>Na h-Eileanan Siar 2022-2023</t>
  </si>
  <si>
    <t>Na h-Eileanan Siar 2023-2024</t>
  </si>
  <si>
    <t>Na h-Eileanan Siar 2024-2025</t>
  </si>
  <si>
    <t>Na h-Eileanan Siar All time</t>
  </si>
  <si>
    <t>No address 2020-2021</t>
  </si>
  <si>
    <t>No address 2021-2022</t>
  </si>
  <si>
    <t>No address 2022-2023</t>
  </si>
  <si>
    <t>No address 2023-2024</t>
  </si>
  <si>
    <t>No address 2024-2025</t>
  </si>
  <si>
    <t>No address All time</t>
  </si>
  <si>
    <t>Non-Scottish postcode 2020-2021</t>
  </si>
  <si>
    <t>Non-Scottish postcode 2021-2022</t>
  </si>
  <si>
    <t>Non-Scottish postcode 2022-2023</t>
  </si>
  <si>
    <t>Non-Scottish postcode 2023-2024</t>
  </si>
  <si>
    <t>Non-Scottish postcode 2024-2025</t>
  </si>
  <si>
    <t>Non-Scottish postcode All time</t>
  </si>
  <si>
    <t>North Ayrshire 2020-2021</t>
  </si>
  <si>
    <t>North Ayrshire 2021-2022</t>
  </si>
  <si>
    <t>North Ayrshire 2022-2023</t>
  </si>
  <si>
    <t>North Ayrshire 2023-2024</t>
  </si>
  <si>
    <t>North Ayrshire 2024-2025</t>
  </si>
  <si>
    <t>North Ayrshire All time</t>
  </si>
  <si>
    <t>North Lanarkshire 2020-2021</t>
  </si>
  <si>
    <t>North Lanarkshire 2021-2022</t>
  </si>
  <si>
    <t>North Lanarkshire 2022-2023</t>
  </si>
  <si>
    <t>North Lanarkshire 2023-2024</t>
  </si>
  <si>
    <t>North Lanarkshire 2024-2025</t>
  </si>
  <si>
    <t>North Lanarkshire All time</t>
  </si>
  <si>
    <t>Orkney Islands 2020-2021</t>
  </si>
  <si>
    <t>Orkney Islands 2021-2022</t>
  </si>
  <si>
    <t>Orkney Islands 2022-2023</t>
  </si>
  <si>
    <t>Orkney Islands 2023-2024</t>
  </si>
  <si>
    <t>Orkney Islands 2024-2025</t>
  </si>
  <si>
    <t>Orkney Islands All time</t>
  </si>
  <si>
    <t>Perth and Kinross 2020-2021</t>
  </si>
  <si>
    <t>Perth and Kinross 2021-2022</t>
  </si>
  <si>
    <t>Perth and Kinross 2022-2023</t>
  </si>
  <si>
    <t>Perth and Kinross 2023-2024</t>
  </si>
  <si>
    <t>Perth and Kinross 2024-2025</t>
  </si>
  <si>
    <t>Perth and Kinross All time</t>
  </si>
  <si>
    <t>Renfrewshire 2020-2021</t>
  </si>
  <si>
    <t>Renfrewshire 2021-2022</t>
  </si>
  <si>
    <t>Renfrewshire 2022-2023</t>
  </si>
  <si>
    <t>Renfrewshire 2023-2024</t>
  </si>
  <si>
    <t>Renfrewshire 2024-2025</t>
  </si>
  <si>
    <t>Renfrewshire All time</t>
  </si>
  <si>
    <t>Scottish Borders 2020-2021</t>
  </si>
  <si>
    <t>Scottish Borders 2021-2022</t>
  </si>
  <si>
    <t>Scottish Borders 2022-2023</t>
  </si>
  <si>
    <t>Scottish Borders 2023-2024</t>
  </si>
  <si>
    <t>Scottish Borders 2024-2025</t>
  </si>
  <si>
    <t>Scottish Borders All time</t>
  </si>
  <si>
    <t>Shetland Islands 2020-2021</t>
  </si>
  <si>
    <t>Shetland Islands 2021-2022</t>
  </si>
  <si>
    <t>Shetland Islands 2022-2023</t>
  </si>
  <si>
    <t>Shetland Islands 2023-2024</t>
  </si>
  <si>
    <t>Shetland Islands 2024-2025</t>
  </si>
  <si>
    <t>Shetland Islands All time</t>
  </si>
  <si>
    <t>South Ayrshire 2020-2021</t>
  </si>
  <si>
    <t>South Ayrshire 2021-2022</t>
  </si>
  <si>
    <t>South Ayrshire 2022-2023</t>
  </si>
  <si>
    <t>South Ayrshire 2023-2024</t>
  </si>
  <si>
    <t>South Ayrshire 2024-2025</t>
  </si>
  <si>
    <t>South Ayrshire All time</t>
  </si>
  <si>
    <t>South Lanarkshire 2020-2021</t>
  </si>
  <si>
    <t>South Lanarkshire 2021-2022</t>
  </si>
  <si>
    <t>South Lanarkshire 2022-2023</t>
  </si>
  <si>
    <t>South Lanarkshire 2023-2024</t>
  </si>
  <si>
    <t>South Lanarkshire 2024-2025</t>
  </si>
  <si>
    <t>South Lanarkshire All time</t>
  </si>
  <si>
    <t>Stirling 2020-2021</t>
  </si>
  <si>
    <t>Stirling 2021-2022</t>
  </si>
  <si>
    <t>Stirling 2022-2023</t>
  </si>
  <si>
    <t>Stirling 2023-2024</t>
  </si>
  <si>
    <t>Stirling 2024-2025</t>
  </si>
  <si>
    <t>Stirling All time</t>
  </si>
  <si>
    <t>Unknown - Scottish address 2020-2021</t>
  </si>
  <si>
    <t>Unknown - Scottish address 2021-2022</t>
  </si>
  <si>
    <t>Unknown - Scottish address 2022-2023</t>
  </si>
  <si>
    <t>Unknown - Scottish address 2023-2024</t>
  </si>
  <si>
    <t>Unknown - Scottish address 2024-2025</t>
  </si>
  <si>
    <t>Unknown - Scottish address All time</t>
  </si>
  <si>
    <t>West Dunbartonshire 2020-2021</t>
  </si>
  <si>
    <t>West Dunbartonshire 2021-2022</t>
  </si>
  <si>
    <t>West Dunbartonshire 2022-2023</t>
  </si>
  <si>
    <t>West Dunbartonshire 2023-2024</t>
  </si>
  <si>
    <t>West Dunbartonshire 2024-2025</t>
  </si>
  <si>
    <t>West Dunbartonshire All time</t>
  </si>
  <si>
    <t>West Lothian 2020-2021</t>
  </si>
  <si>
    <t>West Lothian 2021-2022</t>
  </si>
  <si>
    <t>West Lothian 2022-2023</t>
  </si>
  <si>
    <t>West Lothian 2023-2024</t>
  </si>
  <si>
    <t>West Lothian 2024-2025</t>
  </si>
  <si>
    <t>West Lothian All time</t>
  </si>
  <si>
    <t>Number of payments</t>
  </si>
  <si>
    <t>Value of payments</t>
  </si>
  <si>
    <t>Percentage of total payment value</t>
  </si>
  <si>
    <t>Financial year</t>
  </si>
  <si>
    <t>2020-2021</t>
  </si>
  <si>
    <t>2021-2022</t>
  </si>
  <si>
    <t>2022-2023</t>
  </si>
  <si>
    <t>2023-2024</t>
  </si>
  <si>
    <t>2024-2025</t>
  </si>
  <si>
    <r>
      <t xml:space="preserve">Month
</t>
    </r>
    <r>
      <rPr>
        <sz val="12"/>
        <rFont val="Calibri"/>
        <family val="2"/>
      </rPr>
      <t>[note 1][note 2][note 3][note 4][note 5]</t>
    </r>
  </si>
  <si>
    <r>
      <t xml:space="preserve">Total applications processed
</t>
    </r>
    <r>
      <rPr>
        <sz val="12"/>
        <rFont val="Calibri"/>
        <family val="2"/>
      </rPr>
      <t>[note 6][note 7]
[note 8]</t>
    </r>
  </si>
  <si>
    <r>
      <t xml:space="preserve">Authorised applications
</t>
    </r>
    <r>
      <rPr>
        <sz val="12"/>
        <rFont val="Calibri"/>
        <family val="2"/>
      </rPr>
      <t>[note 9]</t>
    </r>
  </si>
  <si>
    <r>
      <t xml:space="preserve">Denied applications
</t>
    </r>
    <r>
      <rPr>
        <sz val="12"/>
        <rFont val="Calibri"/>
        <family val="2"/>
      </rPr>
      <t>[note 10][note 11]</t>
    </r>
  </si>
  <si>
    <r>
      <t xml:space="preserve">Applications received by month
</t>
    </r>
    <r>
      <rPr>
        <sz val="12"/>
        <rFont val="Calibri"/>
        <family val="2"/>
      </rPr>
      <t>[note 1]</t>
    </r>
  </si>
  <si>
    <r>
      <t xml:space="preserve">Other channels
</t>
    </r>
    <r>
      <rPr>
        <sz val="12"/>
        <rFont val="Calibri"/>
        <family val="2"/>
      </rPr>
      <t>[note 2]</t>
    </r>
  </si>
  <si>
    <r>
      <t xml:space="preserve">Percentage of other channels
</t>
    </r>
    <r>
      <rPr>
        <sz val="12"/>
        <rFont val="Calibri"/>
        <family val="2"/>
      </rPr>
      <t>[note 2]</t>
    </r>
  </si>
  <si>
    <r>
      <t xml:space="preserve">Applicant age group
</t>
    </r>
    <r>
      <rPr>
        <sz val="12"/>
        <rFont val="Calibri"/>
        <family val="2"/>
      </rPr>
      <t>[note 1][note 2]</t>
    </r>
  </si>
  <si>
    <r>
      <t xml:space="preserve">Total applications processed
</t>
    </r>
    <r>
      <rPr>
        <sz val="12"/>
        <rFont val="Calibri"/>
        <family val="2"/>
      </rPr>
      <t>[note 3]</t>
    </r>
  </si>
  <si>
    <r>
      <t xml:space="preserve">Local Authority area
</t>
    </r>
    <r>
      <rPr>
        <sz val="12"/>
        <rFont val="Calibri"/>
        <family val="2"/>
      </rPr>
      <t>[note 1][note 2][note 3]</t>
    </r>
  </si>
  <si>
    <r>
      <t xml:space="preserve">Total applications processed
</t>
    </r>
    <r>
      <rPr>
        <sz val="12"/>
        <rFont val="Calibri"/>
        <family val="2"/>
      </rPr>
      <t>[note 4]</t>
    </r>
  </si>
  <si>
    <t>not applicable</t>
  </si>
  <si>
    <r>
      <t xml:space="preserve">Payment month
</t>
    </r>
    <r>
      <rPr>
        <sz val="12"/>
        <rFont val="Calibri"/>
        <family val="2"/>
      </rPr>
      <t>[note 1][note 2][note 3]</t>
    </r>
  </si>
  <si>
    <r>
      <t xml:space="preserve">Total number of payments
</t>
    </r>
    <r>
      <rPr>
        <sz val="12"/>
        <rFont val="Calibri"/>
        <family val="2"/>
      </rPr>
      <t>[note 4]</t>
    </r>
  </si>
  <si>
    <r>
      <t xml:space="preserve">Total value of payments
</t>
    </r>
    <r>
      <rPr>
        <sz val="12"/>
        <rFont val="Calibri"/>
        <family val="2"/>
      </rPr>
      <t>[note 4][note 5]</t>
    </r>
  </si>
  <si>
    <r>
      <t xml:space="preserve">Number of
payments
</t>
    </r>
    <r>
      <rPr>
        <sz val="12"/>
        <rFont val="Calibri"/>
        <family val="2"/>
      </rPr>
      <t>[note 4]</t>
    </r>
  </si>
  <si>
    <r>
      <t xml:space="preserve">Value of
payments
</t>
    </r>
    <r>
      <rPr>
        <sz val="12"/>
        <rFont val="Calibri"/>
        <family val="2"/>
      </rPr>
      <t>[note 4][note 5]</t>
    </r>
  </si>
  <si>
    <r>
      <t xml:space="preserve">Year of payment issued
</t>
    </r>
    <r>
      <rPr>
        <sz val="12"/>
        <rFont val="Calibri"/>
        <family val="2"/>
      </rPr>
      <t>[note 1][note 2]</t>
    </r>
  </si>
  <si>
    <r>
      <t xml:space="preserve">Number of individual clients paid
</t>
    </r>
    <r>
      <rPr>
        <sz val="12"/>
        <rFont val="Calibri"/>
        <family val="2"/>
      </rPr>
      <t>[note 3][note 4]</t>
    </r>
  </si>
  <si>
    <r>
      <t xml:space="preserve">Estimated number of children
</t>
    </r>
    <r>
      <rPr>
        <sz val="12"/>
        <rFont val="Calibri"/>
        <family val="2"/>
      </rPr>
      <t>[note 1][note 2][note 3]
[note 4][note 5]</t>
    </r>
  </si>
  <si>
    <r>
      <t xml:space="preserve">Child age as of 30 June 2024
</t>
    </r>
    <r>
      <rPr>
        <sz val="12"/>
        <rFont val="Calibri"/>
        <family val="2"/>
      </rPr>
      <t>[note 1]</t>
    </r>
  </si>
  <si>
    <r>
      <t xml:space="preserve">Local Authority area
</t>
    </r>
    <r>
      <rPr>
        <sz val="12"/>
        <rFont val="Calibri"/>
        <family val="2"/>
      </rPr>
      <t>[note 1][note 2][note 3][note 4]</t>
    </r>
  </si>
  <si>
    <r>
      <t xml:space="preserve">Client age group age as of 30 June 2024
</t>
    </r>
    <r>
      <rPr>
        <sz val="12"/>
        <rFont val="Calibri"/>
        <family val="2"/>
      </rPr>
      <t>[note 1]</t>
    </r>
  </si>
  <si>
    <t>[c]</t>
  </si>
  <si>
    <r>
      <t xml:space="preserve">Month
</t>
    </r>
    <r>
      <rPr>
        <sz val="12"/>
        <rFont val="Calibri"/>
        <family val="2"/>
      </rPr>
      <t>[note 1][note 2][note 3][note 4]</t>
    </r>
  </si>
  <si>
    <r>
      <t xml:space="preserve">Re-determinations completed
</t>
    </r>
    <r>
      <rPr>
        <sz val="12"/>
        <rFont val="Calibri"/>
        <family val="2"/>
      </rPr>
      <t>[note 5]</t>
    </r>
  </si>
  <si>
    <r>
      <t xml:space="preserve">Month
</t>
    </r>
    <r>
      <rPr>
        <sz val="12"/>
        <rFont val="Calibri"/>
        <family val="2"/>
      </rPr>
      <t>[note 1][note 2][note 3]</t>
    </r>
  </si>
  <si>
    <r>
      <t xml:space="preserve">Number of appeals taking place
</t>
    </r>
    <r>
      <rPr>
        <sz val="12"/>
        <rFont val="Calibri"/>
        <family val="2"/>
      </rPr>
      <t>[note 4]</t>
    </r>
  </si>
  <si>
    <t>Table 13: Number of children actively benefitting from Scottish Child Payment on 30 June 2024 by local authority area and Scottish Index of Multiple Deprivation 2020 (quintile) (child caseload)</t>
  </si>
  <si>
    <t>[note 3] Financial Year 2020 - 2021 includes the months from February 2021 to March 2021; All subsequent complete Financial Years include the months from April to March (inclusive). Financial Year 2024 - 2025 includes the months from April 2024 to June 2024.</t>
  </si>
  <si>
    <t>[note 2]  Financial Year 2020 - 2021 includes the months from February 2021 to March 2021; All subsequent complete Financial Years include the months from April to March (inclusive). Financial Year 2024 - 2025 includes the months from April 2024 to June 2024.</t>
  </si>
  <si>
    <t>[note 4] Financial Year 2020 - 2021 includes the months from February 2021 to March 2021; All subsequent complete Financial Years include the months from April to March (inclusive). Financial Year 2024 - 2025 includes the months from April 2024 to June 2024.</t>
  </si>
  <si>
    <t>[note 1] Financial Year 2020 - 2021 includes the months from February 2021 to March 2021; All subsequent complete Financial Years include the months from April to March (inclusive). Financial Year 2024 - 2025 includes the months from April 2024 to June 2024.</t>
  </si>
  <si>
    <r>
      <t xml:space="preserve">Processing time by month
</t>
    </r>
    <r>
      <rPr>
        <sz val="12"/>
        <rFont val="Calibri"/>
        <family val="2"/>
      </rPr>
      <t>[note 1][note 2][note 3][note 4][note 5][note 6]</t>
    </r>
  </si>
  <si>
    <r>
      <t xml:space="preserve">Median average processing time in working days
</t>
    </r>
    <r>
      <rPr>
        <sz val="12"/>
        <rFont val="Calibri"/>
        <family val="2"/>
      </rPr>
      <t>[note 7]</t>
    </r>
  </si>
  <si>
    <t>[note 7] Median average has been used. The median is the middle value of an ordered dataset, or the point at which half of the values are higher and half of the values are lower.</t>
  </si>
  <si>
    <t>[note 6] Financial Year 2020 - 2021 includes the months from February 2021 to March 2021; All subsequent complete Financial Years include the months from April to March (inclusive). Financial Year 2024 - 2025 includes the months from April 2024 to June 2024.</t>
  </si>
  <si>
    <t>-</t>
  </si>
  <si>
    <t xml:space="preserve">[note 6] Due to a data extraction issue which arose during April 2024 it is not currently possible to extract the detailed information on the outcomes of re-determinations that occurred after 20 April 2024. This issue is under review. For more details, see the publication document. </t>
  </si>
  <si>
    <t>[note 6] Median has been used to calculate the average number of days to respond. The median is the middle value of an ordered dataset, or the point at which half of the values are higher and half of the values are lower.</t>
  </si>
  <si>
    <t>[note 7]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t>
  </si>
  <si>
    <t xml:space="preserve">[note 8] Due to a data extraction issue which arose during April 2024 it is not currently possible to extract the detailed information on the outcomes of re-determinations that occurred after 20 April 2024. This issue is under review. For more details, see the publication document. </t>
  </si>
  <si>
    <r>
      <t xml:space="preserve">Completed re-determinations which are disallowed
</t>
    </r>
    <r>
      <rPr>
        <sz val="12"/>
        <rFont val="Calibri"/>
        <family val="2"/>
      </rPr>
      <t>[note 5][note 8]
[note 9]</t>
    </r>
  </si>
  <si>
    <r>
      <t xml:space="preserve">Completed re-determinations which are allowed or partially allowed
</t>
    </r>
    <r>
      <rPr>
        <sz val="12"/>
        <rFont val="Calibri"/>
        <family val="2"/>
      </rPr>
      <t>[note 5][note 8]
[note 9]</t>
    </r>
  </si>
  <si>
    <r>
      <t xml:space="preserve">Percentage of re-determinations closed within 16 days
</t>
    </r>
    <r>
      <rPr>
        <sz val="12"/>
        <rFont val="Calibri"/>
        <family val="2"/>
      </rPr>
      <t>[note 6]</t>
    </r>
  </si>
  <si>
    <r>
      <t xml:space="preserve">Median average number of days to respond
</t>
    </r>
    <r>
      <rPr>
        <sz val="12"/>
        <rFont val="Calibri"/>
        <family val="2"/>
      </rPr>
      <t>[note 6][note 7]</t>
    </r>
  </si>
  <si>
    <r>
      <t xml:space="preserve">Completed appeals upheld
</t>
    </r>
    <r>
      <rPr>
        <sz val="12"/>
        <rFont val="Calibri"/>
        <family val="2"/>
      </rPr>
      <t>[note 5][note 6]
[note 7]</t>
    </r>
  </si>
  <si>
    <r>
      <t xml:space="preserve">Completed appeals not upheld
</t>
    </r>
    <r>
      <rPr>
        <sz val="12"/>
        <rFont val="Calibri"/>
        <family val="2"/>
      </rPr>
      <t>[note 5][note 6]
[note 7]</t>
    </r>
  </si>
  <si>
    <r>
      <t xml:space="preserve">Percentage of completed appeals upheld
</t>
    </r>
    <r>
      <rPr>
        <sz val="12"/>
        <rFont val="Calibri"/>
        <family val="2"/>
      </rPr>
      <t>[note 5][note 6]
[note 7]</t>
    </r>
  </si>
  <si>
    <r>
      <t xml:space="preserve">Percentage of completed appeals not upheld
</t>
    </r>
    <r>
      <rPr>
        <sz val="12"/>
        <rFont val="Calibri"/>
        <family val="2"/>
      </rPr>
      <t>[note 5][note 6]
[note 7]</t>
    </r>
  </si>
  <si>
    <t>[note 9] A dash (-) indicates that the data is not available due to the data extraction issue described in note 8.</t>
  </si>
  <si>
    <t>[note 7] A dash (-) indicates that the data is not available due to the data extraction issue described in note 6.</t>
  </si>
  <si>
    <r>
      <t xml:space="preserve">Percentage of completed re-determinations which are disallowed
</t>
    </r>
    <r>
      <rPr>
        <sz val="12"/>
        <rFont val="Calibri"/>
        <family val="2"/>
      </rPr>
      <t>[note 8][note 9]</t>
    </r>
  </si>
  <si>
    <r>
      <t xml:space="preserve">Percentage of completed re-determinations which are allowed or partially allowed
</t>
    </r>
    <r>
      <rPr>
        <sz val="12"/>
        <rFont val="Calibri"/>
        <family val="2"/>
      </rPr>
      <t>[note 8][note 9]</t>
    </r>
  </si>
  <si>
    <t>Percentage of completed re-determinations which are withdrawn</t>
  </si>
  <si>
    <r>
      <t xml:space="preserve">Completed re-determinations which are withdrawn
</t>
    </r>
    <r>
      <rPr>
        <sz val="12"/>
        <rFont val="Calibri"/>
        <family val="2"/>
      </rPr>
      <t>[note 5]</t>
    </r>
  </si>
  <si>
    <t>[note 1] Until March 2022, re-determinations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</si>
</sst>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8"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sz val="12"/>
      <color rgb="FF000000"/>
      <name val="Calibri"/>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2">
    <xf numFmtId="0" fontId="0" fillId="0" borderId="0"/>
    <xf numFmtId="49" fontId="1" fillId="0" borderId="0" applyNumberFormat="0" applyFill="0" applyAlignment="0" applyProtection="0"/>
  </cellStyleXfs>
  <cellXfs count="35">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0" fontId="3" fillId="0" borderId="2" xfId="0" applyFont="1" applyBorder="1" applyAlignment="1">
      <alignment horizontal="lef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5" fontId="5" fillId="0" borderId="1" xfId="0" applyNumberFormat="1" applyFont="1" applyBorder="1" applyAlignment="1">
      <alignment horizontal="right"/>
    </xf>
    <xf numFmtId="165" fontId="3" fillId="0" borderId="2" xfId="0" applyNumberFormat="1" applyFont="1" applyBorder="1" applyAlignment="1">
      <alignment horizontal="right"/>
    </xf>
    <xf numFmtId="165" fontId="5" fillId="0" borderId="3" xfId="0" applyNumberFormat="1" applyFont="1" applyBorder="1" applyAlignment="1">
      <alignment horizontal="right"/>
    </xf>
    <xf numFmtId="165" fontId="5" fillId="0" borderId="2" xfId="0" applyNumberFormat="1" applyFont="1" applyBorder="1" applyAlignment="1">
      <alignment horizontal="right"/>
    </xf>
    <xf numFmtId="0" fontId="6" fillId="0" borderId="0" xfId="0" applyFont="1" applyAlignment="1">
      <alignment wrapText="1"/>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0" fontId="0" fillId="0" borderId="0" xfId="0" applyAlignment="1">
      <alignment wrapText="1"/>
    </xf>
    <xf numFmtId="0" fontId="7" fillId="0" borderId="0" xfId="0" applyFont="1" applyAlignment="1">
      <alignment wrapText="1"/>
    </xf>
    <xf numFmtId="3" fontId="3" fillId="0" borderId="0" xfId="0" applyNumberFormat="1" applyFont="1"/>
    <xf numFmtId="9" fontId="3" fillId="0" borderId="2" xfId="0" applyNumberFormat="1" applyFont="1" applyBorder="1" applyAlignment="1">
      <alignment horizontal="right" wrapText="1"/>
    </xf>
  </cellXfs>
  <cellStyles count="2">
    <cellStyle name="Heading 1" xfId="1" builtinId="16" customBuiltin="1"/>
    <cellStyle name="Normal" xfId="0" builtinId="0"/>
  </cellStyles>
  <dxfs count="187">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dxf>
    <dxf>
      <font>
        <color auto="1"/>
      </font>
      <fill>
        <patternFill patternType="none">
          <fgColor indexed="64"/>
          <bgColor auto="1"/>
        </patternFill>
      </fill>
      <border outline="0">
        <left style="thin">
          <color rgb="FF000000"/>
        </left>
      </border>
    </dxf>
    <dxf>
      <font>
        <color auto="1"/>
      </font>
      <fill>
        <patternFill patternType="none">
          <fgColor indexed="64"/>
          <bgColor auto="1"/>
        </patternFill>
      </fill>
      <border outline="0">
        <left style="thin">
          <color rgb="FF000000"/>
        </left>
        <right style="thin">
          <color rgb="FF000000"/>
        </right>
      </border>
    </dxf>
    <dxf>
      <font>
        <color auto="1"/>
      </font>
      <fill>
        <patternFill patternType="none">
          <fgColor indexed="64"/>
          <bgColor auto="1"/>
        </patternFill>
      </fill>
      <border outline="0">
        <right style="thin">
          <color rgb="FF000000"/>
        </right>
      </border>
    </dxf>
    <dxf>
      <font>
        <color auto="1"/>
      </font>
      <border outline="0">
        <right style="thin">
          <color rgb="FF000000"/>
        </right>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color auto="1"/>
        <family val="2"/>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4" totalsRowShown="0" headerRowDxfId="186" dataDxfId="185">
  <tableColumns count="2">
    <tableColumn id="1" xr3:uid="{00000000-0010-0000-0000-000001000000}" name="Table Number" dataDxfId="184"/>
    <tableColumn id="2" xr3:uid="{00000000-0010-0000-0000-000002000000}" name="Table or Chart Description" dataDxfId="18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5:B18" totalsRowShown="0" headerRowDxfId="104" dataDxfId="103">
  <tableColumns count="2">
    <tableColumn id="1" xr3:uid="{00000000-0010-0000-0900-000001000000}" name="As at which financial quarter_x000a_" dataDxfId="102"/>
    <tableColumn id="2" xr3:uid="{00000000-0010-0000-0900-000002000000}" name="Estimated number of children_x000a_[note 1][note 2][note 3]_x000a_[note 4][note 5]" dataDxfId="10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C42" totalsRowShown="0" headerRowDxfId="100" dataDxfId="99">
  <tableColumns count="3">
    <tableColumn id="1" xr3:uid="{00000000-0010-0000-0A00-000001000000}" name="Local Authority area_x000a_[note 1][note 2][note 3]" dataDxfId="98"/>
    <tableColumn id="2" xr3:uid="{00000000-0010-0000-0A00-000002000000}" name="Number of children" dataDxfId="97"/>
    <tableColumn id="3" xr3:uid="{00000000-0010-0000-0A00-000003000000}" name="Percentage of the total number of children" dataDxfId="9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C23" totalsRowShown="0" headerRowDxfId="95" dataDxfId="94">
  <tableColumns count="3">
    <tableColumn id="1" xr3:uid="{00000000-0010-0000-0B00-000001000000}" name="Child age as of 30 June 2024_x000a_[note 1]" dataDxfId="93"/>
    <tableColumn id="2" xr3:uid="{00000000-0010-0000-0B00-000002000000}" name="Number of children" dataDxfId="92"/>
    <tableColumn id="3" xr3:uid="{00000000-0010-0000-0B00-000003000000}" name="Percentage of the total number of children" dataDxfId="91"/>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2" displayName="table12" ref="A5:R39" totalsRowShown="0" headerRowDxfId="90" dataDxfId="89">
  <tableColumns count="18">
    <tableColumn id="1" xr3:uid="{00000000-0010-0000-0C00-000001000000}" name="Local Authority area_x000a_[note 1][note 2][note 3][note 4]" dataDxfId="88"/>
    <tableColumn id="2" xr3:uid="{00000000-0010-0000-0C00-000002000000}" name="Number of children" dataDxfId="87"/>
    <tableColumn id="3" xr3:uid="{00000000-0010-0000-0C00-000003000000}" name="Of which child aged:_x000a_0 year old" dataDxfId="86"/>
    <tableColumn id="4" xr3:uid="{00000000-0010-0000-0C00-000004000000}" name="Of which child aged:_x000a_1 year old" dataDxfId="85"/>
    <tableColumn id="5" xr3:uid="{00000000-0010-0000-0C00-000005000000}" name="Of which child aged:_x000a_2 years old" dataDxfId="84"/>
    <tableColumn id="6" xr3:uid="{00000000-0010-0000-0C00-000006000000}" name="Of which child aged:_x000a_3 years old" dataDxfId="83"/>
    <tableColumn id="7" xr3:uid="{00000000-0010-0000-0C00-000007000000}" name="Of which child aged:_x000a_4 years old" dataDxfId="82"/>
    <tableColumn id="8" xr3:uid="{00000000-0010-0000-0C00-000008000000}" name="Of which child aged:_x000a_5 years old" dataDxfId="81"/>
    <tableColumn id="9" xr3:uid="{00000000-0010-0000-0C00-000009000000}" name="Of which child aged:_x000a_6 years old" dataDxfId="80"/>
    <tableColumn id="10" xr3:uid="{00000000-0010-0000-0C00-00000A000000}" name="Of which child aged:_x000a_7 years old" dataDxfId="79"/>
    <tableColumn id="11" xr3:uid="{00000000-0010-0000-0C00-00000B000000}" name="Of which child aged:_x000a_8 years old" dataDxfId="78"/>
    <tableColumn id="12" xr3:uid="{00000000-0010-0000-0C00-00000C000000}" name="Of which child aged:_x000a_9 years old" dataDxfId="77"/>
    <tableColumn id="13" xr3:uid="{00000000-0010-0000-0C00-00000D000000}" name="Of which child aged:_x000a_10 years old" dataDxfId="76"/>
    <tableColumn id="14" xr3:uid="{00000000-0010-0000-0C00-00000E000000}" name="Of which child aged:_x000a_11 years old" dataDxfId="75"/>
    <tableColumn id="15" xr3:uid="{00000000-0010-0000-0C00-00000F000000}" name="Of which child aged:_x000a_12 years old" dataDxfId="74"/>
    <tableColumn id="16" xr3:uid="{00000000-0010-0000-0C00-000010000000}" name="Of which child aged:_x000a_13 years old" dataDxfId="73"/>
    <tableColumn id="17" xr3:uid="{00000000-0010-0000-0C00-000011000000}" name="Of which child aged:_x000a_14 years old" dataDxfId="72"/>
    <tableColumn id="18" xr3:uid="{00000000-0010-0000-0C00-000012000000}" name="Of which child aged:_x000a_15 years old" dataDxfId="7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3" displayName="table13" ref="A5:H39" totalsRowShown="0" headerRowDxfId="70" dataDxfId="69">
  <tableColumns count="8">
    <tableColumn id="1" xr3:uid="{00000000-0010-0000-0D00-000001000000}" name="Local Authority area_x000a_[note 1][note 2][note 3][note 4]" dataDxfId="68"/>
    <tableColumn id="2" xr3:uid="{00000000-0010-0000-0D00-000002000000}" name="Number of children" dataDxfId="67"/>
    <tableColumn id="3" xr3:uid="{00000000-0010-0000-0D00-000003000000}" name="Of which SIMD quintile:_x000a_1 (Most deprived)" dataDxfId="66"/>
    <tableColumn id="4" xr3:uid="{00000000-0010-0000-0D00-000004000000}" name="Of which SIMD quintile:_x000a_2" dataDxfId="65"/>
    <tableColumn id="5" xr3:uid="{00000000-0010-0000-0D00-000005000000}" name="Of which SIMD quintile:_x000a_3" dataDxfId="64"/>
    <tableColumn id="6" xr3:uid="{00000000-0010-0000-0D00-000006000000}" name="Of which SIMD quintile:_x000a_4" dataDxfId="63"/>
    <tableColumn id="7" xr3:uid="{00000000-0010-0000-0D00-000007000000}" name="Of which SIMD quintile:_x000a_5 (Least deprived)" dataDxfId="62"/>
    <tableColumn id="8" xr3:uid="{00000000-0010-0000-0D00-000008000000}" name="Of which SIMD qunitile:_x000a_Unknown" dataDxfId="6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4" displayName="table14" ref="A6:C18" totalsRowShown="0" headerRowDxfId="60" dataDxfId="59">
  <tableColumns count="3">
    <tableColumn id="1" xr3:uid="{00000000-0010-0000-0E00-000001000000}" name="Client age group age as of 30 June 2024_x000a_[note 1]" dataDxfId="58"/>
    <tableColumn id="2" xr3:uid="{00000000-0010-0000-0E00-000002000000}" name="Number of clients" dataDxfId="57"/>
    <tableColumn id="3" xr3:uid="{00000000-0010-0000-0E00-000003000000}" name="Percentange of the overall number of clients" dataDxfId="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 displayName="table15" ref="A6:L53" totalsRowShown="0" headerRowDxfId="55" dataDxfId="54">
  <tableColumns count="12">
    <tableColumn id="1" xr3:uid="{00000000-0010-0000-0F00-000001000000}" name="Month_x000a_[note 1][note 2][note 3][note 4]" dataDxfId="53"/>
    <tableColumn id="2" xr3:uid="{00000000-0010-0000-0F00-000002000000}" name="Number of re-determinations received" dataDxfId="52"/>
    <tableColumn id="3" xr3:uid="{00000000-0010-0000-0F00-000003000000}" name="Re-determinations as a percentage of decisions processed" dataDxfId="51"/>
    <tableColumn id="4" xr3:uid="{00000000-0010-0000-0F00-000004000000}" name="Re-determinations completed_x000a_[note 5]" dataDxfId="50"/>
    <tableColumn id="5" xr3:uid="{00000000-0010-0000-0F00-000005000000}" name="Completed re-determinations which are disallowed_x000a_[note 5][note 8]_x000a_[note 9]" dataDxfId="49"/>
    <tableColumn id="6" xr3:uid="{00000000-0010-0000-0F00-000006000000}" name="Completed re-determinations which are allowed or partially allowed_x000a_[note 5][note 8]_x000a_[note 9]" dataDxfId="48"/>
    <tableColumn id="7" xr3:uid="{00000000-0010-0000-0F00-000007000000}" name="Completed re-determinations which are withdrawn_x000a_[note 5]" dataDxfId="47"/>
    <tableColumn id="9" xr3:uid="{00000000-0010-0000-0F00-000009000000}" name="Percentage of completed re-determinations which are disallowed_x000a_[note 8][note 9]" dataDxfId="46"/>
    <tableColumn id="10" xr3:uid="{00000000-0010-0000-0F00-00000A000000}" name="Percentage of completed re-determinations which are allowed or partially allowed_x000a_[note 8][note 9]" dataDxfId="45"/>
    <tableColumn id="11" xr3:uid="{00000000-0010-0000-0F00-00000B000000}" name="Percentage of completed re-determinations which are withdrawn" dataDxfId="44"/>
    <tableColumn id="13" xr3:uid="{00000000-0010-0000-0F00-00000D000000}" name="Median average number of days to respond_x000a_[note 6][note 7]" dataDxfId="43"/>
    <tableColumn id="14" xr3:uid="{00000000-0010-0000-0F00-00000E000000}" name="Percentage of re-determinations closed within 16 days_x000a_[note 6]" dataDxfId="42"/>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6" displayName="table16" ref="A6:G53" totalsRowShown="0" headerRowDxfId="41" dataDxfId="40">
  <tableColumns count="7">
    <tableColumn id="1" xr3:uid="{00000000-0010-0000-1000-000001000000}" name="Month_x000a_[note 1][note 2][note 3]" dataDxfId="39"/>
    <tableColumn id="2" xr3:uid="{00000000-0010-0000-1000-000002000000}" name="Number of appeals received" dataDxfId="38"/>
    <tableColumn id="3" xr3:uid="{00000000-0010-0000-1000-000003000000}" name="Number of appeals taking place_x000a_[note 4]" dataDxfId="37"/>
    <tableColumn id="4" xr3:uid="{00000000-0010-0000-1000-000004000000}" name="Completed appeals upheld_x000a_[note 5][note 6]_x000a_[note 7]" dataDxfId="36"/>
    <tableColumn id="5" xr3:uid="{00000000-0010-0000-1000-000005000000}" name="Completed appeals not upheld_x000a_[note 5][note 6]_x000a_[note 7]" dataDxfId="35"/>
    <tableColumn id="7" xr3:uid="{00000000-0010-0000-1000-000007000000}" name="Percentage of completed appeals upheld_x000a_[note 5][note 6]_x000a_[note 7]" dataDxfId="34"/>
    <tableColumn id="8" xr3:uid="{00000000-0010-0000-1000-000008000000}" name="Percentage of completed appeals not upheld_x000a_[note 5][note 6]_x000a_[note 7]" dataDxfId="33"/>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3full" displayName="table3full" ref="A1:J79" totalsRowShown="0" headerRowDxfId="32" dataDxfId="31">
  <tableColumns count="10">
    <tableColumn id="1" xr3:uid="{00000000-0010-0000-1100-000001000000}" name="Applicant age group" dataDxfId="30"/>
    <tableColumn id="2" xr3:uid="{00000000-0010-0000-1100-000002000000}" name="Total applications received" dataDxfId="29"/>
    <tableColumn id="3" xr3:uid="{00000000-0010-0000-1100-000003000000}" name="Percentage of total applications received" dataDxfId="28"/>
    <tableColumn id="4" xr3:uid="{00000000-0010-0000-1100-000004000000}" name="Total applications processed" dataDxfId="27"/>
    <tableColumn id="5" xr3:uid="{00000000-0010-0000-1100-000005000000}" name="Authorised applications" dataDxfId="26"/>
    <tableColumn id="6" xr3:uid="{00000000-0010-0000-1100-000006000000}" name="Denied applications" dataDxfId="25"/>
    <tableColumn id="7" xr3:uid="{00000000-0010-0000-1100-000007000000}" name="Withdrawn applications" dataDxfId="24"/>
    <tableColumn id="8" xr3:uid="{00000000-0010-0000-1100-000008000000}" name="Percentage of processed applications authorised" dataDxfId="23"/>
    <tableColumn id="9" xr3:uid="{00000000-0010-0000-1100-000009000000}" name="Percentage of processed applications denied" dataDxfId="22"/>
    <tableColumn id="10" xr3:uid="{00000000-0010-0000-1100-00000A000000}" name="Percentage of processed applications withdrawn" dataDxfId="2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4full" displayName="table4full" ref="A1:J217" totalsRowShown="0" headerRowDxfId="20" dataDxfId="19">
  <tableColumns count="10">
    <tableColumn id="1" xr3:uid="{00000000-0010-0000-1200-000001000000}" name="Local Authority area" dataDxfId="18"/>
    <tableColumn id="2" xr3:uid="{00000000-0010-0000-1200-000002000000}" name="Total applications received" dataDxfId="17"/>
    <tableColumn id="3" xr3:uid="{00000000-0010-0000-1200-000003000000}" name="Percentage of total applications received" dataDxfId="16"/>
    <tableColumn id="4" xr3:uid="{00000000-0010-0000-1200-000004000000}" name="Total applications processed" dataDxfId="15"/>
    <tableColumn id="5" xr3:uid="{00000000-0010-0000-1200-000005000000}" name="Authorised applications" dataDxfId="14"/>
    <tableColumn id="6" xr3:uid="{00000000-0010-0000-1200-000006000000}" name="Denied applications" dataDxfId="13"/>
    <tableColumn id="7" xr3:uid="{00000000-0010-0000-1200-000007000000}" name="Withdrawn applications" dataDxfId="12"/>
    <tableColumn id="8" xr3:uid="{00000000-0010-0000-1200-000008000000}" name="Percentage of processed applications authorised" dataDxfId="11"/>
    <tableColumn id="9" xr3:uid="{00000000-0010-0000-1200-000009000000}" name="Percentage of processed applications denied" dataDxfId="10"/>
    <tableColumn id="10" xr3:uid="{00000000-0010-0000-1200-00000A000000}" name="Percentage of processed applications withdrawn" dataDxfId="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56" totalsRowShown="0" headerRowDxfId="182" dataDxfId="181">
  <tableColumns count="10">
    <tableColumn id="1" xr3:uid="{00000000-0010-0000-0100-000001000000}" name="Month_x000a_[note 1][note 2][note 3][note 4][note 5]" dataDxfId="180"/>
    <tableColumn id="2" xr3:uid="{00000000-0010-0000-0100-000002000000}" name="Total applications received" dataDxfId="179"/>
    <tableColumn id="3" xr3:uid="{00000000-0010-0000-0100-000003000000}" name="Percentage of total applications received" dataDxfId="178"/>
    <tableColumn id="4" xr3:uid="{00000000-0010-0000-0100-000004000000}" name="Total applications processed_x000a_[note 6][note 7]_x000a_[note 8]" dataDxfId="177"/>
    <tableColumn id="5" xr3:uid="{00000000-0010-0000-0100-000005000000}" name="Authorised applications_x000a_[note 9]" dataDxfId="176"/>
    <tableColumn id="6" xr3:uid="{00000000-0010-0000-0100-000006000000}" name="Denied applications_x000a_[note 10][note 11]" dataDxfId="175"/>
    <tableColumn id="7" xr3:uid="{00000000-0010-0000-0100-000007000000}" name="Withdrawn applications" dataDxfId="174"/>
    <tableColumn id="8" xr3:uid="{00000000-0010-0000-0100-000008000000}" name="Percentage of processed applications authorised" dataDxfId="173"/>
    <tableColumn id="9" xr3:uid="{00000000-0010-0000-0100-000009000000}" name="Percentage of processed applications denied" dataDxfId="172"/>
    <tableColumn id="10" xr3:uid="{00000000-0010-0000-0100-00000A000000}" name="Percentage of processed applications withdrawn" dataDxfId="171"/>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7full" displayName="table7full" ref="A1:D217" totalsRowShown="0" headerRowDxfId="8" dataDxfId="7">
  <tableColumns count="4">
    <tableColumn id="1" xr3:uid="{00000000-0010-0000-1300-000001000000}" name="Local Authority area" dataDxfId="6"/>
    <tableColumn id="2" xr3:uid="{00000000-0010-0000-1300-000002000000}" name="Number of payments" dataDxfId="5"/>
    <tableColumn id="3" xr3:uid="{00000000-0010-0000-1300-000003000000}" name="Value of payments" dataDxfId="4"/>
    <tableColumn id="4" xr3:uid="{00000000-0010-0000-1300-000004000000}" name="Percentage of total payment value" dataDxfId="3"/>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finyearlookup" displayName="tablefinyearlookup" ref="A2:A8" totalsRowShown="0" headerRowDxfId="2" dataDxfId="1">
  <tableColumns count="1">
    <tableColumn id="1" xr3:uid="{00000000-0010-0000-1400-000001000000}" name="Financial year"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J51" totalsRowShown="0" headerRowDxfId="170" dataDxfId="169">
  <tableColumns count="10">
    <tableColumn id="1" xr3:uid="{00000000-0010-0000-0200-000001000000}" name="Applications received by month_x000a_[note 1]" dataDxfId="168"/>
    <tableColumn id="2" xr3:uid="{00000000-0010-0000-0200-000002000000}" name="Total" dataDxfId="167"/>
    <tableColumn id="3" xr3:uid="{00000000-0010-0000-0200-000003000000}" name="Online_x000a_applications" dataDxfId="166"/>
    <tableColumn id="4" xr3:uid="{00000000-0010-0000-0200-000004000000}" name="Paper_x000a_applications" dataDxfId="165"/>
    <tableColumn id="5" xr3:uid="{00000000-0010-0000-0200-000005000000}" name="Phone_x000a_applications" dataDxfId="164"/>
    <tableColumn id="6" xr3:uid="{00000000-0010-0000-0200-000006000000}" name="Other channels_x000a_[note 2]" dataDxfId="163"/>
    <tableColumn id="7" xr3:uid="{00000000-0010-0000-0200-000007000000}" name="Percentage of online applications" dataDxfId="162"/>
    <tableColumn id="8" xr3:uid="{00000000-0010-0000-0200-000008000000}" name="Percentage of paper applications" dataDxfId="161"/>
    <tableColumn id="9" xr3:uid="{00000000-0010-0000-0200-000009000000}" name="Percentage of phone applications" dataDxfId="160"/>
    <tableColumn id="10" xr3:uid="{00000000-0010-0000-0200-00000A000000}" name="Percentage of other channels_x000a_[note 2]" dataDxfId="15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21" totalsRowShown="0" headerRowDxfId="158" dataDxfId="157">
  <tableColumns count="10">
    <tableColumn id="1" xr3:uid="{00000000-0010-0000-0300-000001000000}" name="Applicant age group_x000a_[note 1][note 2]" dataDxfId="156"/>
    <tableColumn id="2" xr3:uid="{00000000-0010-0000-0300-000002000000}" name="Total applications received" dataDxfId="155"/>
    <tableColumn id="3" xr3:uid="{00000000-0010-0000-0300-000003000000}" name="Percentage of total applications received" dataDxfId="154"/>
    <tableColumn id="4" xr3:uid="{00000000-0010-0000-0300-000004000000}" name="Total applications processed_x000a_[note 3]" dataDxfId="153"/>
    <tableColumn id="5" xr3:uid="{00000000-0010-0000-0300-000005000000}" name="Authorised applications" dataDxfId="152"/>
    <tableColumn id="6" xr3:uid="{00000000-0010-0000-0300-000006000000}" name="Denied applications" dataDxfId="151"/>
    <tableColumn id="7" xr3:uid="{00000000-0010-0000-0300-000007000000}" name="Withdrawn applications" dataDxfId="150"/>
    <tableColumn id="8" xr3:uid="{00000000-0010-0000-0300-000008000000}" name="Percentage of processed applications authorised" dataDxfId="149"/>
    <tableColumn id="9" xr3:uid="{00000000-0010-0000-0300-000009000000}" name="Percentage of processed applications denied" dataDxfId="148"/>
    <tableColumn id="10" xr3:uid="{00000000-0010-0000-0300-00000A000000}" name="Percentage of processed applications withdrawn" dataDxfId="14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46" dataDxfId="145">
  <tableColumns count="10">
    <tableColumn id="1" xr3:uid="{00000000-0010-0000-0400-000001000000}" name="Local Authority area_x000a_[note 1][note 2][note 3]" dataDxfId="144"/>
    <tableColumn id="2" xr3:uid="{00000000-0010-0000-0400-000002000000}" name="Total applications received" dataDxfId="143"/>
    <tableColumn id="3" xr3:uid="{00000000-0010-0000-0400-000003000000}" name="Percentage of total applications received" dataDxfId="142"/>
    <tableColumn id="4" xr3:uid="{00000000-0010-0000-0400-000004000000}" name="Total applications processed_x000a_[note 4]" dataDxfId="141"/>
    <tableColumn id="5" xr3:uid="{00000000-0010-0000-0400-000005000000}" name="Authorised applications" dataDxfId="140"/>
    <tableColumn id="6" xr3:uid="{00000000-0010-0000-0400-000006000000}" name="Denied applications" dataDxfId="139"/>
    <tableColumn id="7" xr3:uid="{00000000-0010-0000-0400-000007000000}" name="Withdrawn applications" dataDxfId="138"/>
    <tableColumn id="8" xr3:uid="{00000000-0010-0000-0400-000008000000}" name="Percentage of processed applications authorised" dataDxfId="137"/>
    <tableColumn id="9" xr3:uid="{00000000-0010-0000-0400-000009000000}" name="Percentage of processed applications denied" dataDxfId="136"/>
    <tableColumn id="10" xr3:uid="{00000000-0010-0000-0400-00000A000000}" name="Percentage of processed applications withdrawn" dataDxfId="13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M57" totalsRowShown="0" headerRowDxfId="134" dataDxfId="133">
  <tableColumns count="13">
    <tableColumn id="1" xr3:uid="{00000000-0010-0000-0500-000001000000}" name="Processing time by month_x000a_[note 1][note 2][note 3][note 4][note 5][note 6]" dataDxfId="132"/>
    <tableColumn id="2" xr3:uid="{00000000-0010-0000-0500-000002000000}" name="Total applications processed excluding re-determinations" dataDxfId="131"/>
    <tableColumn id="3" xr3:uid="{00000000-0010-0000-0500-000003000000}" name="Applications processed in_x000a_the same working day" dataDxfId="130"/>
    <tableColumn id="4" xr3:uid="{00000000-0010-0000-0500-000004000000}" name="Applications processed in_x000a_1-5 working days" dataDxfId="129"/>
    <tableColumn id="5" xr3:uid="{00000000-0010-0000-0500-000005000000}" name="Applications processed in_x000a_6-10 working days" dataDxfId="128"/>
    <tableColumn id="6" xr3:uid="{00000000-0010-0000-0500-000006000000}" name="Applications processed in_x000a_11-15 working days" dataDxfId="127"/>
    <tableColumn id="7" xr3:uid="{00000000-0010-0000-0500-000007000000}" name="Applications processed in_x000a_16-20 working days" dataDxfId="126"/>
    <tableColumn id="8" xr3:uid="{00000000-0010-0000-0500-000008000000}" name="Applications processed in_x000a_21-25 working days" dataDxfId="125"/>
    <tableColumn id="9" xr3:uid="{00000000-0010-0000-0500-000009000000}" name="Applications processed in_x000a_26-30 working days" dataDxfId="124"/>
    <tableColumn id="10" xr3:uid="{00000000-0010-0000-0500-00000A000000}" name="Applications processed in_x000a_31-35 working days" dataDxfId="123"/>
    <tableColumn id="11" xr3:uid="{00000000-0010-0000-0500-00000B000000}" name="Applications processed in_x000a_36-40 working days" dataDxfId="122"/>
    <tableColumn id="12" xr3:uid="{00000000-0010-0000-0500-00000C000000}" name="Applications processed in_x000a_41 working days or more" dataDxfId="121"/>
    <tableColumn id="13" xr3:uid="{00000000-0010-0000-0500-00000D000000}" name="Median average processing time in working days_x000a_[note 7]" dataDxfId="12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5:C52" totalsRowShown="0" headerRowDxfId="119" dataDxfId="118">
  <tableColumns count="3">
    <tableColumn id="1" xr3:uid="{00000000-0010-0000-0600-000001000000}" name="Payment month_x000a_[note 1][note 2][note 3]" dataDxfId="117"/>
    <tableColumn id="2" xr3:uid="{00000000-0010-0000-0600-000002000000}" name="Total number of payments_x000a_[note 4]" dataDxfId="116"/>
    <tableColumn id="3" xr3:uid="{00000000-0010-0000-0600-000003000000}" name="Total value of payments_x000a_[note 4][note 5]" dataDxfId="11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D44" totalsRowShown="0" headerRowDxfId="114" dataDxfId="113">
  <tableColumns count="4">
    <tableColumn id="1" xr3:uid="{00000000-0010-0000-0700-000001000000}" name="Local Authority area_x000a_[note 1][note 2][note 3]" dataDxfId="112"/>
    <tableColumn id="2" xr3:uid="{00000000-0010-0000-0700-000002000000}" name="Number of_x000a_payments_x000a_[note 4]" dataDxfId="111"/>
    <tableColumn id="3" xr3:uid="{00000000-0010-0000-0700-000003000000}" name="Value of_x000a_payments_x000a_[note 4][note 5]" dataDxfId="110"/>
    <tableColumn id="4" xr3:uid="{00000000-0010-0000-0700-000004000000}" name="Percentage of_x000a_total payment value" dataDxfId="10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5:B11" totalsRowShown="0" headerRowDxfId="108" dataDxfId="107">
  <tableColumns count="2">
    <tableColumn id="1" xr3:uid="{00000000-0010-0000-0800-000001000000}" name="Year of payment issued_x000a_[note 1][note 2]" dataDxfId="106"/>
    <tableColumn id="2" xr3:uid="{00000000-0010-0000-0800-000002000000}" name="Number of individual clients paid_x000a_[note 3][note 4]" dataDxfId="10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hyperlink" Target="https://www.gov.scot/collections/scottish-index-of-multiple-deprivation-2020/" TargetMode="Externa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tabSelected="1" workbookViewId="0"/>
  </sheetViews>
  <sheetFormatPr defaultColWidth="11" defaultRowHeight="15.5" x14ac:dyDescent="0.35"/>
  <cols>
    <col min="1" max="1" width="20.75" customWidth="1"/>
    <col min="2" max="2" width="110.75" customWidth="1"/>
  </cols>
  <sheetData>
    <row r="1" spans="1:2" ht="21" x14ac:dyDescent="0.5">
      <c r="A1" s="7" t="s">
        <v>0</v>
      </c>
      <c r="B1" s="2"/>
    </row>
    <row r="2" spans="1:2" ht="18.5" x14ac:dyDescent="0.45">
      <c r="A2" s="3" t="s">
        <v>18</v>
      </c>
      <c r="B2" s="2"/>
    </row>
    <row r="3" spans="1:2" x14ac:dyDescent="0.35">
      <c r="A3" s="4" t="s">
        <v>114</v>
      </c>
      <c r="B3" s="4" t="s">
        <v>115</v>
      </c>
    </row>
    <row r="4" spans="1:2" x14ac:dyDescent="0.35">
      <c r="A4" s="5" t="str">
        <f>HYPERLINK("#'Table 1 Applications by month'!A1", "Table 1")</f>
        <v>Table 1</v>
      </c>
      <c r="B4" s="6" t="s">
        <v>116</v>
      </c>
    </row>
    <row r="5" spans="1:2" x14ac:dyDescent="0.35">
      <c r="A5" s="5" t="str">
        <f>HYPERLINK("#'Table 2 Applications by channel'!A1", "Table 2")</f>
        <v>Table 2</v>
      </c>
      <c r="B5" s="6" t="s">
        <v>117</v>
      </c>
    </row>
    <row r="6" spans="1:2" x14ac:dyDescent="0.35">
      <c r="A6" s="5" t="str">
        <f>HYPERLINK("#'Table 3 Applications by age'!A1", "Table 3")</f>
        <v>Table 3</v>
      </c>
      <c r="B6" s="6" t="s">
        <v>118</v>
      </c>
    </row>
    <row r="7" spans="1:2" x14ac:dyDescent="0.35">
      <c r="A7" s="5" t="str">
        <f>HYPERLINK("#'Table 4 Applications by LA'!A1", "Table 4")</f>
        <v>Table 4</v>
      </c>
      <c r="B7" s="6" t="s">
        <v>119</v>
      </c>
    </row>
    <row r="8" spans="1:2" x14ac:dyDescent="0.35">
      <c r="A8" s="5" t="str">
        <f>HYPERLINK("#'Table 5 Processing times'!A1", "Table 5")</f>
        <v>Table 5</v>
      </c>
      <c r="B8" s="6" t="s">
        <v>120</v>
      </c>
    </row>
    <row r="9" spans="1:2" x14ac:dyDescent="0.35">
      <c r="A9" s="5" t="str">
        <f>HYPERLINK("#'Table 6 Payments by month'!A1", "Table 6")</f>
        <v>Table 6</v>
      </c>
      <c r="B9" s="6" t="s">
        <v>121</v>
      </c>
    </row>
    <row r="10" spans="1:2" x14ac:dyDescent="0.35">
      <c r="A10" s="5" t="str">
        <f>HYPERLINK("#'Table 7 Payments by LA'!A1", "Table 7")</f>
        <v>Table 7</v>
      </c>
      <c r="B10" s="6" t="s">
        <v>122</v>
      </c>
    </row>
    <row r="11" spans="1:2" x14ac:dyDescent="0.35">
      <c r="A11" s="5" t="str">
        <f>HYPERLINK("#'Table 8 Clients paid'!A1", "Table 8")</f>
        <v>Table 8</v>
      </c>
      <c r="B11" s="6" t="s">
        <v>123</v>
      </c>
    </row>
    <row r="12" spans="1:2" x14ac:dyDescent="0.35">
      <c r="A12" s="5" t="str">
        <f>HYPERLINK("#'Table 9 Child caseload'!A1", "Table 9")</f>
        <v>Table 9</v>
      </c>
      <c r="B12" s="6" t="s">
        <v>124</v>
      </c>
    </row>
    <row r="13" spans="1:2" x14ac:dyDescent="0.35">
      <c r="A13" s="5" t="str">
        <f>HYPERLINK("#'Table 10 Child caseload by LA'!A1", "Table 10")</f>
        <v>Table 10</v>
      </c>
      <c r="B13" s="6" t="s">
        <v>125</v>
      </c>
    </row>
    <row r="14" spans="1:2" x14ac:dyDescent="0.35">
      <c r="A14" s="5" t="str">
        <f>HYPERLINK("#'Table 11 Child caseload by age'!A1", "Table 11")</f>
        <v>Table 11</v>
      </c>
      <c r="B14" s="6" t="s">
        <v>126</v>
      </c>
    </row>
    <row r="15" spans="1:2" x14ac:dyDescent="0.35">
      <c r="A15" s="5" t="str">
        <f>HYPERLINK("#'Table 12 Child by LA and age'!A1", "Table 12")</f>
        <v>Table 12</v>
      </c>
      <c r="B15" s="6" t="s">
        <v>127</v>
      </c>
    </row>
    <row r="16" spans="1:2" x14ac:dyDescent="0.35">
      <c r="A16" s="5" t="str">
        <f>HYPERLINK("#'Table 13 Child by LA and SIMD'!A1", "Table 13")</f>
        <v>Table 13</v>
      </c>
      <c r="B16" s="6" t="s">
        <v>128</v>
      </c>
    </row>
    <row r="17" spans="1:2" x14ac:dyDescent="0.35">
      <c r="A17" s="5" t="str">
        <f>HYPERLINK("#'Table 14 Client caseload by age'!A1", "Table 14")</f>
        <v>Table 14</v>
      </c>
      <c r="B17" s="6" t="s">
        <v>129</v>
      </c>
    </row>
    <row r="18" spans="1:2" x14ac:dyDescent="0.35">
      <c r="A18" s="5" t="str">
        <f>HYPERLINK("#'Table 15 Re-determinations'!A1", "Table 15")</f>
        <v>Table 15</v>
      </c>
      <c r="B18" s="6" t="s">
        <v>130</v>
      </c>
    </row>
    <row r="19" spans="1:2" x14ac:dyDescent="0.35">
      <c r="A19" s="5" t="str">
        <f>HYPERLINK("#'Table 16 Appeals'!A1", "Table 16")</f>
        <v>Table 16</v>
      </c>
      <c r="B19" s="6" t="s">
        <v>131</v>
      </c>
    </row>
    <row r="20" spans="1:2" x14ac:dyDescent="0.35">
      <c r="A20" s="5" t="str">
        <f>HYPERLINK("#'Chart 1 Applications by month'!A1", "Chart 1")</f>
        <v>Chart 1</v>
      </c>
      <c r="B20" s="6" t="s">
        <v>116</v>
      </c>
    </row>
    <row r="21" spans="1:2" x14ac:dyDescent="0.35">
      <c r="A21" s="5" t="str">
        <f>HYPERLINK("#'Table 3 - Full data'!A1", "Table 3 - Full Data")</f>
        <v>Table 3 - Full Data</v>
      </c>
      <c r="B21" s="6" t="s">
        <v>132</v>
      </c>
    </row>
    <row r="22" spans="1:2" x14ac:dyDescent="0.35">
      <c r="A22" s="5" t="str">
        <f>HYPERLINK("#'Table 4 - Full data'!A1", "Table 4 - Full Data")</f>
        <v>Table 4 - Full Data</v>
      </c>
      <c r="B22" s="6" t="s">
        <v>133</v>
      </c>
    </row>
    <row r="23" spans="1:2" x14ac:dyDescent="0.35">
      <c r="A23" s="5" t="str">
        <f>HYPERLINK("#'Table 7 - Full data'!A1", "Table 7 - Full Data")</f>
        <v>Table 7 - Full Data</v>
      </c>
      <c r="B23" s="6" t="s">
        <v>134</v>
      </c>
    </row>
    <row r="24" spans="1:2" x14ac:dyDescent="0.35">
      <c r="A24" s="5" t="str">
        <f>HYPERLINK("#'Financial year lookup'!A1", "Financial year lookup")</f>
        <v>Financial year lookup</v>
      </c>
      <c r="B24" s="6" t="s">
        <v>17</v>
      </c>
    </row>
  </sheetData>
  <conditionalFormatting sqref="A1">
    <cfRule type="dataBar" priority="1">
      <dataBar>
        <cfvo type="num" val="0"/>
        <cfvo type="num" val="1"/>
        <color rgb="FFB4A9D4"/>
      </dataBar>
      <extLst>
        <ext xmlns:x14="http://schemas.microsoft.com/office/spreadsheetml/2009/9/main" uri="{B025F937-C7B1-47D3-B67F-A62EFF666E3E}">
          <x14:id>{79C2D707-1C2A-4A12-9AB4-DB4029CA1DF3}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9C2D707-1C2A-4A12-9AB4-DB4029CA1DF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5"/>
  <sheetViews>
    <sheetView workbookViewId="0"/>
  </sheetViews>
  <sheetFormatPr defaultColWidth="11" defaultRowHeight="15.5" x14ac:dyDescent="0.35"/>
  <cols>
    <col min="1" max="1" width="50.75" customWidth="1"/>
    <col min="2" max="2" width="30.75" customWidth="1"/>
  </cols>
  <sheetData>
    <row r="1" spans="1:2" ht="21" x14ac:dyDescent="0.5">
      <c r="A1" s="7" t="s">
        <v>9</v>
      </c>
      <c r="B1" s="2"/>
    </row>
    <row r="2" spans="1:2" x14ac:dyDescent="0.35">
      <c r="A2" s="2" t="s">
        <v>40</v>
      </c>
      <c r="B2" s="2"/>
    </row>
    <row r="3" spans="1:2" x14ac:dyDescent="0.35">
      <c r="A3" s="2" t="s">
        <v>20</v>
      </c>
      <c r="B3" s="2"/>
    </row>
    <row r="4" spans="1:2" x14ac:dyDescent="0.35">
      <c r="A4" s="2" t="s">
        <v>41</v>
      </c>
      <c r="B4" s="2"/>
    </row>
    <row r="5" spans="1:2" ht="80.150000000000006" customHeight="1" x14ac:dyDescent="0.35">
      <c r="A5" s="4" t="s">
        <v>260</v>
      </c>
      <c r="B5" s="4" t="s">
        <v>639</v>
      </c>
    </row>
    <row r="6" spans="1:2" x14ac:dyDescent="0.35">
      <c r="A6" s="11" t="s">
        <v>261</v>
      </c>
      <c r="B6" s="12">
        <v>105000</v>
      </c>
    </row>
    <row r="7" spans="1:2" x14ac:dyDescent="0.35">
      <c r="A7" s="11" t="s">
        <v>262</v>
      </c>
      <c r="B7" s="12">
        <v>106000</v>
      </c>
    </row>
    <row r="8" spans="1:2" x14ac:dyDescent="0.35">
      <c r="A8" s="11" t="s">
        <v>263</v>
      </c>
      <c r="B8" s="12">
        <v>104000</v>
      </c>
    </row>
    <row r="9" spans="1:2" x14ac:dyDescent="0.35">
      <c r="A9" s="11" t="s">
        <v>264</v>
      </c>
      <c r="B9" s="12">
        <v>103000</v>
      </c>
    </row>
    <row r="10" spans="1:2" x14ac:dyDescent="0.35">
      <c r="A10" s="11" t="s">
        <v>265</v>
      </c>
      <c r="B10" s="12">
        <v>104000</v>
      </c>
    </row>
    <row r="11" spans="1:2" x14ac:dyDescent="0.35">
      <c r="A11" s="11" t="s">
        <v>266</v>
      </c>
      <c r="B11" s="12">
        <v>106000</v>
      </c>
    </row>
    <row r="12" spans="1:2" x14ac:dyDescent="0.35">
      <c r="A12" s="11" t="s">
        <v>267</v>
      </c>
      <c r="B12" s="12">
        <v>184000</v>
      </c>
    </row>
    <row r="13" spans="1:2" x14ac:dyDescent="0.35">
      <c r="A13" s="11" t="s">
        <v>268</v>
      </c>
      <c r="B13" s="12">
        <v>303000</v>
      </c>
    </row>
    <row r="14" spans="1:2" x14ac:dyDescent="0.35">
      <c r="A14" s="11" t="s">
        <v>269</v>
      </c>
      <c r="B14" s="12">
        <v>316190</v>
      </c>
    </row>
    <row r="15" spans="1:2" x14ac:dyDescent="0.35">
      <c r="A15" s="11" t="s">
        <v>270</v>
      </c>
      <c r="B15" s="12">
        <v>323315</v>
      </c>
    </row>
    <row r="16" spans="1:2" x14ac:dyDescent="0.35">
      <c r="A16" s="11" t="s">
        <v>271</v>
      </c>
      <c r="B16" s="12">
        <v>327650</v>
      </c>
    </row>
    <row r="17" spans="1:2" x14ac:dyDescent="0.35">
      <c r="A17" s="11" t="s">
        <v>272</v>
      </c>
      <c r="B17" s="12">
        <v>329055</v>
      </c>
    </row>
    <row r="18" spans="1:2" x14ac:dyDescent="0.35">
      <c r="A18" s="11" t="s">
        <v>273</v>
      </c>
      <c r="B18" s="12">
        <v>325550</v>
      </c>
    </row>
    <row r="19" spans="1:2" x14ac:dyDescent="0.35">
      <c r="A19" s="20" t="s">
        <v>88</v>
      </c>
      <c r="B19" s="2"/>
    </row>
    <row r="20" spans="1:2" ht="46.5" x14ac:dyDescent="0.35">
      <c r="A20" s="20" t="s">
        <v>92</v>
      </c>
      <c r="B20" s="2"/>
    </row>
    <row r="21" spans="1:2" ht="139.5" x14ac:dyDescent="0.35">
      <c r="A21" s="20" t="s">
        <v>93</v>
      </c>
      <c r="B21" s="2"/>
    </row>
    <row r="22" spans="1:2" ht="155" x14ac:dyDescent="0.35">
      <c r="A22" s="20" t="s">
        <v>94</v>
      </c>
      <c r="B22" s="2"/>
    </row>
    <row r="23" spans="1:2" ht="155" x14ac:dyDescent="0.35">
      <c r="A23" s="20" t="s">
        <v>95</v>
      </c>
      <c r="B23" s="2"/>
    </row>
    <row r="24" spans="1:2" ht="93" x14ac:dyDescent="0.35">
      <c r="A24" s="20" t="s">
        <v>96</v>
      </c>
      <c r="B24" s="2"/>
    </row>
    <row r="25" spans="1:2" ht="31" x14ac:dyDescent="0.35">
      <c r="A25" s="20" t="s">
        <v>97</v>
      </c>
      <c r="B25" s="2"/>
    </row>
  </sheetData>
  <conditionalFormatting sqref="A1">
    <cfRule type="dataBar" priority="1">
      <dataBar>
        <cfvo type="num" val="0"/>
        <cfvo type="num" val="1"/>
        <color rgb="FFB4A9D4"/>
      </dataBar>
      <extLst>
        <ext xmlns:x14="http://schemas.microsoft.com/office/spreadsheetml/2009/9/main" uri="{B025F937-C7B1-47D3-B67F-A62EFF666E3E}">
          <x14:id>{AA19F9BA-FAE6-4DEE-92FC-C8B6A515ACA9}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A19F9BA-FAE6-4DEE-92FC-C8B6A515ACA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48"/>
  <sheetViews>
    <sheetView workbookViewId="0"/>
  </sheetViews>
  <sheetFormatPr defaultColWidth="11" defaultRowHeight="15.5" x14ac:dyDescent="0.35"/>
  <cols>
    <col min="1" max="1" width="50.75" customWidth="1"/>
    <col min="2" max="3" width="16.75" customWidth="1"/>
  </cols>
  <sheetData>
    <row r="1" spans="1:3" ht="21" x14ac:dyDescent="0.5">
      <c r="A1" s="7" t="s">
        <v>10</v>
      </c>
      <c r="B1" s="2"/>
      <c r="C1" s="2"/>
    </row>
    <row r="2" spans="1:3" x14ac:dyDescent="0.35">
      <c r="A2" s="2" t="s">
        <v>42</v>
      </c>
      <c r="B2" s="2"/>
      <c r="C2" s="2"/>
    </row>
    <row r="3" spans="1:3" x14ac:dyDescent="0.35">
      <c r="A3" s="2" t="s">
        <v>20</v>
      </c>
      <c r="B3" s="2"/>
      <c r="C3" s="2"/>
    </row>
    <row r="4" spans="1:3" x14ac:dyDescent="0.35">
      <c r="A4" s="2" t="s">
        <v>21</v>
      </c>
      <c r="B4" s="2"/>
      <c r="C4" s="2"/>
    </row>
    <row r="5" spans="1:3" x14ac:dyDescent="0.35">
      <c r="A5" s="2" t="s">
        <v>43</v>
      </c>
      <c r="B5" s="2"/>
      <c r="C5" s="2"/>
    </row>
    <row r="6" spans="1:3" ht="80.150000000000006" customHeight="1" x14ac:dyDescent="0.35">
      <c r="A6" s="4" t="s">
        <v>629</v>
      </c>
      <c r="B6" s="4" t="s">
        <v>274</v>
      </c>
      <c r="C6" s="4" t="s">
        <v>275</v>
      </c>
    </row>
    <row r="7" spans="1:3" x14ac:dyDescent="0.35">
      <c r="A7" s="8" t="s">
        <v>141</v>
      </c>
      <c r="B7" s="9">
        <v>325550</v>
      </c>
      <c r="C7" s="10">
        <v>1</v>
      </c>
    </row>
    <row r="8" spans="1:3" x14ac:dyDescent="0.35">
      <c r="A8" s="11" t="s">
        <v>211</v>
      </c>
      <c r="B8" s="12">
        <v>10335</v>
      </c>
      <c r="C8" s="13">
        <v>0.03</v>
      </c>
    </row>
    <row r="9" spans="1:3" x14ac:dyDescent="0.35">
      <c r="A9" s="11" t="s">
        <v>212</v>
      </c>
      <c r="B9" s="12">
        <v>10085</v>
      </c>
      <c r="C9" s="13">
        <v>0.03</v>
      </c>
    </row>
    <row r="10" spans="1:3" x14ac:dyDescent="0.35">
      <c r="A10" s="11" t="s">
        <v>213</v>
      </c>
      <c r="B10" s="12">
        <v>6545</v>
      </c>
      <c r="C10" s="13">
        <v>0.02</v>
      </c>
    </row>
    <row r="11" spans="1:3" x14ac:dyDescent="0.35">
      <c r="A11" s="11" t="s">
        <v>214</v>
      </c>
      <c r="B11" s="12">
        <v>4100</v>
      </c>
      <c r="C11" s="13">
        <v>0.01</v>
      </c>
    </row>
    <row r="12" spans="1:3" x14ac:dyDescent="0.35">
      <c r="A12" s="11" t="s">
        <v>215</v>
      </c>
      <c r="B12" s="12">
        <v>3725</v>
      </c>
      <c r="C12" s="13">
        <v>0.01</v>
      </c>
    </row>
    <row r="13" spans="1:3" x14ac:dyDescent="0.35">
      <c r="A13" s="11" t="s">
        <v>216</v>
      </c>
      <c r="B13" s="12">
        <v>8995</v>
      </c>
      <c r="C13" s="13">
        <v>0.03</v>
      </c>
    </row>
    <row r="14" spans="1:3" x14ac:dyDescent="0.35">
      <c r="A14" s="11" t="s">
        <v>217</v>
      </c>
      <c r="B14" s="12">
        <v>11020</v>
      </c>
      <c r="C14" s="13">
        <v>0.03</v>
      </c>
    </row>
    <row r="15" spans="1:3" x14ac:dyDescent="0.35">
      <c r="A15" s="11" t="s">
        <v>218</v>
      </c>
      <c r="B15" s="12">
        <v>8925</v>
      </c>
      <c r="C15" s="13">
        <v>0.03</v>
      </c>
    </row>
    <row r="16" spans="1:3" x14ac:dyDescent="0.35">
      <c r="A16" s="11" t="s">
        <v>219</v>
      </c>
      <c r="B16" s="12">
        <v>3770</v>
      </c>
      <c r="C16" s="13">
        <v>0.01</v>
      </c>
    </row>
    <row r="17" spans="1:3" x14ac:dyDescent="0.35">
      <c r="A17" s="11" t="s">
        <v>220</v>
      </c>
      <c r="B17" s="12">
        <v>5840</v>
      </c>
      <c r="C17" s="13">
        <v>0.02</v>
      </c>
    </row>
    <row r="18" spans="1:3" x14ac:dyDescent="0.35">
      <c r="A18" s="11" t="s">
        <v>221</v>
      </c>
      <c r="B18" s="12">
        <v>3575</v>
      </c>
      <c r="C18" s="13">
        <v>0.01</v>
      </c>
    </row>
    <row r="19" spans="1:3" x14ac:dyDescent="0.35">
      <c r="A19" s="11" t="s">
        <v>222</v>
      </c>
      <c r="B19" s="12">
        <v>20970</v>
      </c>
      <c r="C19" s="13">
        <v>0.06</v>
      </c>
    </row>
    <row r="20" spans="1:3" x14ac:dyDescent="0.35">
      <c r="A20" s="11" t="s">
        <v>223</v>
      </c>
      <c r="B20" s="12">
        <v>10050</v>
      </c>
      <c r="C20" s="13">
        <v>0.03</v>
      </c>
    </row>
    <row r="21" spans="1:3" x14ac:dyDescent="0.35">
      <c r="A21" s="11" t="s">
        <v>224</v>
      </c>
      <c r="B21" s="12">
        <v>25055</v>
      </c>
      <c r="C21" s="13">
        <v>0.08</v>
      </c>
    </row>
    <row r="22" spans="1:3" x14ac:dyDescent="0.35">
      <c r="A22" s="11" t="s">
        <v>225</v>
      </c>
      <c r="B22" s="12">
        <v>52930</v>
      </c>
      <c r="C22" s="13">
        <v>0.16</v>
      </c>
    </row>
    <row r="23" spans="1:3" x14ac:dyDescent="0.35">
      <c r="A23" s="11" t="s">
        <v>226</v>
      </c>
      <c r="B23" s="12">
        <v>11850</v>
      </c>
      <c r="C23" s="13">
        <v>0.04</v>
      </c>
    </row>
    <row r="24" spans="1:3" x14ac:dyDescent="0.35">
      <c r="A24" s="11" t="s">
        <v>227</v>
      </c>
      <c r="B24" s="12">
        <v>5375</v>
      </c>
      <c r="C24" s="13">
        <v>0.02</v>
      </c>
    </row>
    <row r="25" spans="1:3" x14ac:dyDescent="0.35">
      <c r="A25" s="11" t="s">
        <v>228</v>
      </c>
      <c r="B25" s="12">
        <v>6195</v>
      </c>
      <c r="C25" s="13">
        <v>0.02</v>
      </c>
    </row>
    <row r="26" spans="1:3" x14ac:dyDescent="0.35">
      <c r="A26" s="11" t="s">
        <v>229</v>
      </c>
      <c r="B26" s="12">
        <v>4865</v>
      </c>
      <c r="C26" s="13">
        <v>0.01</v>
      </c>
    </row>
    <row r="27" spans="1:3" x14ac:dyDescent="0.35">
      <c r="A27" s="11" t="s">
        <v>230</v>
      </c>
      <c r="B27" s="12">
        <v>985</v>
      </c>
      <c r="C27" s="13">
        <v>0</v>
      </c>
    </row>
    <row r="28" spans="1:3" x14ac:dyDescent="0.35">
      <c r="A28" s="11" t="s">
        <v>231</v>
      </c>
      <c r="B28" s="12">
        <v>10395</v>
      </c>
      <c r="C28" s="13">
        <v>0.03</v>
      </c>
    </row>
    <row r="29" spans="1:3" x14ac:dyDescent="0.35">
      <c r="A29" s="11" t="s">
        <v>232</v>
      </c>
      <c r="B29" s="12">
        <v>24715</v>
      </c>
      <c r="C29" s="13">
        <v>0.08</v>
      </c>
    </row>
    <row r="30" spans="1:3" x14ac:dyDescent="0.35">
      <c r="A30" s="11" t="s">
        <v>233</v>
      </c>
      <c r="B30" s="12">
        <v>780</v>
      </c>
      <c r="C30" s="13">
        <v>0</v>
      </c>
    </row>
    <row r="31" spans="1:3" x14ac:dyDescent="0.35">
      <c r="A31" s="11" t="s">
        <v>234</v>
      </c>
      <c r="B31" s="12">
        <v>7365</v>
      </c>
      <c r="C31" s="13">
        <v>0.02</v>
      </c>
    </row>
    <row r="32" spans="1:3" x14ac:dyDescent="0.35">
      <c r="A32" s="11" t="s">
        <v>235</v>
      </c>
      <c r="B32" s="12">
        <v>10545</v>
      </c>
      <c r="C32" s="13">
        <v>0.03</v>
      </c>
    </row>
    <row r="33" spans="1:3" x14ac:dyDescent="0.35">
      <c r="A33" s="11" t="s">
        <v>236</v>
      </c>
      <c r="B33" s="12">
        <v>5895</v>
      </c>
      <c r="C33" s="13">
        <v>0.02</v>
      </c>
    </row>
    <row r="34" spans="1:3" x14ac:dyDescent="0.35">
      <c r="A34" s="11" t="s">
        <v>237</v>
      </c>
      <c r="B34" s="12">
        <v>860</v>
      </c>
      <c r="C34" s="13">
        <v>0</v>
      </c>
    </row>
    <row r="35" spans="1:3" x14ac:dyDescent="0.35">
      <c r="A35" s="11" t="s">
        <v>238</v>
      </c>
      <c r="B35" s="12">
        <v>6270</v>
      </c>
      <c r="C35" s="13">
        <v>0.02</v>
      </c>
    </row>
    <row r="36" spans="1:3" x14ac:dyDescent="0.35">
      <c r="A36" s="11" t="s">
        <v>239</v>
      </c>
      <c r="B36" s="12">
        <v>19560</v>
      </c>
      <c r="C36" s="13">
        <v>0.06</v>
      </c>
    </row>
    <row r="37" spans="1:3" x14ac:dyDescent="0.35">
      <c r="A37" s="11" t="s">
        <v>240</v>
      </c>
      <c r="B37" s="12">
        <v>3915</v>
      </c>
      <c r="C37" s="13">
        <v>0.01</v>
      </c>
    </row>
    <row r="38" spans="1:3" x14ac:dyDescent="0.35">
      <c r="A38" s="11" t="s">
        <v>241</v>
      </c>
      <c r="B38" s="12">
        <v>7165</v>
      </c>
      <c r="C38" s="13">
        <v>0.02</v>
      </c>
    </row>
    <row r="39" spans="1:3" x14ac:dyDescent="0.35">
      <c r="A39" s="11" t="s">
        <v>242</v>
      </c>
      <c r="B39" s="12">
        <v>12415</v>
      </c>
      <c r="C39" s="13">
        <v>0.04</v>
      </c>
    </row>
    <row r="40" spans="1:3" x14ac:dyDescent="0.35">
      <c r="A40" s="11" t="s">
        <v>243</v>
      </c>
      <c r="B40" s="12">
        <v>290</v>
      </c>
      <c r="C40" s="13">
        <v>0</v>
      </c>
    </row>
    <row r="41" spans="1:3" x14ac:dyDescent="0.35">
      <c r="A41" s="11" t="s">
        <v>244</v>
      </c>
      <c r="B41" s="12">
        <v>160</v>
      </c>
      <c r="C41" s="13">
        <v>0</v>
      </c>
    </row>
    <row r="42" spans="1:3" x14ac:dyDescent="0.35">
      <c r="A42" s="11" t="s">
        <v>245</v>
      </c>
      <c r="B42" s="12">
        <v>25</v>
      </c>
      <c r="C42" s="13">
        <v>0</v>
      </c>
    </row>
    <row r="43" spans="1:3" x14ac:dyDescent="0.35">
      <c r="A43" s="20" t="s">
        <v>88</v>
      </c>
      <c r="B43" s="2"/>
      <c r="C43" s="2"/>
    </row>
    <row r="44" spans="1:3" ht="31" x14ac:dyDescent="0.35">
      <c r="A44" s="20" t="s">
        <v>98</v>
      </c>
      <c r="B44" s="2"/>
      <c r="C44" s="2"/>
    </row>
    <row r="45" spans="1:3" ht="108.5" x14ac:dyDescent="0.35">
      <c r="A45" s="20" t="s">
        <v>99</v>
      </c>
      <c r="B45" s="2"/>
      <c r="C45" s="2"/>
    </row>
    <row r="46" spans="1:3" ht="77.5" x14ac:dyDescent="0.35">
      <c r="A46" s="20" t="s">
        <v>100</v>
      </c>
      <c r="B46" s="2"/>
      <c r="C46" s="2"/>
    </row>
    <row r="47" spans="1:3" ht="46.5" x14ac:dyDescent="0.35">
      <c r="A47" s="20" t="s">
        <v>77</v>
      </c>
      <c r="B47" s="2"/>
      <c r="C47" s="2"/>
    </row>
    <row r="48" spans="1:3" ht="46.5" x14ac:dyDescent="0.35">
      <c r="A48" s="20" t="s">
        <v>101</v>
      </c>
      <c r="B48" s="2"/>
      <c r="C48" s="2"/>
    </row>
  </sheetData>
  <conditionalFormatting sqref="C1:C1048576">
    <cfRule type="dataBar" priority="1">
      <dataBar>
        <cfvo type="num" val="0"/>
        <cfvo type="num" val="1"/>
        <color rgb="FFB4A9D4"/>
      </dataBar>
      <extLst>
        <ext xmlns:x14="http://schemas.microsoft.com/office/spreadsheetml/2009/9/main" uri="{B025F937-C7B1-47D3-B67F-A62EFF666E3E}">
          <x14:id>{4B280A99-CEB0-496A-905C-1C9290BA3E45}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B280A99-CEB0-496A-905C-1C9290BA3E45}">
            <x14:dataBar minLength="0" maxLength="100" gradient="0">
              <x14:cfvo type="num">
                <xm:f>0</xm:f>
              </x14:cfvo>
              <x14:cfvo type="num">
                <xm:f>1</xm:f>
              </x14:cfvo>
              <x14:negativeFillColor rgb="FFB4A9D4"/>
              <x14:axisColor rgb="FF000000"/>
            </x14:dataBar>
          </x14:cfRule>
          <xm:sqref>C1:C1048576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7"/>
  <sheetViews>
    <sheetView workbookViewId="0"/>
  </sheetViews>
  <sheetFormatPr defaultColWidth="11" defaultRowHeight="15.5" x14ac:dyDescent="0.35"/>
  <cols>
    <col min="1" max="1" width="50.75" customWidth="1"/>
    <col min="2" max="3" width="16.75" customWidth="1"/>
  </cols>
  <sheetData>
    <row r="1" spans="1:3" ht="21" x14ac:dyDescent="0.5">
      <c r="A1" s="7" t="s">
        <v>11</v>
      </c>
      <c r="B1" s="2"/>
      <c r="C1" s="2"/>
    </row>
    <row r="2" spans="1:3" x14ac:dyDescent="0.35">
      <c r="A2" s="2" t="s">
        <v>44</v>
      </c>
      <c r="B2" s="2"/>
      <c r="C2" s="2"/>
    </row>
    <row r="3" spans="1:3" x14ac:dyDescent="0.35">
      <c r="A3" s="2" t="s">
        <v>20</v>
      </c>
      <c r="B3" s="2"/>
      <c r="C3" s="2"/>
    </row>
    <row r="4" spans="1:3" x14ac:dyDescent="0.35">
      <c r="A4" s="2" t="s">
        <v>21</v>
      </c>
      <c r="B4" s="2"/>
      <c r="C4" s="2"/>
    </row>
    <row r="5" spans="1:3" x14ac:dyDescent="0.35">
      <c r="A5" s="2" t="s">
        <v>45</v>
      </c>
      <c r="B5" s="2"/>
      <c r="C5" s="2"/>
    </row>
    <row r="6" spans="1:3" ht="80.150000000000006" customHeight="1" x14ac:dyDescent="0.35">
      <c r="A6" s="4" t="s">
        <v>640</v>
      </c>
      <c r="B6" s="4" t="s">
        <v>274</v>
      </c>
      <c r="C6" s="4" t="s">
        <v>275</v>
      </c>
    </row>
    <row r="7" spans="1:3" x14ac:dyDescent="0.35">
      <c r="A7" s="8" t="s">
        <v>141</v>
      </c>
      <c r="B7" s="9">
        <v>325550</v>
      </c>
      <c r="C7" s="10">
        <v>1</v>
      </c>
    </row>
    <row r="8" spans="1:3" x14ac:dyDescent="0.35">
      <c r="A8" s="11" t="s">
        <v>276</v>
      </c>
      <c r="B8" s="12">
        <v>11575</v>
      </c>
      <c r="C8" s="13">
        <v>0.04</v>
      </c>
    </row>
    <row r="9" spans="1:3" x14ac:dyDescent="0.35">
      <c r="A9" s="11" t="s">
        <v>277</v>
      </c>
      <c r="B9" s="12">
        <v>15950</v>
      </c>
      <c r="C9" s="13">
        <v>0.05</v>
      </c>
    </row>
    <row r="10" spans="1:3" x14ac:dyDescent="0.35">
      <c r="A10" s="11" t="s">
        <v>278</v>
      </c>
      <c r="B10" s="12">
        <v>17830</v>
      </c>
      <c r="C10" s="13">
        <v>0.05</v>
      </c>
    </row>
    <row r="11" spans="1:3" x14ac:dyDescent="0.35">
      <c r="A11" s="11" t="s">
        <v>279</v>
      </c>
      <c r="B11" s="12">
        <v>18180</v>
      </c>
      <c r="C11" s="13">
        <v>0.06</v>
      </c>
    </row>
    <row r="12" spans="1:3" x14ac:dyDescent="0.35">
      <c r="A12" s="11" t="s">
        <v>280</v>
      </c>
      <c r="B12" s="12">
        <v>19860</v>
      </c>
      <c r="C12" s="13">
        <v>0.06</v>
      </c>
    </row>
    <row r="13" spans="1:3" x14ac:dyDescent="0.35">
      <c r="A13" s="11" t="s">
        <v>281</v>
      </c>
      <c r="B13" s="12">
        <v>21075</v>
      </c>
      <c r="C13" s="13">
        <v>0.06</v>
      </c>
    </row>
    <row r="14" spans="1:3" x14ac:dyDescent="0.35">
      <c r="A14" s="11" t="s">
        <v>282</v>
      </c>
      <c r="B14" s="12">
        <v>21810</v>
      </c>
      <c r="C14" s="13">
        <v>7.0000000000000007E-2</v>
      </c>
    </row>
    <row r="15" spans="1:3" x14ac:dyDescent="0.35">
      <c r="A15" s="11" t="s">
        <v>283</v>
      </c>
      <c r="B15" s="12">
        <v>22450</v>
      </c>
      <c r="C15" s="13">
        <v>7.0000000000000007E-2</v>
      </c>
    </row>
    <row r="16" spans="1:3" x14ac:dyDescent="0.35">
      <c r="A16" s="11" t="s">
        <v>284</v>
      </c>
      <c r="B16" s="12">
        <v>22105</v>
      </c>
      <c r="C16" s="13">
        <v>7.0000000000000007E-2</v>
      </c>
    </row>
    <row r="17" spans="1:3" x14ac:dyDescent="0.35">
      <c r="A17" s="11" t="s">
        <v>285</v>
      </c>
      <c r="B17" s="12">
        <v>22105</v>
      </c>
      <c r="C17" s="13">
        <v>7.0000000000000007E-2</v>
      </c>
    </row>
    <row r="18" spans="1:3" x14ac:dyDescent="0.35">
      <c r="A18" s="11" t="s">
        <v>286</v>
      </c>
      <c r="B18" s="12">
        <v>21900</v>
      </c>
      <c r="C18" s="13">
        <v>7.0000000000000007E-2</v>
      </c>
    </row>
    <row r="19" spans="1:3" x14ac:dyDescent="0.35">
      <c r="A19" s="11" t="s">
        <v>287</v>
      </c>
      <c r="B19" s="12">
        <v>22760</v>
      </c>
      <c r="C19" s="13">
        <v>7.0000000000000007E-2</v>
      </c>
    </row>
    <row r="20" spans="1:3" x14ac:dyDescent="0.35">
      <c r="A20" s="11" t="s">
        <v>288</v>
      </c>
      <c r="B20" s="12">
        <v>22700</v>
      </c>
      <c r="C20" s="13">
        <v>7.0000000000000007E-2</v>
      </c>
    </row>
    <row r="21" spans="1:3" x14ac:dyDescent="0.35">
      <c r="A21" s="11" t="s">
        <v>289</v>
      </c>
      <c r="B21" s="12">
        <v>22055</v>
      </c>
      <c r="C21" s="13">
        <v>7.0000000000000007E-2</v>
      </c>
    </row>
    <row r="22" spans="1:3" x14ac:dyDescent="0.35">
      <c r="A22" s="11" t="s">
        <v>290</v>
      </c>
      <c r="B22" s="12">
        <v>21615</v>
      </c>
      <c r="C22" s="13">
        <v>7.0000000000000007E-2</v>
      </c>
    </row>
    <row r="23" spans="1:3" x14ac:dyDescent="0.35">
      <c r="A23" s="11" t="s">
        <v>291</v>
      </c>
      <c r="B23" s="12">
        <v>21570</v>
      </c>
      <c r="C23" s="13">
        <v>7.0000000000000007E-2</v>
      </c>
    </row>
    <row r="24" spans="1:3" x14ac:dyDescent="0.35">
      <c r="A24" s="20" t="s">
        <v>88</v>
      </c>
      <c r="B24" s="2"/>
      <c r="C24" s="2"/>
    </row>
    <row r="25" spans="1:3" ht="31" x14ac:dyDescent="0.35">
      <c r="A25" s="20" t="s">
        <v>102</v>
      </c>
      <c r="B25" s="2"/>
      <c r="C25" s="2"/>
    </row>
    <row r="26" spans="1:3" x14ac:dyDescent="0.35">
      <c r="A26" s="20"/>
      <c r="B26" s="2"/>
      <c r="C26" s="2"/>
    </row>
    <row r="27" spans="1:3" x14ac:dyDescent="0.35">
      <c r="A27" s="20"/>
      <c r="B27" s="2"/>
      <c r="C27" s="2"/>
    </row>
  </sheetData>
  <conditionalFormatting sqref="C1:C1048576">
    <cfRule type="dataBar" priority="1">
      <dataBar>
        <cfvo type="num" val="0"/>
        <cfvo type="num" val="1"/>
        <color rgb="FFB4A9D4"/>
      </dataBar>
      <extLst>
        <ext xmlns:x14="http://schemas.microsoft.com/office/spreadsheetml/2009/9/main" uri="{B025F937-C7B1-47D3-B67F-A62EFF666E3E}">
          <x14:id>{5FD1DAD2-6B32-4F1C-94FE-1CBD90C6DAA8}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FD1DAD2-6B32-4F1C-94FE-1CBD90C6DAA8}">
            <x14:dataBar minLength="0" maxLength="100" gradient="0">
              <x14:cfvo type="num">
                <xm:f>0</xm:f>
              </x14:cfvo>
              <x14:cfvo type="num">
                <xm:f>1</xm:f>
              </x14:cfvo>
              <x14:negativeFillColor rgb="FFB4A9D4"/>
              <x14:axisColor rgb="FF000000"/>
            </x14:dataBar>
          </x14:cfRule>
          <xm:sqref>C1:C1048576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6"/>
  <sheetViews>
    <sheetView workbookViewId="0"/>
  </sheetViews>
  <sheetFormatPr defaultColWidth="11" defaultRowHeight="15.5" x14ac:dyDescent="0.35"/>
  <cols>
    <col min="1" max="1" width="55.75" customWidth="1"/>
    <col min="2" max="18" width="16.75" customWidth="1"/>
  </cols>
  <sheetData>
    <row r="1" spans="1:18" ht="21" x14ac:dyDescent="0.5">
      <c r="A1" s="7" t="s">
        <v>12</v>
      </c>
      <c r="B1" s="2"/>
      <c r="C1" s="2"/>
      <c r="D1" s="2"/>
      <c r="E1" s="2"/>
      <c r="F1" s="2"/>
      <c r="G1" s="2"/>
      <c r="H1" s="2"/>
      <c r="I1" s="2"/>
      <c r="J1" s="2"/>
      <c r="K1" s="2"/>
      <c r="L1" s="2"/>
      <c r="M1" s="2"/>
      <c r="N1" s="2"/>
      <c r="O1" s="2"/>
      <c r="P1" s="2"/>
      <c r="Q1" s="2"/>
      <c r="R1" s="2"/>
    </row>
    <row r="2" spans="1:18" x14ac:dyDescent="0.35">
      <c r="A2" s="2" t="s">
        <v>46</v>
      </c>
      <c r="B2" s="2"/>
      <c r="C2" s="2"/>
      <c r="D2" s="2"/>
      <c r="E2" s="2"/>
      <c r="F2" s="2"/>
      <c r="G2" s="2"/>
      <c r="H2" s="2"/>
      <c r="I2" s="2"/>
      <c r="J2" s="2"/>
      <c r="K2" s="2"/>
      <c r="L2" s="2"/>
      <c r="M2" s="2"/>
      <c r="N2" s="2"/>
      <c r="O2" s="2"/>
      <c r="P2" s="2"/>
      <c r="Q2" s="2"/>
      <c r="R2" s="2"/>
    </row>
    <row r="3" spans="1:18" x14ac:dyDescent="0.35">
      <c r="A3" s="2" t="s">
        <v>20</v>
      </c>
      <c r="B3" s="2"/>
      <c r="C3" s="2"/>
      <c r="D3" s="2"/>
      <c r="E3" s="2"/>
      <c r="F3" s="2"/>
      <c r="G3" s="2"/>
      <c r="H3" s="2"/>
      <c r="I3" s="2"/>
      <c r="J3" s="2"/>
      <c r="K3" s="2"/>
      <c r="L3" s="2"/>
      <c r="M3" s="2"/>
      <c r="N3" s="2"/>
      <c r="O3" s="2"/>
      <c r="P3" s="2"/>
      <c r="Q3" s="2"/>
      <c r="R3" s="2"/>
    </row>
    <row r="4" spans="1:18" x14ac:dyDescent="0.35">
      <c r="A4" s="2" t="s">
        <v>47</v>
      </c>
      <c r="B4" s="2"/>
      <c r="C4" s="2"/>
      <c r="D4" s="2"/>
      <c r="E4" s="2"/>
      <c r="F4" s="2"/>
      <c r="G4" s="2"/>
      <c r="H4" s="2"/>
      <c r="I4" s="2"/>
      <c r="J4" s="2"/>
      <c r="K4" s="2"/>
      <c r="L4" s="2"/>
      <c r="M4" s="2"/>
      <c r="N4" s="2"/>
      <c r="O4" s="2"/>
      <c r="P4" s="2"/>
      <c r="Q4" s="2"/>
      <c r="R4" s="2"/>
    </row>
    <row r="5" spans="1:18" ht="80.150000000000006" customHeight="1" x14ac:dyDescent="0.35">
      <c r="A5" s="4" t="s">
        <v>641</v>
      </c>
      <c r="B5" s="4" t="s">
        <v>274</v>
      </c>
      <c r="C5" s="4" t="s">
        <v>292</v>
      </c>
      <c r="D5" s="4" t="s">
        <v>293</v>
      </c>
      <c r="E5" s="4" t="s">
        <v>294</v>
      </c>
      <c r="F5" s="4" t="s">
        <v>295</v>
      </c>
      <c r="G5" s="4" t="s">
        <v>296</v>
      </c>
      <c r="H5" s="4" t="s">
        <v>297</v>
      </c>
      <c r="I5" s="4" t="s">
        <v>298</v>
      </c>
      <c r="J5" s="4" t="s">
        <v>299</v>
      </c>
      <c r="K5" s="4" t="s">
        <v>300</v>
      </c>
      <c r="L5" s="4" t="s">
        <v>301</v>
      </c>
      <c r="M5" s="4" t="s">
        <v>302</v>
      </c>
      <c r="N5" s="4" t="s">
        <v>303</v>
      </c>
      <c r="O5" s="4" t="s">
        <v>304</v>
      </c>
      <c r="P5" s="4" t="s">
        <v>305</v>
      </c>
      <c r="Q5" s="4" t="s">
        <v>306</v>
      </c>
      <c r="R5" s="4" t="s">
        <v>307</v>
      </c>
    </row>
    <row r="6" spans="1:18" x14ac:dyDescent="0.35">
      <c r="A6" s="8" t="s">
        <v>141</v>
      </c>
      <c r="B6" s="9">
        <v>325550</v>
      </c>
      <c r="C6" s="9">
        <v>11575</v>
      </c>
      <c r="D6" s="9">
        <v>15950</v>
      </c>
      <c r="E6" s="9">
        <v>17830</v>
      </c>
      <c r="F6" s="9">
        <v>18180</v>
      </c>
      <c r="G6" s="9">
        <v>19860</v>
      </c>
      <c r="H6" s="9">
        <v>21075</v>
      </c>
      <c r="I6" s="9">
        <v>21810</v>
      </c>
      <c r="J6" s="9">
        <v>22450</v>
      </c>
      <c r="K6" s="9">
        <v>22105</v>
      </c>
      <c r="L6" s="9">
        <v>22105</v>
      </c>
      <c r="M6" s="9">
        <v>21900</v>
      </c>
      <c r="N6" s="9">
        <v>22760</v>
      </c>
      <c r="O6" s="9">
        <v>22700</v>
      </c>
      <c r="P6" s="9">
        <v>22055</v>
      </c>
      <c r="Q6" s="9">
        <v>21615</v>
      </c>
      <c r="R6" s="9">
        <v>21570</v>
      </c>
    </row>
    <row r="7" spans="1:18" x14ac:dyDescent="0.35">
      <c r="A7" s="11" t="s">
        <v>211</v>
      </c>
      <c r="B7" s="12">
        <v>10335</v>
      </c>
      <c r="C7" s="12">
        <v>360</v>
      </c>
      <c r="D7" s="12">
        <v>495</v>
      </c>
      <c r="E7" s="12">
        <v>570</v>
      </c>
      <c r="F7" s="12">
        <v>590</v>
      </c>
      <c r="G7" s="12">
        <v>660</v>
      </c>
      <c r="H7" s="12">
        <v>735</v>
      </c>
      <c r="I7" s="12">
        <v>695</v>
      </c>
      <c r="J7" s="12">
        <v>725</v>
      </c>
      <c r="K7" s="12">
        <v>725</v>
      </c>
      <c r="L7" s="12">
        <v>725</v>
      </c>
      <c r="M7" s="12">
        <v>685</v>
      </c>
      <c r="N7" s="12">
        <v>705</v>
      </c>
      <c r="O7" s="12">
        <v>715</v>
      </c>
      <c r="P7" s="12">
        <v>670</v>
      </c>
      <c r="Q7" s="12">
        <v>665</v>
      </c>
      <c r="R7" s="12">
        <v>625</v>
      </c>
    </row>
    <row r="8" spans="1:18" x14ac:dyDescent="0.35">
      <c r="A8" s="11" t="s">
        <v>212</v>
      </c>
      <c r="B8" s="12">
        <v>10085</v>
      </c>
      <c r="C8" s="12">
        <v>300</v>
      </c>
      <c r="D8" s="12">
        <v>440</v>
      </c>
      <c r="E8" s="12">
        <v>540</v>
      </c>
      <c r="F8" s="12">
        <v>540</v>
      </c>
      <c r="G8" s="12">
        <v>600</v>
      </c>
      <c r="H8" s="12">
        <v>670</v>
      </c>
      <c r="I8" s="12">
        <v>730</v>
      </c>
      <c r="J8" s="12">
        <v>715</v>
      </c>
      <c r="K8" s="12">
        <v>695</v>
      </c>
      <c r="L8" s="12">
        <v>665</v>
      </c>
      <c r="M8" s="12">
        <v>705</v>
      </c>
      <c r="N8" s="12">
        <v>740</v>
      </c>
      <c r="O8" s="12">
        <v>690</v>
      </c>
      <c r="P8" s="12">
        <v>700</v>
      </c>
      <c r="Q8" s="12">
        <v>700</v>
      </c>
      <c r="R8" s="12">
        <v>665</v>
      </c>
    </row>
    <row r="9" spans="1:18" x14ac:dyDescent="0.35">
      <c r="A9" s="11" t="s">
        <v>213</v>
      </c>
      <c r="B9" s="12">
        <v>6545</v>
      </c>
      <c r="C9" s="12">
        <v>210</v>
      </c>
      <c r="D9" s="12">
        <v>330</v>
      </c>
      <c r="E9" s="12">
        <v>380</v>
      </c>
      <c r="F9" s="12">
        <v>365</v>
      </c>
      <c r="G9" s="12">
        <v>435</v>
      </c>
      <c r="H9" s="12">
        <v>430</v>
      </c>
      <c r="I9" s="12">
        <v>430</v>
      </c>
      <c r="J9" s="12">
        <v>460</v>
      </c>
      <c r="K9" s="12">
        <v>445</v>
      </c>
      <c r="L9" s="12">
        <v>420</v>
      </c>
      <c r="M9" s="12">
        <v>470</v>
      </c>
      <c r="N9" s="12">
        <v>465</v>
      </c>
      <c r="O9" s="12">
        <v>435</v>
      </c>
      <c r="P9" s="12">
        <v>410</v>
      </c>
      <c r="Q9" s="12">
        <v>430</v>
      </c>
      <c r="R9" s="12">
        <v>425</v>
      </c>
    </row>
    <row r="10" spans="1:18" x14ac:dyDescent="0.35">
      <c r="A10" s="11" t="s">
        <v>214</v>
      </c>
      <c r="B10" s="12">
        <v>4100</v>
      </c>
      <c r="C10" s="12">
        <v>125</v>
      </c>
      <c r="D10" s="12">
        <v>165</v>
      </c>
      <c r="E10" s="12">
        <v>205</v>
      </c>
      <c r="F10" s="12">
        <v>205</v>
      </c>
      <c r="G10" s="12">
        <v>260</v>
      </c>
      <c r="H10" s="12">
        <v>260</v>
      </c>
      <c r="I10" s="12">
        <v>280</v>
      </c>
      <c r="J10" s="12">
        <v>275</v>
      </c>
      <c r="K10" s="12">
        <v>270</v>
      </c>
      <c r="L10" s="12">
        <v>285</v>
      </c>
      <c r="M10" s="12">
        <v>270</v>
      </c>
      <c r="N10" s="12">
        <v>315</v>
      </c>
      <c r="O10" s="12">
        <v>315</v>
      </c>
      <c r="P10" s="12">
        <v>285</v>
      </c>
      <c r="Q10" s="12">
        <v>295</v>
      </c>
      <c r="R10" s="12">
        <v>280</v>
      </c>
    </row>
    <row r="11" spans="1:18" x14ac:dyDescent="0.35">
      <c r="A11" s="11" t="s">
        <v>215</v>
      </c>
      <c r="B11" s="12">
        <v>3725</v>
      </c>
      <c r="C11" s="12">
        <v>135</v>
      </c>
      <c r="D11" s="12">
        <v>190</v>
      </c>
      <c r="E11" s="12">
        <v>210</v>
      </c>
      <c r="F11" s="12">
        <v>215</v>
      </c>
      <c r="G11" s="12">
        <v>205</v>
      </c>
      <c r="H11" s="12">
        <v>220</v>
      </c>
      <c r="I11" s="12">
        <v>260</v>
      </c>
      <c r="J11" s="12">
        <v>265</v>
      </c>
      <c r="K11" s="12">
        <v>240</v>
      </c>
      <c r="L11" s="12">
        <v>275</v>
      </c>
      <c r="M11" s="12">
        <v>250</v>
      </c>
      <c r="N11" s="12">
        <v>260</v>
      </c>
      <c r="O11" s="12">
        <v>285</v>
      </c>
      <c r="P11" s="12">
        <v>230</v>
      </c>
      <c r="Q11" s="12">
        <v>230</v>
      </c>
      <c r="R11" s="12">
        <v>260</v>
      </c>
    </row>
    <row r="12" spans="1:18" x14ac:dyDescent="0.35">
      <c r="A12" s="11" t="s">
        <v>216</v>
      </c>
      <c r="B12" s="12">
        <v>8995</v>
      </c>
      <c r="C12" s="12">
        <v>335</v>
      </c>
      <c r="D12" s="12">
        <v>420</v>
      </c>
      <c r="E12" s="12">
        <v>435</v>
      </c>
      <c r="F12" s="12">
        <v>500</v>
      </c>
      <c r="G12" s="12">
        <v>525</v>
      </c>
      <c r="H12" s="12">
        <v>570</v>
      </c>
      <c r="I12" s="12">
        <v>615</v>
      </c>
      <c r="J12" s="12">
        <v>635</v>
      </c>
      <c r="K12" s="12">
        <v>600</v>
      </c>
      <c r="L12" s="12">
        <v>590</v>
      </c>
      <c r="M12" s="12">
        <v>600</v>
      </c>
      <c r="N12" s="12">
        <v>650</v>
      </c>
      <c r="O12" s="12">
        <v>620</v>
      </c>
      <c r="P12" s="12">
        <v>645</v>
      </c>
      <c r="Q12" s="12">
        <v>645</v>
      </c>
      <c r="R12" s="12">
        <v>610</v>
      </c>
    </row>
    <row r="13" spans="1:18" x14ac:dyDescent="0.35">
      <c r="A13" s="11" t="s">
        <v>217</v>
      </c>
      <c r="B13" s="12">
        <v>11020</v>
      </c>
      <c r="C13" s="12">
        <v>440</v>
      </c>
      <c r="D13" s="12">
        <v>550</v>
      </c>
      <c r="E13" s="12">
        <v>575</v>
      </c>
      <c r="F13" s="12">
        <v>615</v>
      </c>
      <c r="G13" s="12">
        <v>660</v>
      </c>
      <c r="H13" s="12">
        <v>735</v>
      </c>
      <c r="I13" s="12">
        <v>715</v>
      </c>
      <c r="J13" s="12">
        <v>780</v>
      </c>
      <c r="K13" s="12">
        <v>690</v>
      </c>
      <c r="L13" s="12">
        <v>745</v>
      </c>
      <c r="M13" s="12">
        <v>685</v>
      </c>
      <c r="N13" s="12">
        <v>785</v>
      </c>
      <c r="O13" s="12">
        <v>795</v>
      </c>
      <c r="P13" s="12">
        <v>785</v>
      </c>
      <c r="Q13" s="12">
        <v>735</v>
      </c>
      <c r="R13" s="12">
        <v>730</v>
      </c>
    </row>
    <row r="14" spans="1:18" x14ac:dyDescent="0.35">
      <c r="A14" s="11" t="s">
        <v>218</v>
      </c>
      <c r="B14" s="12">
        <v>8925</v>
      </c>
      <c r="C14" s="12">
        <v>350</v>
      </c>
      <c r="D14" s="12">
        <v>450</v>
      </c>
      <c r="E14" s="12">
        <v>490</v>
      </c>
      <c r="F14" s="12">
        <v>500</v>
      </c>
      <c r="G14" s="12">
        <v>595</v>
      </c>
      <c r="H14" s="12">
        <v>600</v>
      </c>
      <c r="I14" s="12">
        <v>590</v>
      </c>
      <c r="J14" s="12">
        <v>625</v>
      </c>
      <c r="K14" s="12">
        <v>625</v>
      </c>
      <c r="L14" s="12">
        <v>625</v>
      </c>
      <c r="M14" s="12">
        <v>570</v>
      </c>
      <c r="N14" s="12">
        <v>600</v>
      </c>
      <c r="O14" s="12">
        <v>650</v>
      </c>
      <c r="P14" s="12">
        <v>570</v>
      </c>
      <c r="Q14" s="12">
        <v>545</v>
      </c>
      <c r="R14" s="12">
        <v>535</v>
      </c>
    </row>
    <row r="15" spans="1:18" x14ac:dyDescent="0.35">
      <c r="A15" s="11" t="s">
        <v>219</v>
      </c>
      <c r="B15" s="12">
        <v>3770</v>
      </c>
      <c r="C15" s="12">
        <v>115</v>
      </c>
      <c r="D15" s="12">
        <v>165</v>
      </c>
      <c r="E15" s="12">
        <v>185</v>
      </c>
      <c r="F15" s="12">
        <v>170</v>
      </c>
      <c r="G15" s="12">
        <v>215</v>
      </c>
      <c r="H15" s="12">
        <v>210</v>
      </c>
      <c r="I15" s="12">
        <v>220</v>
      </c>
      <c r="J15" s="12">
        <v>260</v>
      </c>
      <c r="K15" s="12">
        <v>265</v>
      </c>
      <c r="L15" s="12">
        <v>265</v>
      </c>
      <c r="M15" s="12">
        <v>265</v>
      </c>
      <c r="N15" s="12">
        <v>285</v>
      </c>
      <c r="O15" s="12">
        <v>295</v>
      </c>
      <c r="P15" s="12">
        <v>300</v>
      </c>
      <c r="Q15" s="12">
        <v>275</v>
      </c>
      <c r="R15" s="12">
        <v>285</v>
      </c>
    </row>
    <row r="16" spans="1:18" x14ac:dyDescent="0.35">
      <c r="A16" s="11" t="s">
        <v>220</v>
      </c>
      <c r="B16" s="12">
        <v>5840</v>
      </c>
      <c r="C16" s="12">
        <v>200</v>
      </c>
      <c r="D16" s="12">
        <v>265</v>
      </c>
      <c r="E16" s="12">
        <v>360</v>
      </c>
      <c r="F16" s="12">
        <v>315</v>
      </c>
      <c r="G16" s="12">
        <v>330</v>
      </c>
      <c r="H16" s="12">
        <v>390</v>
      </c>
      <c r="I16" s="12">
        <v>400</v>
      </c>
      <c r="J16" s="12">
        <v>385</v>
      </c>
      <c r="K16" s="12">
        <v>430</v>
      </c>
      <c r="L16" s="12">
        <v>390</v>
      </c>
      <c r="M16" s="12">
        <v>400</v>
      </c>
      <c r="N16" s="12">
        <v>420</v>
      </c>
      <c r="O16" s="12">
        <v>430</v>
      </c>
      <c r="P16" s="12">
        <v>395</v>
      </c>
      <c r="Q16" s="12">
        <v>385</v>
      </c>
      <c r="R16" s="12">
        <v>340</v>
      </c>
    </row>
    <row r="17" spans="1:18" x14ac:dyDescent="0.35">
      <c r="A17" s="11" t="s">
        <v>221</v>
      </c>
      <c r="B17" s="12">
        <v>3575</v>
      </c>
      <c r="C17" s="12">
        <v>110</v>
      </c>
      <c r="D17" s="12">
        <v>145</v>
      </c>
      <c r="E17" s="12">
        <v>165</v>
      </c>
      <c r="F17" s="12">
        <v>185</v>
      </c>
      <c r="G17" s="12">
        <v>185</v>
      </c>
      <c r="H17" s="12">
        <v>225</v>
      </c>
      <c r="I17" s="12">
        <v>215</v>
      </c>
      <c r="J17" s="12">
        <v>245</v>
      </c>
      <c r="K17" s="12">
        <v>255</v>
      </c>
      <c r="L17" s="12">
        <v>235</v>
      </c>
      <c r="M17" s="12">
        <v>255</v>
      </c>
      <c r="N17" s="12">
        <v>270</v>
      </c>
      <c r="O17" s="12">
        <v>265</v>
      </c>
      <c r="P17" s="12">
        <v>290</v>
      </c>
      <c r="Q17" s="12">
        <v>240</v>
      </c>
      <c r="R17" s="12">
        <v>290</v>
      </c>
    </row>
    <row r="18" spans="1:18" x14ac:dyDescent="0.35">
      <c r="A18" s="11" t="s">
        <v>222</v>
      </c>
      <c r="B18" s="12">
        <v>20970</v>
      </c>
      <c r="C18" s="12">
        <v>745</v>
      </c>
      <c r="D18" s="12">
        <v>975</v>
      </c>
      <c r="E18" s="12">
        <v>1190</v>
      </c>
      <c r="F18" s="12">
        <v>1165</v>
      </c>
      <c r="G18" s="12">
        <v>1265</v>
      </c>
      <c r="H18" s="12">
        <v>1310</v>
      </c>
      <c r="I18" s="12">
        <v>1450</v>
      </c>
      <c r="J18" s="12">
        <v>1440</v>
      </c>
      <c r="K18" s="12">
        <v>1435</v>
      </c>
      <c r="L18" s="12">
        <v>1390</v>
      </c>
      <c r="M18" s="12">
        <v>1465</v>
      </c>
      <c r="N18" s="12">
        <v>1530</v>
      </c>
      <c r="O18" s="12">
        <v>1445</v>
      </c>
      <c r="P18" s="12">
        <v>1385</v>
      </c>
      <c r="Q18" s="12">
        <v>1370</v>
      </c>
      <c r="R18" s="12">
        <v>1410</v>
      </c>
    </row>
    <row r="19" spans="1:18" x14ac:dyDescent="0.35">
      <c r="A19" s="11" t="s">
        <v>223</v>
      </c>
      <c r="B19" s="12">
        <v>10050</v>
      </c>
      <c r="C19" s="12">
        <v>325</v>
      </c>
      <c r="D19" s="12">
        <v>480</v>
      </c>
      <c r="E19" s="12">
        <v>530</v>
      </c>
      <c r="F19" s="12">
        <v>565</v>
      </c>
      <c r="G19" s="12">
        <v>605</v>
      </c>
      <c r="H19" s="12">
        <v>655</v>
      </c>
      <c r="I19" s="12">
        <v>675</v>
      </c>
      <c r="J19" s="12">
        <v>680</v>
      </c>
      <c r="K19" s="12">
        <v>645</v>
      </c>
      <c r="L19" s="12">
        <v>715</v>
      </c>
      <c r="M19" s="12">
        <v>680</v>
      </c>
      <c r="N19" s="12">
        <v>675</v>
      </c>
      <c r="O19" s="12">
        <v>710</v>
      </c>
      <c r="P19" s="12">
        <v>695</v>
      </c>
      <c r="Q19" s="12">
        <v>685</v>
      </c>
      <c r="R19" s="12">
        <v>720</v>
      </c>
    </row>
    <row r="20" spans="1:18" x14ac:dyDescent="0.35">
      <c r="A20" s="11" t="s">
        <v>224</v>
      </c>
      <c r="B20" s="12">
        <v>25055</v>
      </c>
      <c r="C20" s="12">
        <v>865</v>
      </c>
      <c r="D20" s="12">
        <v>1160</v>
      </c>
      <c r="E20" s="12">
        <v>1375</v>
      </c>
      <c r="F20" s="12">
        <v>1360</v>
      </c>
      <c r="G20" s="12">
        <v>1545</v>
      </c>
      <c r="H20" s="12">
        <v>1595</v>
      </c>
      <c r="I20" s="12">
        <v>1645</v>
      </c>
      <c r="J20" s="12">
        <v>1685</v>
      </c>
      <c r="K20" s="12">
        <v>1715</v>
      </c>
      <c r="L20" s="12">
        <v>1745</v>
      </c>
      <c r="M20" s="12">
        <v>1640</v>
      </c>
      <c r="N20" s="12">
        <v>1740</v>
      </c>
      <c r="O20" s="12">
        <v>1770</v>
      </c>
      <c r="P20" s="12">
        <v>1765</v>
      </c>
      <c r="Q20" s="12">
        <v>1735</v>
      </c>
      <c r="R20" s="12">
        <v>1705</v>
      </c>
    </row>
    <row r="21" spans="1:18" x14ac:dyDescent="0.35">
      <c r="A21" s="11" t="s">
        <v>225</v>
      </c>
      <c r="B21" s="12">
        <v>52930</v>
      </c>
      <c r="C21" s="12">
        <v>1995</v>
      </c>
      <c r="D21" s="12">
        <v>2690</v>
      </c>
      <c r="E21" s="12">
        <v>2970</v>
      </c>
      <c r="F21" s="12">
        <v>3025</v>
      </c>
      <c r="G21" s="12">
        <v>3220</v>
      </c>
      <c r="H21" s="12">
        <v>3455</v>
      </c>
      <c r="I21" s="12">
        <v>3525</v>
      </c>
      <c r="J21" s="12">
        <v>3705</v>
      </c>
      <c r="K21" s="12">
        <v>3575</v>
      </c>
      <c r="L21" s="12">
        <v>3690</v>
      </c>
      <c r="M21" s="12">
        <v>3570</v>
      </c>
      <c r="N21" s="12">
        <v>3585</v>
      </c>
      <c r="O21" s="12">
        <v>3545</v>
      </c>
      <c r="P21" s="12">
        <v>3430</v>
      </c>
      <c r="Q21" s="12">
        <v>3460</v>
      </c>
      <c r="R21" s="12">
        <v>3485</v>
      </c>
    </row>
    <row r="22" spans="1:18" x14ac:dyDescent="0.35">
      <c r="A22" s="11" t="s">
        <v>226</v>
      </c>
      <c r="B22" s="12">
        <v>11850</v>
      </c>
      <c r="C22" s="12">
        <v>400</v>
      </c>
      <c r="D22" s="12">
        <v>570</v>
      </c>
      <c r="E22" s="12">
        <v>635</v>
      </c>
      <c r="F22" s="12">
        <v>665</v>
      </c>
      <c r="G22" s="12">
        <v>730</v>
      </c>
      <c r="H22" s="12">
        <v>795</v>
      </c>
      <c r="I22" s="12">
        <v>780</v>
      </c>
      <c r="J22" s="12">
        <v>835</v>
      </c>
      <c r="K22" s="12">
        <v>810</v>
      </c>
      <c r="L22" s="12">
        <v>815</v>
      </c>
      <c r="M22" s="12">
        <v>780</v>
      </c>
      <c r="N22" s="12">
        <v>800</v>
      </c>
      <c r="O22" s="12">
        <v>860</v>
      </c>
      <c r="P22" s="12">
        <v>770</v>
      </c>
      <c r="Q22" s="12">
        <v>805</v>
      </c>
      <c r="R22" s="12">
        <v>790</v>
      </c>
    </row>
    <row r="23" spans="1:18" x14ac:dyDescent="0.35">
      <c r="A23" s="11" t="s">
        <v>227</v>
      </c>
      <c r="B23" s="12">
        <v>5375</v>
      </c>
      <c r="C23" s="12">
        <v>195</v>
      </c>
      <c r="D23" s="12">
        <v>290</v>
      </c>
      <c r="E23" s="12">
        <v>310</v>
      </c>
      <c r="F23" s="12">
        <v>290</v>
      </c>
      <c r="G23" s="12">
        <v>305</v>
      </c>
      <c r="H23" s="12">
        <v>360</v>
      </c>
      <c r="I23" s="12">
        <v>350</v>
      </c>
      <c r="J23" s="12">
        <v>355</v>
      </c>
      <c r="K23" s="12">
        <v>340</v>
      </c>
      <c r="L23" s="12">
        <v>365</v>
      </c>
      <c r="M23" s="12">
        <v>380</v>
      </c>
      <c r="N23" s="12">
        <v>375</v>
      </c>
      <c r="O23" s="12">
        <v>365</v>
      </c>
      <c r="P23" s="12">
        <v>355</v>
      </c>
      <c r="Q23" s="12">
        <v>380</v>
      </c>
      <c r="R23" s="12">
        <v>365</v>
      </c>
    </row>
    <row r="24" spans="1:18" x14ac:dyDescent="0.35">
      <c r="A24" s="11" t="s">
        <v>228</v>
      </c>
      <c r="B24" s="12">
        <v>6195</v>
      </c>
      <c r="C24" s="12">
        <v>220</v>
      </c>
      <c r="D24" s="12">
        <v>290</v>
      </c>
      <c r="E24" s="12">
        <v>355</v>
      </c>
      <c r="F24" s="12">
        <v>320</v>
      </c>
      <c r="G24" s="12">
        <v>385</v>
      </c>
      <c r="H24" s="12">
        <v>425</v>
      </c>
      <c r="I24" s="12">
        <v>410</v>
      </c>
      <c r="J24" s="12">
        <v>445</v>
      </c>
      <c r="K24" s="12">
        <v>445</v>
      </c>
      <c r="L24" s="12">
        <v>420</v>
      </c>
      <c r="M24" s="12">
        <v>435</v>
      </c>
      <c r="N24" s="12">
        <v>415</v>
      </c>
      <c r="O24" s="12">
        <v>420</v>
      </c>
      <c r="P24" s="12">
        <v>405</v>
      </c>
      <c r="Q24" s="12">
        <v>425</v>
      </c>
      <c r="R24" s="12">
        <v>390</v>
      </c>
    </row>
    <row r="25" spans="1:18" x14ac:dyDescent="0.35">
      <c r="A25" s="11" t="s">
        <v>229</v>
      </c>
      <c r="B25" s="12">
        <v>4865</v>
      </c>
      <c r="C25" s="12">
        <v>160</v>
      </c>
      <c r="D25" s="12">
        <v>215</v>
      </c>
      <c r="E25" s="12">
        <v>275</v>
      </c>
      <c r="F25" s="12">
        <v>285</v>
      </c>
      <c r="G25" s="12">
        <v>340</v>
      </c>
      <c r="H25" s="12">
        <v>310</v>
      </c>
      <c r="I25" s="12">
        <v>320</v>
      </c>
      <c r="J25" s="12">
        <v>340</v>
      </c>
      <c r="K25" s="12">
        <v>345</v>
      </c>
      <c r="L25" s="12">
        <v>310</v>
      </c>
      <c r="M25" s="12">
        <v>335</v>
      </c>
      <c r="N25" s="12">
        <v>325</v>
      </c>
      <c r="O25" s="12">
        <v>340</v>
      </c>
      <c r="P25" s="12">
        <v>345</v>
      </c>
      <c r="Q25" s="12">
        <v>295</v>
      </c>
      <c r="R25" s="12">
        <v>330</v>
      </c>
    </row>
    <row r="26" spans="1:18" x14ac:dyDescent="0.35">
      <c r="A26" s="11" t="s">
        <v>230</v>
      </c>
      <c r="B26" s="12">
        <v>985</v>
      </c>
      <c r="C26" s="12">
        <v>25</v>
      </c>
      <c r="D26" s="12">
        <v>45</v>
      </c>
      <c r="E26" s="12">
        <v>50</v>
      </c>
      <c r="F26" s="12">
        <v>55</v>
      </c>
      <c r="G26" s="12">
        <v>65</v>
      </c>
      <c r="H26" s="12">
        <v>55</v>
      </c>
      <c r="I26" s="12">
        <v>55</v>
      </c>
      <c r="J26" s="12">
        <v>70</v>
      </c>
      <c r="K26" s="12">
        <v>65</v>
      </c>
      <c r="L26" s="12">
        <v>55</v>
      </c>
      <c r="M26" s="12">
        <v>80</v>
      </c>
      <c r="N26" s="12">
        <v>75</v>
      </c>
      <c r="O26" s="12">
        <v>75</v>
      </c>
      <c r="P26" s="12">
        <v>75</v>
      </c>
      <c r="Q26" s="12">
        <v>65</v>
      </c>
      <c r="R26" s="12">
        <v>70</v>
      </c>
    </row>
    <row r="27" spans="1:18" x14ac:dyDescent="0.35">
      <c r="A27" s="11" t="s">
        <v>231</v>
      </c>
      <c r="B27" s="12">
        <v>10395</v>
      </c>
      <c r="C27" s="12">
        <v>335</v>
      </c>
      <c r="D27" s="12">
        <v>510</v>
      </c>
      <c r="E27" s="12">
        <v>570</v>
      </c>
      <c r="F27" s="12">
        <v>605</v>
      </c>
      <c r="G27" s="12">
        <v>670</v>
      </c>
      <c r="H27" s="12">
        <v>580</v>
      </c>
      <c r="I27" s="12">
        <v>670</v>
      </c>
      <c r="J27" s="12">
        <v>705</v>
      </c>
      <c r="K27" s="12">
        <v>680</v>
      </c>
      <c r="L27" s="12">
        <v>695</v>
      </c>
      <c r="M27" s="12">
        <v>695</v>
      </c>
      <c r="N27" s="12">
        <v>720</v>
      </c>
      <c r="O27" s="12">
        <v>800</v>
      </c>
      <c r="P27" s="12">
        <v>740</v>
      </c>
      <c r="Q27" s="12">
        <v>715</v>
      </c>
      <c r="R27" s="12">
        <v>705</v>
      </c>
    </row>
    <row r="28" spans="1:18" x14ac:dyDescent="0.35">
      <c r="A28" s="11" t="s">
        <v>232</v>
      </c>
      <c r="B28" s="12">
        <v>24715</v>
      </c>
      <c r="C28" s="12">
        <v>920</v>
      </c>
      <c r="D28" s="12">
        <v>1265</v>
      </c>
      <c r="E28" s="12">
        <v>1365</v>
      </c>
      <c r="F28" s="12">
        <v>1455</v>
      </c>
      <c r="G28" s="12">
        <v>1605</v>
      </c>
      <c r="H28" s="12">
        <v>1690</v>
      </c>
      <c r="I28" s="12">
        <v>1690</v>
      </c>
      <c r="J28" s="12">
        <v>1635</v>
      </c>
      <c r="K28" s="12">
        <v>1695</v>
      </c>
      <c r="L28" s="12">
        <v>1655</v>
      </c>
      <c r="M28" s="12">
        <v>1615</v>
      </c>
      <c r="N28" s="12">
        <v>1665</v>
      </c>
      <c r="O28" s="12">
        <v>1650</v>
      </c>
      <c r="P28" s="12">
        <v>1635</v>
      </c>
      <c r="Q28" s="12">
        <v>1590</v>
      </c>
      <c r="R28" s="12">
        <v>1585</v>
      </c>
    </row>
    <row r="29" spans="1:18" x14ac:dyDescent="0.35">
      <c r="A29" s="11" t="s">
        <v>233</v>
      </c>
      <c r="B29" s="12">
        <v>780</v>
      </c>
      <c r="C29" s="12">
        <v>30</v>
      </c>
      <c r="D29" s="12">
        <v>30</v>
      </c>
      <c r="E29" s="12">
        <v>30</v>
      </c>
      <c r="F29" s="12">
        <v>45</v>
      </c>
      <c r="G29" s="12">
        <v>55</v>
      </c>
      <c r="H29" s="12">
        <v>40</v>
      </c>
      <c r="I29" s="12">
        <v>60</v>
      </c>
      <c r="J29" s="12">
        <v>55</v>
      </c>
      <c r="K29" s="12">
        <v>35</v>
      </c>
      <c r="L29" s="12">
        <v>60</v>
      </c>
      <c r="M29" s="12">
        <v>50</v>
      </c>
      <c r="N29" s="12">
        <v>55</v>
      </c>
      <c r="O29" s="12">
        <v>60</v>
      </c>
      <c r="P29" s="12">
        <v>65</v>
      </c>
      <c r="Q29" s="12">
        <v>60</v>
      </c>
      <c r="R29" s="12">
        <v>50</v>
      </c>
    </row>
    <row r="30" spans="1:18" x14ac:dyDescent="0.35">
      <c r="A30" s="11" t="s">
        <v>234</v>
      </c>
      <c r="B30" s="12">
        <v>7365</v>
      </c>
      <c r="C30" s="12">
        <v>250</v>
      </c>
      <c r="D30" s="12">
        <v>375</v>
      </c>
      <c r="E30" s="12">
        <v>390</v>
      </c>
      <c r="F30" s="12">
        <v>440</v>
      </c>
      <c r="G30" s="12">
        <v>460</v>
      </c>
      <c r="H30" s="12">
        <v>465</v>
      </c>
      <c r="I30" s="12">
        <v>480</v>
      </c>
      <c r="J30" s="12">
        <v>535</v>
      </c>
      <c r="K30" s="12">
        <v>510</v>
      </c>
      <c r="L30" s="12">
        <v>485</v>
      </c>
      <c r="M30" s="12">
        <v>460</v>
      </c>
      <c r="N30" s="12">
        <v>525</v>
      </c>
      <c r="O30" s="12">
        <v>520</v>
      </c>
      <c r="P30" s="12">
        <v>500</v>
      </c>
      <c r="Q30" s="12">
        <v>470</v>
      </c>
      <c r="R30" s="12">
        <v>500</v>
      </c>
    </row>
    <row r="31" spans="1:18" x14ac:dyDescent="0.35">
      <c r="A31" s="11" t="s">
        <v>235</v>
      </c>
      <c r="B31" s="12">
        <v>10545</v>
      </c>
      <c r="C31" s="12">
        <v>385</v>
      </c>
      <c r="D31" s="12">
        <v>540</v>
      </c>
      <c r="E31" s="12">
        <v>585</v>
      </c>
      <c r="F31" s="12">
        <v>545</v>
      </c>
      <c r="G31" s="12">
        <v>590</v>
      </c>
      <c r="H31" s="12">
        <v>735</v>
      </c>
      <c r="I31" s="12">
        <v>710</v>
      </c>
      <c r="J31" s="12">
        <v>710</v>
      </c>
      <c r="K31" s="12">
        <v>715</v>
      </c>
      <c r="L31" s="12">
        <v>640</v>
      </c>
      <c r="M31" s="12">
        <v>705</v>
      </c>
      <c r="N31" s="12">
        <v>795</v>
      </c>
      <c r="O31" s="12">
        <v>745</v>
      </c>
      <c r="P31" s="12">
        <v>735</v>
      </c>
      <c r="Q31" s="12">
        <v>740</v>
      </c>
      <c r="R31" s="12">
        <v>665</v>
      </c>
    </row>
    <row r="32" spans="1:18" x14ac:dyDescent="0.35">
      <c r="A32" s="11" t="s">
        <v>236</v>
      </c>
      <c r="B32" s="12">
        <v>5895</v>
      </c>
      <c r="C32" s="12">
        <v>215</v>
      </c>
      <c r="D32" s="12">
        <v>280</v>
      </c>
      <c r="E32" s="12">
        <v>315</v>
      </c>
      <c r="F32" s="12">
        <v>320</v>
      </c>
      <c r="G32" s="12">
        <v>335</v>
      </c>
      <c r="H32" s="12">
        <v>395</v>
      </c>
      <c r="I32" s="12">
        <v>405</v>
      </c>
      <c r="J32" s="12">
        <v>390</v>
      </c>
      <c r="K32" s="12">
        <v>435</v>
      </c>
      <c r="L32" s="12">
        <v>370</v>
      </c>
      <c r="M32" s="12">
        <v>435</v>
      </c>
      <c r="N32" s="12">
        <v>430</v>
      </c>
      <c r="O32" s="12">
        <v>390</v>
      </c>
      <c r="P32" s="12">
        <v>420</v>
      </c>
      <c r="Q32" s="12">
        <v>375</v>
      </c>
      <c r="R32" s="12">
        <v>380</v>
      </c>
    </row>
    <row r="33" spans="1:18" x14ac:dyDescent="0.35">
      <c r="A33" s="11" t="s">
        <v>237</v>
      </c>
      <c r="B33" s="12">
        <v>860</v>
      </c>
      <c r="C33" s="12">
        <v>25</v>
      </c>
      <c r="D33" s="12">
        <v>35</v>
      </c>
      <c r="E33" s="12">
        <v>50</v>
      </c>
      <c r="F33" s="12">
        <v>30</v>
      </c>
      <c r="G33" s="12">
        <v>35</v>
      </c>
      <c r="H33" s="12">
        <v>65</v>
      </c>
      <c r="I33" s="12">
        <v>55</v>
      </c>
      <c r="J33" s="12">
        <v>45</v>
      </c>
      <c r="K33" s="12">
        <v>70</v>
      </c>
      <c r="L33" s="12">
        <v>60</v>
      </c>
      <c r="M33" s="12">
        <v>65</v>
      </c>
      <c r="N33" s="12">
        <v>70</v>
      </c>
      <c r="O33" s="12">
        <v>65</v>
      </c>
      <c r="P33" s="12">
        <v>65</v>
      </c>
      <c r="Q33" s="12">
        <v>50</v>
      </c>
      <c r="R33" s="12">
        <v>65</v>
      </c>
    </row>
    <row r="34" spans="1:18" x14ac:dyDescent="0.35">
      <c r="A34" s="11" t="s">
        <v>238</v>
      </c>
      <c r="B34" s="12">
        <v>6270</v>
      </c>
      <c r="C34" s="12">
        <v>240</v>
      </c>
      <c r="D34" s="12">
        <v>285</v>
      </c>
      <c r="E34" s="12">
        <v>325</v>
      </c>
      <c r="F34" s="12">
        <v>335</v>
      </c>
      <c r="G34" s="12">
        <v>375</v>
      </c>
      <c r="H34" s="12">
        <v>395</v>
      </c>
      <c r="I34" s="12">
        <v>435</v>
      </c>
      <c r="J34" s="12">
        <v>420</v>
      </c>
      <c r="K34" s="12">
        <v>445</v>
      </c>
      <c r="L34" s="12">
        <v>435</v>
      </c>
      <c r="M34" s="12">
        <v>440</v>
      </c>
      <c r="N34" s="12">
        <v>415</v>
      </c>
      <c r="O34" s="12">
        <v>425</v>
      </c>
      <c r="P34" s="12">
        <v>425</v>
      </c>
      <c r="Q34" s="12">
        <v>435</v>
      </c>
      <c r="R34" s="12">
        <v>425</v>
      </c>
    </row>
    <row r="35" spans="1:18" x14ac:dyDescent="0.35">
      <c r="A35" s="11" t="s">
        <v>239</v>
      </c>
      <c r="B35" s="12">
        <v>19560</v>
      </c>
      <c r="C35" s="12">
        <v>675</v>
      </c>
      <c r="D35" s="12">
        <v>1015</v>
      </c>
      <c r="E35" s="12">
        <v>1110</v>
      </c>
      <c r="F35" s="12">
        <v>1125</v>
      </c>
      <c r="G35" s="12">
        <v>1190</v>
      </c>
      <c r="H35" s="12">
        <v>1215</v>
      </c>
      <c r="I35" s="12">
        <v>1340</v>
      </c>
      <c r="J35" s="12">
        <v>1385</v>
      </c>
      <c r="K35" s="12">
        <v>1275</v>
      </c>
      <c r="L35" s="12">
        <v>1355</v>
      </c>
      <c r="M35" s="12">
        <v>1310</v>
      </c>
      <c r="N35" s="12">
        <v>1365</v>
      </c>
      <c r="O35" s="12">
        <v>1355</v>
      </c>
      <c r="P35" s="12">
        <v>1325</v>
      </c>
      <c r="Q35" s="12">
        <v>1210</v>
      </c>
      <c r="R35" s="12">
        <v>1315</v>
      </c>
    </row>
    <row r="36" spans="1:18" x14ac:dyDescent="0.35">
      <c r="A36" s="11" t="s">
        <v>240</v>
      </c>
      <c r="B36" s="12">
        <v>3915</v>
      </c>
      <c r="C36" s="12">
        <v>140</v>
      </c>
      <c r="D36" s="12">
        <v>185</v>
      </c>
      <c r="E36" s="12">
        <v>195</v>
      </c>
      <c r="F36" s="12">
        <v>235</v>
      </c>
      <c r="G36" s="12">
        <v>240</v>
      </c>
      <c r="H36" s="12">
        <v>245</v>
      </c>
      <c r="I36" s="12">
        <v>265</v>
      </c>
      <c r="J36" s="12">
        <v>270</v>
      </c>
      <c r="K36" s="12">
        <v>275</v>
      </c>
      <c r="L36" s="12">
        <v>250</v>
      </c>
      <c r="M36" s="12">
        <v>285</v>
      </c>
      <c r="N36" s="12">
        <v>285</v>
      </c>
      <c r="O36" s="12">
        <v>295</v>
      </c>
      <c r="P36" s="12">
        <v>260</v>
      </c>
      <c r="Q36" s="12">
        <v>235</v>
      </c>
      <c r="R36" s="12">
        <v>255</v>
      </c>
    </row>
    <row r="37" spans="1:18" x14ac:dyDescent="0.35">
      <c r="A37" s="11" t="s">
        <v>241</v>
      </c>
      <c r="B37" s="12">
        <v>7165</v>
      </c>
      <c r="C37" s="12">
        <v>305</v>
      </c>
      <c r="D37" s="12">
        <v>395</v>
      </c>
      <c r="E37" s="12">
        <v>395</v>
      </c>
      <c r="F37" s="12">
        <v>400</v>
      </c>
      <c r="G37" s="12">
        <v>445</v>
      </c>
      <c r="H37" s="12">
        <v>460</v>
      </c>
      <c r="I37" s="12">
        <v>455</v>
      </c>
      <c r="J37" s="12">
        <v>505</v>
      </c>
      <c r="K37" s="12">
        <v>500</v>
      </c>
      <c r="L37" s="12">
        <v>485</v>
      </c>
      <c r="M37" s="12">
        <v>450</v>
      </c>
      <c r="N37" s="12">
        <v>475</v>
      </c>
      <c r="O37" s="12">
        <v>490</v>
      </c>
      <c r="P37" s="12">
        <v>475</v>
      </c>
      <c r="Q37" s="12">
        <v>475</v>
      </c>
      <c r="R37" s="12">
        <v>445</v>
      </c>
    </row>
    <row r="38" spans="1:18" x14ac:dyDescent="0.35">
      <c r="A38" s="11" t="s">
        <v>242</v>
      </c>
      <c r="B38" s="12">
        <v>12415</v>
      </c>
      <c r="C38" s="12">
        <v>415</v>
      </c>
      <c r="D38" s="12">
        <v>650</v>
      </c>
      <c r="E38" s="12">
        <v>655</v>
      </c>
      <c r="F38" s="12">
        <v>685</v>
      </c>
      <c r="G38" s="12">
        <v>700</v>
      </c>
      <c r="H38" s="12">
        <v>750</v>
      </c>
      <c r="I38" s="12">
        <v>830</v>
      </c>
      <c r="J38" s="12">
        <v>850</v>
      </c>
      <c r="K38" s="12">
        <v>810</v>
      </c>
      <c r="L38" s="12">
        <v>865</v>
      </c>
      <c r="M38" s="12">
        <v>855</v>
      </c>
      <c r="N38" s="12">
        <v>915</v>
      </c>
      <c r="O38" s="12">
        <v>845</v>
      </c>
      <c r="P38" s="12">
        <v>875</v>
      </c>
      <c r="Q38" s="12">
        <v>845</v>
      </c>
      <c r="R38" s="12">
        <v>860</v>
      </c>
    </row>
    <row r="39" spans="1:18" x14ac:dyDescent="0.35">
      <c r="A39" s="11" t="s">
        <v>308</v>
      </c>
      <c r="B39" s="12">
        <v>480</v>
      </c>
      <c r="C39" s="12">
        <v>25</v>
      </c>
      <c r="D39" s="12">
        <v>40</v>
      </c>
      <c r="E39" s="12">
        <v>30</v>
      </c>
      <c r="F39" s="12">
        <v>20</v>
      </c>
      <c r="G39" s="12">
        <v>30</v>
      </c>
      <c r="H39" s="12">
        <v>30</v>
      </c>
      <c r="I39" s="12">
        <v>40</v>
      </c>
      <c r="J39" s="12">
        <v>30</v>
      </c>
      <c r="K39" s="12">
        <v>40</v>
      </c>
      <c r="L39" s="12">
        <v>20</v>
      </c>
      <c r="M39" s="12">
        <v>30</v>
      </c>
      <c r="N39" s="12">
        <v>40</v>
      </c>
      <c r="O39" s="12">
        <v>25</v>
      </c>
      <c r="P39" s="12">
        <v>30</v>
      </c>
      <c r="Q39" s="12">
        <v>30</v>
      </c>
      <c r="R39" s="12">
        <v>25</v>
      </c>
    </row>
    <row r="40" spans="1:18" x14ac:dyDescent="0.35">
      <c r="A40" s="20" t="s">
        <v>88</v>
      </c>
      <c r="B40" s="2"/>
      <c r="C40" s="2"/>
      <c r="D40" s="2"/>
      <c r="E40" s="2"/>
      <c r="F40" s="2"/>
      <c r="G40" s="2"/>
      <c r="H40" s="2"/>
      <c r="I40" s="2"/>
      <c r="J40" s="2"/>
      <c r="K40" s="2"/>
      <c r="L40" s="2"/>
      <c r="M40" s="2"/>
      <c r="N40" s="2"/>
      <c r="O40" s="2"/>
      <c r="P40" s="2"/>
      <c r="Q40" s="2"/>
      <c r="R40" s="2"/>
    </row>
    <row r="41" spans="1:18" ht="31" x14ac:dyDescent="0.35">
      <c r="A41" s="20" t="s">
        <v>98</v>
      </c>
      <c r="B41" s="2"/>
      <c r="C41" s="2"/>
      <c r="D41" s="2"/>
      <c r="E41" s="2"/>
      <c r="F41" s="2"/>
      <c r="G41" s="2"/>
      <c r="H41" s="2"/>
      <c r="I41" s="2"/>
      <c r="J41" s="2"/>
      <c r="K41" s="2"/>
      <c r="L41" s="2"/>
      <c r="M41" s="2"/>
      <c r="N41" s="2"/>
      <c r="O41" s="2"/>
      <c r="P41" s="2"/>
      <c r="Q41" s="2"/>
      <c r="R41" s="2"/>
    </row>
    <row r="42" spans="1:18" ht="108.5" x14ac:dyDescent="0.35">
      <c r="A42" s="20" t="s">
        <v>99</v>
      </c>
      <c r="B42" s="2"/>
      <c r="C42" s="2"/>
      <c r="D42" s="2"/>
      <c r="E42" s="2"/>
      <c r="F42" s="2"/>
      <c r="G42" s="2"/>
      <c r="H42" s="2"/>
      <c r="I42" s="2"/>
      <c r="J42" s="2"/>
      <c r="K42" s="2"/>
      <c r="L42" s="2"/>
      <c r="M42" s="2"/>
      <c r="N42" s="2"/>
      <c r="O42" s="2"/>
      <c r="P42" s="2"/>
      <c r="Q42" s="2"/>
      <c r="R42" s="2"/>
    </row>
    <row r="43" spans="1:18" ht="62" x14ac:dyDescent="0.35">
      <c r="A43" s="20" t="s">
        <v>100</v>
      </c>
      <c r="B43" s="2"/>
      <c r="C43" s="2"/>
      <c r="D43" s="2"/>
      <c r="E43" s="2"/>
      <c r="F43" s="2"/>
      <c r="G43" s="2"/>
      <c r="H43" s="2"/>
      <c r="I43" s="2"/>
      <c r="J43" s="2"/>
      <c r="K43" s="2"/>
      <c r="L43" s="2"/>
      <c r="M43" s="2"/>
      <c r="N43" s="2"/>
      <c r="O43" s="2"/>
      <c r="P43" s="2"/>
      <c r="Q43" s="2"/>
      <c r="R43" s="2"/>
    </row>
    <row r="44" spans="1:18" ht="31" x14ac:dyDescent="0.35">
      <c r="A44" s="20" t="s">
        <v>103</v>
      </c>
      <c r="B44" s="2"/>
      <c r="C44" s="2"/>
      <c r="D44" s="2"/>
      <c r="E44" s="2"/>
      <c r="F44" s="2"/>
      <c r="G44" s="2"/>
      <c r="H44" s="2"/>
      <c r="I44" s="2"/>
      <c r="J44" s="2"/>
      <c r="K44" s="2"/>
      <c r="L44" s="2"/>
      <c r="M44" s="2"/>
      <c r="N44" s="2"/>
      <c r="O44" s="2"/>
      <c r="P44" s="2"/>
      <c r="Q44" s="2"/>
      <c r="R44" s="2"/>
    </row>
    <row r="45" spans="1:18" ht="46.5" x14ac:dyDescent="0.35">
      <c r="A45" s="20" t="s">
        <v>77</v>
      </c>
      <c r="B45" s="2"/>
      <c r="C45" s="2"/>
      <c r="D45" s="2"/>
      <c r="E45" s="2"/>
      <c r="F45" s="2"/>
      <c r="G45" s="2"/>
      <c r="H45" s="2"/>
      <c r="I45" s="2"/>
      <c r="J45" s="2"/>
      <c r="K45" s="2"/>
      <c r="L45" s="2"/>
      <c r="M45" s="2"/>
      <c r="N45" s="2"/>
      <c r="O45" s="2"/>
      <c r="P45" s="2"/>
      <c r="Q45" s="2"/>
      <c r="R45" s="2"/>
    </row>
    <row r="46" spans="1:18" ht="46.5" x14ac:dyDescent="0.35">
      <c r="A46" s="20" t="s">
        <v>101</v>
      </c>
      <c r="B46" s="2"/>
      <c r="C46" s="2"/>
      <c r="D46" s="2"/>
      <c r="E46" s="2"/>
      <c r="F46" s="2"/>
      <c r="G46" s="2"/>
      <c r="H46" s="2"/>
      <c r="I46" s="2"/>
      <c r="J46" s="2"/>
      <c r="K46" s="2"/>
      <c r="L46" s="2"/>
      <c r="M46" s="2"/>
      <c r="N46" s="2"/>
      <c r="O46" s="2"/>
      <c r="P46" s="2"/>
      <c r="Q46" s="2"/>
      <c r="R46" s="2"/>
    </row>
  </sheetData>
  <conditionalFormatting sqref="A1">
    <cfRule type="dataBar" priority="1">
      <dataBar>
        <cfvo type="num" val="0"/>
        <cfvo type="num" val="1"/>
        <color rgb="FFB4A9D4"/>
      </dataBar>
      <extLst>
        <ext xmlns:x14="http://schemas.microsoft.com/office/spreadsheetml/2009/9/main" uri="{B025F937-C7B1-47D3-B67F-A62EFF666E3E}">
          <x14:id>{1499CA71-937A-4C64-BB58-0B4313424434}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499CA71-937A-4C64-BB58-0B4313424434}">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6"/>
  <sheetViews>
    <sheetView workbookViewId="0"/>
  </sheetViews>
  <sheetFormatPr defaultColWidth="11" defaultRowHeight="15.5" x14ac:dyDescent="0.35"/>
  <cols>
    <col min="1" max="1" width="55.75" customWidth="1"/>
    <col min="2" max="8" width="16.75" customWidth="1"/>
  </cols>
  <sheetData>
    <row r="1" spans="1:8" ht="21" x14ac:dyDescent="0.5">
      <c r="A1" s="7" t="s">
        <v>648</v>
      </c>
      <c r="B1" s="2"/>
      <c r="C1" s="2"/>
      <c r="D1" s="2"/>
      <c r="E1" s="2"/>
      <c r="F1" s="2"/>
      <c r="G1" s="2"/>
      <c r="H1" s="2"/>
    </row>
    <row r="2" spans="1:8" x14ac:dyDescent="0.35">
      <c r="A2" s="2" t="s">
        <v>48</v>
      </c>
      <c r="B2" s="2"/>
      <c r="C2" s="2"/>
      <c r="D2" s="2"/>
      <c r="E2" s="2"/>
      <c r="F2" s="2"/>
      <c r="G2" s="2"/>
      <c r="H2" s="2"/>
    </row>
    <row r="3" spans="1:8" x14ac:dyDescent="0.35">
      <c r="A3" s="2" t="s">
        <v>20</v>
      </c>
      <c r="B3" s="2"/>
      <c r="C3" s="2"/>
      <c r="D3" s="2"/>
      <c r="E3" s="2"/>
      <c r="F3" s="2"/>
      <c r="G3" s="2"/>
      <c r="H3" s="2"/>
    </row>
    <row r="4" spans="1:8" x14ac:dyDescent="0.35">
      <c r="A4" s="2" t="s">
        <v>47</v>
      </c>
      <c r="B4" s="2"/>
      <c r="C4" s="2"/>
      <c r="D4" s="2"/>
      <c r="E4" s="2"/>
      <c r="F4" s="2"/>
      <c r="G4" s="2"/>
      <c r="H4" s="2"/>
    </row>
    <row r="5" spans="1:8" ht="80.150000000000006" customHeight="1" x14ac:dyDescent="0.35">
      <c r="A5" s="4" t="s">
        <v>641</v>
      </c>
      <c r="B5" s="4" t="s">
        <v>274</v>
      </c>
      <c r="C5" s="4" t="s">
        <v>309</v>
      </c>
      <c r="D5" s="4" t="s">
        <v>310</v>
      </c>
      <c r="E5" s="4" t="s">
        <v>311</v>
      </c>
      <c r="F5" s="4" t="s">
        <v>312</v>
      </c>
      <c r="G5" s="4" t="s">
        <v>313</v>
      </c>
      <c r="H5" s="4" t="s">
        <v>314</v>
      </c>
    </row>
    <row r="6" spans="1:8" x14ac:dyDescent="0.35">
      <c r="A6" s="8" t="s">
        <v>141</v>
      </c>
      <c r="B6" s="9">
        <v>325550</v>
      </c>
      <c r="C6" s="9">
        <v>132795</v>
      </c>
      <c r="D6" s="9">
        <v>83830</v>
      </c>
      <c r="E6" s="9">
        <v>53070</v>
      </c>
      <c r="F6" s="9">
        <v>37875</v>
      </c>
      <c r="G6" s="9">
        <v>17495</v>
      </c>
      <c r="H6" s="9">
        <v>480</v>
      </c>
    </row>
    <row r="7" spans="1:8" x14ac:dyDescent="0.35">
      <c r="A7" s="11" t="s">
        <v>211</v>
      </c>
      <c r="B7" s="12">
        <v>10335</v>
      </c>
      <c r="C7" s="12">
        <v>2175</v>
      </c>
      <c r="D7" s="12">
        <v>3920</v>
      </c>
      <c r="E7" s="12">
        <v>1710</v>
      </c>
      <c r="F7" s="12">
        <v>1130</v>
      </c>
      <c r="G7" s="12">
        <v>1400</v>
      </c>
      <c r="H7" s="12" t="s">
        <v>631</v>
      </c>
    </row>
    <row r="8" spans="1:8" x14ac:dyDescent="0.35">
      <c r="A8" s="11" t="s">
        <v>212</v>
      </c>
      <c r="B8" s="12">
        <v>10085</v>
      </c>
      <c r="C8" s="12">
        <v>670</v>
      </c>
      <c r="D8" s="12">
        <v>1705</v>
      </c>
      <c r="E8" s="12">
        <v>2745</v>
      </c>
      <c r="F8" s="12">
        <v>3300</v>
      </c>
      <c r="G8" s="12">
        <v>1665</v>
      </c>
      <c r="H8" s="12" t="s">
        <v>631</v>
      </c>
    </row>
    <row r="9" spans="1:8" x14ac:dyDescent="0.35">
      <c r="A9" s="11" t="s">
        <v>213</v>
      </c>
      <c r="B9" s="12">
        <v>6545</v>
      </c>
      <c r="C9" s="12">
        <v>1050</v>
      </c>
      <c r="D9" s="12">
        <v>2260</v>
      </c>
      <c r="E9" s="12">
        <v>1745</v>
      </c>
      <c r="F9" s="12">
        <v>1175</v>
      </c>
      <c r="G9" s="12">
        <v>315</v>
      </c>
      <c r="H9" s="12" t="s">
        <v>631</v>
      </c>
    </row>
    <row r="10" spans="1:8" x14ac:dyDescent="0.35">
      <c r="A10" s="11" t="s">
        <v>214</v>
      </c>
      <c r="B10" s="12">
        <v>4100</v>
      </c>
      <c r="C10" s="12">
        <v>850</v>
      </c>
      <c r="D10" s="12">
        <v>890</v>
      </c>
      <c r="E10" s="12">
        <v>1480</v>
      </c>
      <c r="F10" s="12">
        <v>790</v>
      </c>
      <c r="G10" s="12">
        <v>90</v>
      </c>
      <c r="H10" s="12" t="s">
        <v>631</v>
      </c>
    </row>
    <row r="11" spans="1:8" x14ac:dyDescent="0.35">
      <c r="A11" s="11" t="s">
        <v>215</v>
      </c>
      <c r="B11" s="12">
        <v>3725</v>
      </c>
      <c r="C11" s="12">
        <v>1855</v>
      </c>
      <c r="D11" s="12">
        <v>1115</v>
      </c>
      <c r="E11" s="12">
        <v>420</v>
      </c>
      <c r="F11" s="12">
        <v>200</v>
      </c>
      <c r="G11" s="12">
        <v>135</v>
      </c>
      <c r="H11" s="12" t="s">
        <v>631</v>
      </c>
    </row>
    <row r="12" spans="1:8" x14ac:dyDescent="0.35">
      <c r="A12" s="11" t="s">
        <v>216</v>
      </c>
      <c r="B12" s="12">
        <v>8995</v>
      </c>
      <c r="C12" s="12">
        <v>1730</v>
      </c>
      <c r="D12" s="12">
        <v>3040</v>
      </c>
      <c r="E12" s="12">
        <v>2845</v>
      </c>
      <c r="F12" s="12">
        <v>765</v>
      </c>
      <c r="G12" s="12">
        <v>625</v>
      </c>
      <c r="H12" s="12" t="s">
        <v>631</v>
      </c>
    </row>
    <row r="13" spans="1:8" x14ac:dyDescent="0.35">
      <c r="A13" s="11" t="s">
        <v>217</v>
      </c>
      <c r="B13" s="12">
        <v>11020</v>
      </c>
      <c r="C13" s="12">
        <v>7140</v>
      </c>
      <c r="D13" s="12">
        <v>2210</v>
      </c>
      <c r="E13" s="12">
        <v>645</v>
      </c>
      <c r="F13" s="12">
        <v>710</v>
      </c>
      <c r="G13" s="12">
        <v>310</v>
      </c>
      <c r="H13" s="12" t="s">
        <v>631</v>
      </c>
    </row>
    <row r="14" spans="1:8" x14ac:dyDescent="0.35">
      <c r="A14" s="11" t="s">
        <v>218</v>
      </c>
      <c r="B14" s="12">
        <v>8925</v>
      </c>
      <c r="C14" s="12">
        <v>4720</v>
      </c>
      <c r="D14" s="12">
        <v>2420</v>
      </c>
      <c r="E14" s="12">
        <v>1070</v>
      </c>
      <c r="F14" s="12">
        <v>515</v>
      </c>
      <c r="G14" s="12">
        <v>195</v>
      </c>
      <c r="H14" s="12" t="s">
        <v>631</v>
      </c>
    </row>
    <row r="15" spans="1:8" x14ac:dyDescent="0.35">
      <c r="A15" s="11" t="s">
        <v>219</v>
      </c>
      <c r="B15" s="12">
        <v>3770</v>
      </c>
      <c r="C15" s="12">
        <v>525</v>
      </c>
      <c r="D15" s="12">
        <v>1550</v>
      </c>
      <c r="E15" s="12">
        <v>295</v>
      </c>
      <c r="F15" s="12">
        <v>625</v>
      </c>
      <c r="G15" s="12">
        <v>770</v>
      </c>
      <c r="H15" s="12" t="s">
        <v>631</v>
      </c>
    </row>
    <row r="16" spans="1:8" x14ac:dyDescent="0.35">
      <c r="A16" s="11" t="s">
        <v>220</v>
      </c>
      <c r="B16" s="12">
        <v>5840</v>
      </c>
      <c r="C16" s="12">
        <v>630</v>
      </c>
      <c r="D16" s="12">
        <v>2445</v>
      </c>
      <c r="E16" s="12">
        <v>1155</v>
      </c>
      <c r="F16" s="12">
        <v>1090</v>
      </c>
      <c r="G16" s="12">
        <v>520</v>
      </c>
      <c r="H16" s="12" t="s">
        <v>631</v>
      </c>
    </row>
    <row r="17" spans="1:8" x14ac:dyDescent="0.35">
      <c r="A17" s="11" t="s">
        <v>221</v>
      </c>
      <c r="B17" s="12">
        <v>3575</v>
      </c>
      <c r="C17" s="12">
        <v>705</v>
      </c>
      <c r="D17" s="12">
        <v>820</v>
      </c>
      <c r="E17" s="12">
        <v>340</v>
      </c>
      <c r="F17" s="12">
        <v>960</v>
      </c>
      <c r="G17" s="12">
        <v>755</v>
      </c>
      <c r="H17" s="12" t="s">
        <v>631</v>
      </c>
    </row>
    <row r="18" spans="1:8" x14ac:dyDescent="0.35">
      <c r="A18" s="11" t="s">
        <v>222</v>
      </c>
      <c r="B18" s="12">
        <v>20970</v>
      </c>
      <c r="C18" s="12">
        <v>7995</v>
      </c>
      <c r="D18" s="12">
        <v>5125</v>
      </c>
      <c r="E18" s="12">
        <v>2945</v>
      </c>
      <c r="F18" s="12">
        <v>2825</v>
      </c>
      <c r="G18" s="12">
        <v>2080</v>
      </c>
      <c r="H18" s="12" t="s">
        <v>631</v>
      </c>
    </row>
    <row r="19" spans="1:8" x14ac:dyDescent="0.35">
      <c r="A19" s="11" t="s">
        <v>223</v>
      </c>
      <c r="B19" s="12">
        <v>10050</v>
      </c>
      <c r="C19" s="12">
        <v>2940</v>
      </c>
      <c r="D19" s="12">
        <v>3240</v>
      </c>
      <c r="E19" s="12">
        <v>2435</v>
      </c>
      <c r="F19" s="12">
        <v>810</v>
      </c>
      <c r="G19" s="12">
        <v>620</v>
      </c>
      <c r="H19" s="12" t="s">
        <v>631</v>
      </c>
    </row>
    <row r="20" spans="1:8" x14ac:dyDescent="0.35">
      <c r="A20" s="11" t="s">
        <v>224</v>
      </c>
      <c r="B20" s="12">
        <v>25055</v>
      </c>
      <c r="C20" s="12">
        <v>9435</v>
      </c>
      <c r="D20" s="12">
        <v>6835</v>
      </c>
      <c r="E20" s="12">
        <v>4475</v>
      </c>
      <c r="F20" s="12">
        <v>2775</v>
      </c>
      <c r="G20" s="12">
        <v>1535</v>
      </c>
      <c r="H20" s="12" t="s">
        <v>631</v>
      </c>
    </row>
    <row r="21" spans="1:8" x14ac:dyDescent="0.35">
      <c r="A21" s="11" t="s">
        <v>225</v>
      </c>
      <c r="B21" s="12">
        <v>52930</v>
      </c>
      <c r="C21" s="12">
        <v>37830</v>
      </c>
      <c r="D21" s="12">
        <v>8415</v>
      </c>
      <c r="E21" s="12">
        <v>3690</v>
      </c>
      <c r="F21" s="12">
        <v>2205</v>
      </c>
      <c r="G21" s="12">
        <v>790</v>
      </c>
      <c r="H21" s="12" t="s">
        <v>631</v>
      </c>
    </row>
    <row r="22" spans="1:8" x14ac:dyDescent="0.35">
      <c r="A22" s="11" t="s">
        <v>226</v>
      </c>
      <c r="B22" s="12">
        <v>11850</v>
      </c>
      <c r="C22" s="12">
        <v>2485</v>
      </c>
      <c r="D22" s="12">
        <v>2675</v>
      </c>
      <c r="E22" s="12">
        <v>3640</v>
      </c>
      <c r="F22" s="12">
        <v>2750</v>
      </c>
      <c r="G22" s="12">
        <v>300</v>
      </c>
      <c r="H22" s="12" t="s">
        <v>631</v>
      </c>
    </row>
    <row r="23" spans="1:8" x14ac:dyDescent="0.35">
      <c r="A23" s="11" t="s">
        <v>227</v>
      </c>
      <c r="B23" s="12">
        <v>5375</v>
      </c>
      <c r="C23" s="12">
        <v>3685</v>
      </c>
      <c r="D23" s="12">
        <v>790</v>
      </c>
      <c r="E23" s="12">
        <v>270</v>
      </c>
      <c r="F23" s="12">
        <v>470</v>
      </c>
      <c r="G23" s="12">
        <v>165</v>
      </c>
      <c r="H23" s="12" t="s">
        <v>631</v>
      </c>
    </row>
    <row r="24" spans="1:8" x14ac:dyDescent="0.35">
      <c r="A24" s="11" t="s">
        <v>228</v>
      </c>
      <c r="B24" s="12">
        <v>6195</v>
      </c>
      <c r="C24" s="12">
        <v>1055</v>
      </c>
      <c r="D24" s="12">
        <v>2845</v>
      </c>
      <c r="E24" s="12">
        <v>1220</v>
      </c>
      <c r="F24" s="12">
        <v>780</v>
      </c>
      <c r="G24" s="12">
        <v>295</v>
      </c>
      <c r="H24" s="12" t="s">
        <v>631</v>
      </c>
    </row>
    <row r="25" spans="1:8" x14ac:dyDescent="0.35">
      <c r="A25" s="11" t="s">
        <v>229</v>
      </c>
      <c r="B25" s="12">
        <v>4865</v>
      </c>
      <c r="C25" s="12">
        <v>265</v>
      </c>
      <c r="D25" s="12">
        <v>1160</v>
      </c>
      <c r="E25" s="12">
        <v>1655</v>
      </c>
      <c r="F25" s="12">
        <v>1555</v>
      </c>
      <c r="G25" s="12">
        <v>235</v>
      </c>
      <c r="H25" s="12" t="s">
        <v>631</v>
      </c>
    </row>
    <row r="26" spans="1:8" x14ac:dyDescent="0.35">
      <c r="A26" s="11" t="s">
        <v>230</v>
      </c>
      <c r="B26" s="12">
        <v>985</v>
      </c>
      <c r="C26" s="12">
        <v>0</v>
      </c>
      <c r="D26" s="12">
        <v>205</v>
      </c>
      <c r="E26" s="12">
        <v>780</v>
      </c>
      <c r="F26" s="12">
        <v>0</v>
      </c>
      <c r="G26" s="12">
        <v>0</v>
      </c>
      <c r="H26" s="12" t="s">
        <v>631</v>
      </c>
    </row>
    <row r="27" spans="1:8" x14ac:dyDescent="0.35">
      <c r="A27" s="11" t="s">
        <v>231</v>
      </c>
      <c r="B27" s="12">
        <v>10395</v>
      </c>
      <c r="C27" s="12">
        <v>6655</v>
      </c>
      <c r="D27" s="12">
        <v>1900</v>
      </c>
      <c r="E27" s="12">
        <v>1065</v>
      </c>
      <c r="F27" s="12">
        <v>460</v>
      </c>
      <c r="G27" s="12">
        <v>305</v>
      </c>
      <c r="H27" s="12" t="s">
        <v>631</v>
      </c>
    </row>
    <row r="28" spans="1:8" x14ac:dyDescent="0.35">
      <c r="A28" s="11" t="s">
        <v>232</v>
      </c>
      <c r="B28" s="12">
        <v>24715</v>
      </c>
      <c r="C28" s="12">
        <v>12425</v>
      </c>
      <c r="D28" s="12">
        <v>7290</v>
      </c>
      <c r="E28" s="12">
        <v>2505</v>
      </c>
      <c r="F28" s="12">
        <v>1855</v>
      </c>
      <c r="G28" s="12">
        <v>630</v>
      </c>
      <c r="H28" s="12" t="s">
        <v>631</v>
      </c>
    </row>
    <row r="29" spans="1:8" x14ac:dyDescent="0.35">
      <c r="A29" s="11" t="s">
        <v>233</v>
      </c>
      <c r="B29" s="12">
        <v>780</v>
      </c>
      <c r="C29" s="12">
        <v>0</v>
      </c>
      <c r="D29" s="12">
        <v>205</v>
      </c>
      <c r="E29" s="12">
        <v>150</v>
      </c>
      <c r="F29" s="12">
        <v>390</v>
      </c>
      <c r="G29" s="12">
        <v>35</v>
      </c>
      <c r="H29" s="12" t="s">
        <v>631</v>
      </c>
    </row>
    <row r="30" spans="1:8" x14ac:dyDescent="0.35">
      <c r="A30" s="11" t="s">
        <v>234</v>
      </c>
      <c r="B30" s="12">
        <v>7365</v>
      </c>
      <c r="C30" s="12">
        <v>1230</v>
      </c>
      <c r="D30" s="12">
        <v>1670</v>
      </c>
      <c r="E30" s="12">
        <v>1660</v>
      </c>
      <c r="F30" s="12">
        <v>1965</v>
      </c>
      <c r="G30" s="12">
        <v>835</v>
      </c>
      <c r="H30" s="12" t="s">
        <v>631</v>
      </c>
    </row>
    <row r="31" spans="1:8" x14ac:dyDescent="0.35">
      <c r="A31" s="11" t="s">
        <v>235</v>
      </c>
      <c r="B31" s="12">
        <v>10545</v>
      </c>
      <c r="C31" s="12">
        <v>4760</v>
      </c>
      <c r="D31" s="12">
        <v>3005</v>
      </c>
      <c r="E31" s="12">
        <v>1510</v>
      </c>
      <c r="F31" s="12">
        <v>710</v>
      </c>
      <c r="G31" s="12">
        <v>565</v>
      </c>
      <c r="H31" s="12" t="s">
        <v>631</v>
      </c>
    </row>
    <row r="32" spans="1:8" x14ac:dyDescent="0.35">
      <c r="A32" s="11" t="s">
        <v>236</v>
      </c>
      <c r="B32" s="12">
        <v>5895</v>
      </c>
      <c r="C32" s="12">
        <v>985</v>
      </c>
      <c r="D32" s="12">
        <v>1145</v>
      </c>
      <c r="E32" s="12">
        <v>2140</v>
      </c>
      <c r="F32" s="12">
        <v>1390</v>
      </c>
      <c r="G32" s="12">
        <v>235</v>
      </c>
      <c r="H32" s="12" t="s">
        <v>631</v>
      </c>
    </row>
    <row r="33" spans="1:8" x14ac:dyDescent="0.35">
      <c r="A33" s="11" t="s">
        <v>237</v>
      </c>
      <c r="B33" s="12">
        <v>860</v>
      </c>
      <c r="C33" s="12">
        <v>0</v>
      </c>
      <c r="D33" s="12">
        <v>80</v>
      </c>
      <c r="E33" s="12">
        <v>310</v>
      </c>
      <c r="F33" s="12">
        <v>470</v>
      </c>
      <c r="G33" s="12">
        <v>0</v>
      </c>
      <c r="H33" s="12" t="s">
        <v>631</v>
      </c>
    </row>
    <row r="34" spans="1:8" x14ac:dyDescent="0.35">
      <c r="A34" s="11" t="s">
        <v>238</v>
      </c>
      <c r="B34" s="12">
        <v>6270</v>
      </c>
      <c r="C34" s="12">
        <v>2195</v>
      </c>
      <c r="D34" s="12">
        <v>1695</v>
      </c>
      <c r="E34" s="12">
        <v>1625</v>
      </c>
      <c r="F34" s="12">
        <v>470</v>
      </c>
      <c r="G34" s="12">
        <v>285</v>
      </c>
      <c r="H34" s="12" t="s">
        <v>631</v>
      </c>
    </row>
    <row r="35" spans="1:8" x14ac:dyDescent="0.35">
      <c r="A35" s="11" t="s">
        <v>239</v>
      </c>
      <c r="B35" s="12">
        <v>19560</v>
      </c>
      <c r="C35" s="12">
        <v>7215</v>
      </c>
      <c r="D35" s="12">
        <v>5885</v>
      </c>
      <c r="E35" s="12">
        <v>3405</v>
      </c>
      <c r="F35" s="12">
        <v>2130</v>
      </c>
      <c r="G35" s="12">
        <v>925</v>
      </c>
      <c r="H35" s="12" t="s">
        <v>631</v>
      </c>
    </row>
    <row r="36" spans="1:8" x14ac:dyDescent="0.35">
      <c r="A36" s="11" t="s">
        <v>240</v>
      </c>
      <c r="B36" s="12">
        <v>3915</v>
      </c>
      <c r="C36" s="12">
        <v>1490</v>
      </c>
      <c r="D36" s="12">
        <v>790</v>
      </c>
      <c r="E36" s="12">
        <v>620</v>
      </c>
      <c r="F36" s="12">
        <v>700</v>
      </c>
      <c r="G36" s="12">
        <v>315</v>
      </c>
      <c r="H36" s="12" t="s">
        <v>631</v>
      </c>
    </row>
    <row r="37" spans="1:8" x14ac:dyDescent="0.35">
      <c r="A37" s="11" t="s">
        <v>241</v>
      </c>
      <c r="B37" s="12">
        <v>7165</v>
      </c>
      <c r="C37" s="12">
        <v>4495</v>
      </c>
      <c r="D37" s="12">
        <v>1745</v>
      </c>
      <c r="E37" s="12">
        <v>640</v>
      </c>
      <c r="F37" s="12">
        <v>215</v>
      </c>
      <c r="G37" s="12">
        <v>65</v>
      </c>
      <c r="H37" s="12" t="s">
        <v>631</v>
      </c>
    </row>
    <row r="38" spans="1:8" x14ac:dyDescent="0.35">
      <c r="A38" s="11" t="s">
        <v>242</v>
      </c>
      <c r="B38" s="12">
        <v>12415</v>
      </c>
      <c r="C38" s="12">
        <v>3595</v>
      </c>
      <c r="D38" s="12">
        <v>4740</v>
      </c>
      <c r="E38" s="12">
        <v>1895</v>
      </c>
      <c r="F38" s="12">
        <v>1680</v>
      </c>
      <c r="G38" s="12">
        <v>505</v>
      </c>
      <c r="H38" s="12" t="s">
        <v>631</v>
      </c>
    </row>
    <row r="39" spans="1:8" x14ac:dyDescent="0.35">
      <c r="A39" s="11" t="s">
        <v>308</v>
      </c>
      <c r="B39" s="12">
        <v>480</v>
      </c>
      <c r="C39" s="12" t="s">
        <v>631</v>
      </c>
      <c r="D39" s="12" t="s">
        <v>631</v>
      </c>
      <c r="E39" s="12" t="s">
        <v>631</v>
      </c>
      <c r="F39" s="12" t="s">
        <v>631</v>
      </c>
      <c r="G39" s="12" t="s">
        <v>631</v>
      </c>
      <c r="H39" s="12">
        <v>480</v>
      </c>
    </row>
    <row r="40" spans="1:8" x14ac:dyDescent="0.35">
      <c r="A40" s="20" t="s">
        <v>88</v>
      </c>
      <c r="B40" s="2"/>
      <c r="C40" s="2"/>
      <c r="D40" s="2"/>
      <c r="E40" s="2"/>
      <c r="F40" s="2"/>
      <c r="G40" s="2"/>
      <c r="H40" s="2"/>
    </row>
    <row r="41" spans="1:8" ht="31" x14ac:dyDescent="0.35">
      <c r="A41" s="20" t="s">
        <v>98</v>
      </c>
      <c r="B41" s="2"/>
      <c r="C41" s="2"/>
      <c r="D41" s="2"/>
      <c r="E41" s="2"/>
      <c r="F41" s="2"/>
      <c r="G41" s="2"/>
      <c r="H41" s="2"/>
    </row>
    <row r="42" spans="1:8" ht="108.5" x14ac:dyDescent="0.35">
      <c r="A42" s="20" t="s">
        <v>99</v>
      </c>
      <c r="B42" s="2"/>
      <c r="C42" s="2"/>
      <c r="D42" s="2"/>
      <c r="E42" s="2"/>
      <c r="F42" s="2"/>
      <c r="G42" s="2"/>
      <c r="H42" s="2"/>
    </row>
    <row r="43" spans="1:8" ht="62" x14ac:dyDescent="0.35">
      <c r="A43" s="20" t="s">
        <v>100</v>
      </c>
      <c r="B43" s="2"/>
      <c r="C43" s="2"/>
      <c r="D43" s="2"/>
      <c r="E43" s="2"/>
      <c r="F43" s="2"/>
      <c r="G43" s="2"/>
      <c r="H43" s="2"/>
    </row>
    <row r="44" spans="1:8" ht="186" x14ac:dyDescent="0.35">
      <c r="A44" s="20" t="s">
        <v>104</v>
      </c>
      <c r="B44" s="2"/>
      <c r="C44" s="2"/>
      <c r="D44" s="2"/>
      <c r="E44" s="2"/>
      <c r="F44" s="2"/>
      <c r="G44" s="2"/>
      <c r="H44" s="2"/>
    </row>
    <row r="45" spans="1:8" ht="46.5" x14ac:dyDescent="0.35">
      <c r="A45" s="20" t="s">
        <v>77</v>
      </c>
      <c r="B45" s="2"/>
      <c r="C45" s="2"/>
      <c r="D45" s="2"/>
      <c r="E45" s="2"/>
      <c r="F45" s="2"/>
      <c r="G45" s="2"/>
      <c r="H45" s="2"/>
    </row>
    <row r="46" spans="1:8" ht="31" x14ac:dyDescent="0.35">
      <c r="A46" s="26" t="s">
        <v>105</v>
      </c>
      <c r="B46" s="2"/>
      <c r="C46" s="2"/>
      <c r="D46" s="2"/>
      <c r="E46" s="2"/>
      <c r="F46" s="2"/>
      <c r="G46" s="2"/>
      <c r="H46" s="2"/>
    </row>
  </sheetData>
  <conditionalFormatting sqref="A1">
    <cfRule type="dataBar" priority="1">
      <dataBar>
        <cfvo type="num" val="0"/>
        <cfvo type="num" val="1"/>
        <color rgb="FFB4A9D4"/>
      </dataBar>
      <extLst>
        <ext xmlns:x14="http://schemas.microsoft.com/office/spreadsheetml/2009/9/main" uri="{B025F937-C7B1-47D3-B67F-A62EFF666E3E}">
          <x14:id>{E2E1BDB5-FEE3-47E6-B21F-535F0ED85FAD}</x14:id>
        </ext>
      </extLst>
    </cfRule>
  </conditionalFormatting>
  <hyperlinks>
    <hyperlink ref="A46" r:id="rId1" xr:uid="{00000000-0004-0000-0D00-000000000000}"/>
  </hyperlinks>
  <pageMargins left="0.7" right="0.7" top="0.75" bottom="0.75" header="0.3" footer="0.3"/>
  <pageSetup paperSize="9" orientation="portrait" horizontalDpi="300" verticalDpi="300"/>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2E1BDB5-FEE3-47E6-B21F-535F0ED85FA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1"/>
  <sheetViews>
    <sheetView workbookViewId="0"/>
  </sheetViews>
  <sheetFormatPr defaultColWidth="11" defaultRowHeight="15.5" x14ac:dyDescent="0.35"/>
  <cols>
    <col min="1" max="1" width="50.75" customWidth="1"/>
    <col min="2" max="3" width="16.75" customWidth="1"/>
  </cols>
  <sheetData>
    <row r="1" spans="1:3" ht="21" x14ac:dyDescent="0.5">
      <c r="A1" s="7" t="s">
        <v>13</v>
      </c>
      <c r="B1" s="2"/>
      <c r="C1" s="2"/>
    </row>
    <row r="2" spans="1:3" x14ac:dyDescent="0.35">
      <c r="A2" s="2" t="s">
        <v>49</v>
      </c>
      <c r="B2" s="2"/>
      <c r="C2" s="2"/>
    </row>
    <row r="3" spans="1:3" x14ac:dyDescent="0.35">
      <c r="A3" s="2" t="s">
        <v>20</v>
      </c>
      <c r="B3" s="2"/>
      <c r="C3" s="2"/>
    </row>
    <row r="4" spans="1:3" x14ac:dyDescent="0.35">
      <c r="A4" s="2" t="s">
        <v>21</v>
      </c>
      <c r="B4" s="2"/>
      <c r="C4" s="2"/>
    </row>
    <row r="5" spans="1:3" x14ac:dyDescent="0.35">
      <c r="A5" s="2" t="s">
        <v>41</v>
      </c>
      <c r="B5" s="2"/>
      <c r="C5" s="2"/>
    </row>
    <row r="6" spans="1:3" ht="80.150000000000006" customHeight="1" x14ac:dyDescent="0.35">
      <c r="A6" s="4" t="s">
        <v>642</v>
      </c>
      <c r="B6" s="4" t="s">
        <v>315</v>
      </c>
      <c r="C6" s="4" t="s">
        <v>316</v>
      </c>
    </row>
    <row r="7" spans="1:3" x14ac:dyDescent="0.35">
      <c r="A7" s="8" t="s">
        <v>141</v>
      </c>
      <c r="B7" s="9">
        <v>188495</v>
      </c>
      <c r="C7" s="10">
        <v>1</v>
      </c>
    </row>
    <row r="8" spans="1:3" x14ac:dyDescent="0.35">
      <c r="A8" s="11" t="s">
        <v>199</v>
      </c>
      <c r="B8" s="12">
        <v>105</v>
      </c>
      <c r="C8" s="13">
        <v>0</v>
      </c>
    </row>
    <row r="9" spans="1:3" x14ac:dyDescent="0.35">
      <c r="A9" s="11" t="s">
        <v>200</v>
      </c>
      <c r="B9" s="12">
        <v>10405</v>
      </c>
      <c r="C9" s="13">
        <v>0.06</v>
      </c>
    </row>
    <row r="10" spans="1:3" x14ac:dyDescent="0.35">
      <c r="A10" s="11" t="s">
        <v>201</v>
      </c>
      <c r="B10" s="12">
        <v>24875</v>
      </c>
      <c r="C10" s="13">
        <v>0.13</v>
      </c>
    </row>
    <row r="11" spans="1:3" x14ac:dyDescent="0.35">
      <c r="A11" s="11" t="s">
        <v>202</v>
      </c>
      <c r="B11" s="12">
        <v>41195</v>
      </c>
      <c r="C11" s="13">
        <v>0.22</v>
      </c>
    </row>
    <row r="12" spans="1:3" x14ac:dyDescent="0.35">
      <c r="A12" s="11" t="s">
        <v>203</v>
      </c>
      <c r="B12" s="12">
        <v>44875</v>
      </c>
      <c r="C12" s="13">
        <v>0.24</v>
      </c>
    </row>
    <row r="13" spans="1:3" x14ac:dyDescent="0.35">
      <c r="A13" s="11" t="s">
        <v>204</v>
      </c>
      <c r="B13" s="12">
        <v>34780</v>
      </c>
      <c r="C13" s="13">
        <v>0.18</v>
      </c>
    </row>
    <row r="14" spans="1:3" x14ac:dyDescent="0.35">
      <c r="A14" s="11" t="s">
        <v>205</v>
      </c>
      <c r="B14" s="12">
        <v>19120</v>
      </c>
      <c r="C14" s="13">
        <v>0.1</v>
      </c>
    </row>
    <row r="15" spans="1:3" x14ac:dyDescent="0.35">
      <c r="A15" s="11" t="s">
        <v>206</v>
      </c>
      <c r="B15" s="12">
        <v>8610</v>
      </c>
      <c r="C15" s="13">
        <v>0.05</v>
      </c>
    </row>
    <row r="16" spans="1:3" x14ac:dyDescent="0.35">
      <c r="A16" s="11" t="s">
        <v>207</v>
      </c>
      <c r="B16" s="12">
        <v>2755</v>
      </c>
      <c r="C16" s="13">
        <v>0.01</v>
      </c>
    </row>
    <row r="17" spans="1:3" x14ac:dyDescent="0.35">
      <c r="A17" s="11" t="s">
        <v>208</v>
      </c>
      <c r="B17" s="12">
        <v>1070</v>
      </c>
      <c r="C17" s="13">
        <v>0.01</v>
      </c>
    </row>
    <row r="18" spans="1:3" x14ac:dyDescent="0.35">
      <c r="A18" s="11" t="s">
        <v>209</v>
      </c>
      <c r="B18" s="12">
        <v>710</v>
      </c>
      <c r="C18" s="13">
        <v>0</v>
      </c>
    </row>
    <row r="19" spans="1:3" x14ac:dyDescent="0.35">
      <c r="A19" s="20" t="s">
        <v>88</v>
      </c>
      <c r="B19" s="2"/>
      <c r="C19" s="2"/>
    </row>
    <row r="20" spans="1:3" ht="31" x14ac:dyDescent="0.35">
      <c r="A20" s="20" t="s">
        <v>106</v>
      </c>
      <c r="B20" s="2"/>
      <c r="C20" s="2"/>
    </row>
    <row r="21" spans="1:3" x14ac:dyDescent="0.35">
      <c r="A21" s="20"/>
      <c r="B21" s="2"/>
      <c r="C21" s="2"/>
    </row>
  </sheetData>
  <conditionalFormatting sqref="C1:C1048576">
    <cfRule type="dataBar" priority="1">
      <dataBar>
        <cfvo type="num" val="0"/>
        <cfvo type="num" val="1"/>
        <color rgb="FFB4A9D4"/>
      </dataBar>
      <extLst>
        <ext xmlns:x14="http://schemas.microsoft.com/office/spreadsheetml/2009/9/main" uri="{B025F937-C7B1-47D3-B67F-A62EFF666E3E}">
          <x14:id>{014A2EB1-1007-4396-BC70-7618F61D801C}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14A2EB1-1007-4396-BC70-7618F61D801C}">
            <x14:dataBar minLength="0" maxLength="100" gradient="0">
              <x14:cfvo type="num">
                <xm:f>0</xm:f>
              </x14:cfvo>
              <x14:cfvo type="num">
                <xm:f>1</xm:f>
              </x14:cfvo>
              <x14:negativeFillColor rgb="FFB4A9D4"/>
              <x14:axisColor rgb="FF000000"/>
            </x14:dataBar>
          </x14:cfRule>
          <xm:sqref>C1:C1048576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64"/>
  <sheetViews>
    <sheetView topLeftCell="A24" workbookViewId="0">
      <selection activeCell="F55" sqref="F55"/>
    </sheetView>
  </sheetViews>
  <sheetFormatPr defaultColWidth="11" defaultRowHeight="15.5" x14ac:dyDescent="0.35"/>
  <cols>
    <col min="1" max="1" width="50.75" customWidth="1"/>
    <col min="2" max="12" width="16.75" customWidth="1"/>
  </cols>
  <sheetData>
    <row r="1" spans="1:12" ht="21" x14ac:dyDescent="0.5">
      <c r="A1" s="7" t="s">
        <v>14</v>
      </c>
      <c r="B1" s="2"/>
      <c r="C1" s="2"/>
      <c r="D1" s="2"/>
      <c r="E1" s="2"/>
      <c r="F1" s="2"/>
      <c r="G1" s="2"/>
      <c r="H1" s="2"/>
      <c r="I1" s="2"/>
      <c r="J1" s="2"/>
      <c r="K1" s="2"/>
      <c r="L1" s="2"/>
    </row>
    <row r="2" spans="1:12" x14ac:dyDescent="0.35">
      <c r="A2" s="2" t="s">
        <v>50</v>
      </c>
      <c r="B2" s="2"/>
      <c r="C2" s="2"/>
      <c r="D2" s="2"/>
      <c r="E2" s="2"/>
      <c r="F2" s="2"/>
      <c r="G2" s="2"/>
      <c r="H2" s="2"/>
      <c r="I2" s="2"/>
      <c r="J2" s="2"/>
      <c r="K2" s="2"/>
      <c r="L2" s="2"/>
    </row>
    <row r="3" spans="1:12" x14ac:dyDescent="0.35">
      <c r="A3" s="2" t="s">
        <v>20</v>
      </c>
      <c r="B3" s="2"/>
      <c r="C3" s="2"/>
      <c r="D3" s="2"/>
      <c r="E3" s="2"/>
      <c r="F3" s="2"/>
      <c r="G3" s="2"/>
      <c r="H3" s="2"/>
      <c r="I3" s="2"/>
      <c r="J3" s="2"/>
      <c r="K3" s="2"/>
      <c r="L3" s="2"/>
    </row>
    <row r="4" spans="1:12" x14ac:dyDescent="0.35">
      <c r="A4" s="2" t="s">
        <v>21</v>
      </c>
      <c r="B4" s="2"/>
      <c r="C4" s="2"/>
      <c r="D4" s="2"/>
      <c r="E4" s="2"/>
      <c r="F4" s="2"/>
      <c r="G4" s="2"/>
      <c r="H4" s="2"/>
      <c r="I4" s="2"/>
      <c r="J4" s="2"/>
      <c r="K4" s="2"/>
      <c r="L4" s="2"/>
    </row>
    <row r="5" spans="1:12" x14ac:dyDescent="0.35">
      <c r="A5" s="2" t="s">
        <v>51</v>
      </c>
      <c r="B5" s="2"/>
      <c r="C5" s="2"/>
      <c r="D5" s="2"/>
      <c r="E5" s="2"/>
      <c r="F5" s="2"/>
      <c r="G5" s="2"/>
      <c r="H5" s="2"/>
      <c r="I5" s="2"/>
      <c r="J5" s="2"/>
      <c r="K5" s="2"/>
      <c r="L5" s="2"/>
    </row>
    <row r="6" spans="1:12" ht="120" customHeight="1" x14ac:dyDescent="0.35">
      <c r="A6" s="4" t="s">
        <v>644</v>
      </c>
      <c r="B6" s="4" t="s">
        <v>317</v>
      </c>
      <c r="C6" s="4" t="s">
        <v>318</v>
      </c>
      <c r="D6" s="4" t="s">
        <v>645</v>
      </c>
      <c r="E6" s="4" t="s">
        <v>662</v>
      </c>
      <c r="F6" s="4" t="s">
        <v>663</v>
      </c>
      <c r="G6" s="4" t="s">
        <v>675</v>
      </c>
      <c r="H6" s="4" t="s">
        <v>672</v>
      </c>
      <c r="I6" s="4" t="s">
        <v>673</v>
      </c>
      <c r="J6" s="4" t="s">
        <v>674</v>
      </c>
      <c r="K6" s="4" t="s">
        <v>665</v>
      </c>
      <c r="L6" s="4" t="s">
        <v>664</v>
      </c>
    </row>
    <row r="7" spans="1:12" x14ac:dyDescent="0.35">
      <c r="A7" s="8" t="s">
        <v>141</v>
      </c>
      <c r="B7" s="9">
        <v>4475</v>
      </c>
      <c r="C7" s="27">
        <v>1.2E-2</v>
      </c>
      <c r="D7" s="9">
        <v>3685</v>
      </c>
      <c r="E7" s="9">
        <v>1445</v>
      </c>
      <c r="F7" s="9">
        <v>2105</v>
      </c>
      <c r="G7" s="9">
        <v>135</v>
      </c>
      <c r="H7" s="10" t="s">
        <v>657</v>
      </c>
      <c r="I7" s="10" t="s">
        <v>657</v>
      </c>
      <c r="J7" s="10">
        <v>0.04</v>
      </c>
      <c r="K7" s="9">
        <v>10</v>
      </c>
      <c r="L7" s="10">
        <v>0.89</v>
      </c>
    </row>
    <row r="8" spans="1:12" x14ac:dyDescent="0.35">
      <c r="A8" s="11" t="s">
        <v>145</v>
      </c>
      <c r="B8" s="12" t="s">
        <v>643</v>
      </c>
      <c r="C8" s="28" t="s">
        <v>643</v>
      </c>
      <c r="D8" s="12" t="s">
        <v>631</v>
      </c>
      <c r="E8" s="12" t="s">
        <v>631</v>
      </c>
      <c r="F8" s="12" t="s">
        <v>631</v>
      </c>
      <c r="G8" s="12" t="s">
        <v>631</v>
      </c>
      <c r="H8" s="13" t="s">
        <v>631</v>
      </c>
      <c r="I8" s="13" t="s">
        <v>631</v>
      </c>
      <c r="J8" s="13" t="s">
        <v>631</v>
      </c>
      <c r="K8" s="12" t="s">
        <v>631</v>
      </c>
      <c r="L8" s="13" t="s">
        <v>631</v>
      </c>
    </row>
    <row r="9" spans="1:12" x14ac:dyDescent="0.35">
      <c r="A9" s="11" t="s">
        <v>146</v>
      </c>
      <c r="B9" s="12">
        <v>100</v>
      </c>
      <c r="C9" s="28">
        <v>4.0000000000000001E-3</v>
      </c>
      <c r="D9" s="12">
        <v>65</v>
      </c>
      <c r="E9" s="12">
        <v>15</v>
      </c>
      <c r="F9" s="12">
        <v>15</v>
      </c>
      <c r="G9" s="12">
        <v>30</v>
      </c>
      <c r="H9" s="13">
        <v>0.25</v>
      </c>
      <c r="I9" s="13">
        <v>0.25</v>
      </c>
      <c r="J9" s="13">
        <v>0.49</v>
      </c>
      <c r="K9" s="12">
        <v>8</v>
      </c>
      <c r="L9" s="13">
        <v>0.97</v>
      </c>
    </row>
    <row r="10" spans="1:12" x14ac:dyDescent="0.35">
      <c r="A10" s="11" t="s">
        <v>147</v>
      </c>
      <c r="B10" s="12">
        <v>65</v>
      </c>
      <c r="C10" s="28">
        <v>4.0000000000000001E-3</v>
      </c>
      <c r="D10" s="12">
        <v>85</v>
      </c>
      <c r="E10" s="12">
        <v>20</v>
      </c>
      <c r="F10" s="12">
        <v>40</v>
      </c>
      <c r="G10" s="12">
        <v>30</v>
      </c>
      <c r="H10" s="13">
        <v>0.21</v>
      </c>
      <c r="I10" s="13">
        <v>0.45</v>
      </c>
      <c r="J10" s="13">
        <v>0.33</v>
      </c>
      <c r="K10" s="12">
        <v>14</v>
      </c>
      <c r="L10" s="13">
        <v>0.88</v>
      </c>
    </row>
    <row r="11" spans="1:12" x14ac:dyDescent="0.35">
      <c r="A11" s="11" t="s">
        <v>148</v>
      </c>
      <c r="B11" s="12">
        <v>40</v>
      </c>
      <c r="C11" s="28">
        <v>6.0000000000000001E-3</v>
      </c>
      <c r="D11" s="12">
        <v>50</v>
      </c>
      <c r="E11" s="12">
        <v>10</v>
      </c>
      <c r="F11" s="12">
        <v>15</v>
      </c>
      <c r="G11" s="12">
        <v>20</v>
      </c>
      <c r="H11" s="13">
        <v>0.23</v>
      </c>
      <c r="I11" s="13">
        <v>0.35000000000000003</v>
      </c>
      <c r="J11" s="13">
        <v>0.42</v>
      </c>
      <c r="K11" s="12">
        <v>11</v>
      </c>
      <c r="L11" s="13">
        <v>0.82</v>
      </c>
    </row>
    <row r="12" spans="1:12" x14ac:dyDescent="0.35">
      <c r="A12" s="11" t="s">
        <v>149</v>
      </c>
      <c r="B12" s="12">
        <v>55</v>
      </c>
      <c r="C12" s="28">
        <v>6.0000000000000001E-3</v>
      </c>
      <c r="D12" s="12">
        <v>40</v>
      </c>
      <c r="E12" s="12">
        <v>15</v>
      </c>
      <c r="F12" s="12">
        <v>15</v>
      </c>
      <c r="G12" s="12">
        <v>10</v>
      </c>
      <c r="H12" s="13">
        <v>0.33</v>
      </c>
      <c r="I12" s="13">
        <v>0.38</v>
      </c>
      <c r="J12" s="13">
        <v>0.28999999999999998</v>
      </c>
      <c r="K12" s="12">
        <v>8</v>
      </c>
      <c r="L12" s="13">
        <v>0.97</v>
      </c>
    </row>
    <row r="13" spans="1:12" x14ac:dyDescent="0.35">
      <c r="A13" s="11" t="s">
        <v>150</v>
      </c>
      <c r="B13" s="12">
        <v>40</v>
      </c>
      <c r="C13" s="28">
        <v>7.0000000000000001E-3</v>
      </c>
      <c r="D13" s="12">
        <v>55</v>
      </c>
      <c r="E13" s="12">
        <v>10</v>
      </c>
      <c r="F13" s="12">
        <v>25</v>
      </c>
      <c r="G13" s="12">
        <v>15</v>
      </c>
      <c r="H13" s="13">
        <v>0.22</v>
      </c>
      <c r="I13" s="13">
        <v>0.46</v>
      </c>
      <c r="J13" s="13">
        <v>0.31</v>
      </c>
      <c r="K13" s="12">
        <v>11</v>
      </c>
      <c r="L13" s="13">
        <v>0.89</v>
      </c>
    </row>
    <row r="14" spans="1:12" x14ac:dyDescent="0.35">
      <c r="A14" s="11" t="s">
        <v>151</v>
      </c>
      <c r="B14" s="12">
        <v>55</v>
      </c>
      <c r="C14" s="28">
        <v>1.0999999999999999E-2</v>
      </c>
      <c r="D14" s="12">
        <v>40</v>
      </c>
      <c r="E14" s="12">
        <v>20</v>
      </c>
      <c r="F14" s="12">
        <v>10</v>
      </c>
      <c r="G14" s="12">
        <v>10</v>
      </c>
      <c r="H14" s="13">
        <v>0.47000000000000003</v>
      </c>
      <c r="I14" s="13">
        <v>0.28999999999999998</v>
      </c>
      <c r="J14" s="13">
        <v>0.24</v>
      </c>
      <c r="K14" s="12">
        <v>6</v>
      </c>
      <c r="L14" s="13">
        <v>0.97</v>
      </c>
    </row>
    <row r="15" spans="1:12" x14ac:dyDescent="0.35">
      <c r="A15" s="11" t="s">
        <v>152</v>
      </c>
      <c r="B15" s="12">
        <v>45</v>
      </c>
      <c r="C15" s="28">
        <v>1.2E-2</v>
      </c>
      <c r="D15" s="12">
        <v>55</v>
      </c>
      <c r="E15" s="12">
        <v>10</v>
      </c>
      <c r="F15" s="12">
        <v>25</v>
      </c>
      <c r="G15" s="12">
        <v>15</v>
      </c>
      <c r="H15" s="13">
        <v>0.2</v>
      </c>
      <c r="I15" s="13">
        <v>0.49</v>
      </c>
      <c r="J15" s="13">
        <v>0.31</v>
      </c>
      <c r="K15" s="12">
        <v>9</v>
      </c>
      <c r="L15" s="13">
        <v>0.68</v>
      </c>
    </row>
    <row r="16" spans="1:12" x14ac:dyDescent="0.35">
      <c r="A16" s="11" t="s">
        <v>153</v>
      </c>
      <c r="B16" s="12">
        <v>35</v>
      </c>
      <c r="C16" s="28">
        <v>1.2E-2</v>
      </c>
      <c r="D16" s="12">
        <v>30</v>
      </c>
      <c r="E16" s="12">
        <v>15</v>
      </c>
      <c r="F16" s="12">
        <v>20</v>
      </c>
      <c r="G16" s="12">
        <v>0</v>
      </c>
      <c r="H16" s="13">
        <v>0.41000000000000003</v>
      </c>
      <c r="I16" s="13">
        <v>0.59</v>
      </c>
      <c r="J16" s="13">
        <v>0</v>
      </c>
      <c r="K16" s="12">
        <v>8</v>
      </c>
      <c r="L16" s="13">
        <v>0.91</v>
      </c>
    </row>
    <row r="17" spans="1:12" x14ac:dyDescent="0.35">
      <c r="A17" s="11" t="s">
        <v>154</v>
      </c>
      <c r="B17" s="12">
        <v>25</v>
      </c>
      <c r="C17" s="28">
        <v>6.0000000000000001E-3</v>
      </c>
      <c r="D17" s="12">
        <v>30</v>
      </c>
      <c r="E17" s="12">
        <v>10</v>
      </c>
      <c r="F17" s="12">
        <v>20</v>
      </c>
      <c r="G17" s="12">
        <v>0</v>
      </c>
      <c r="H17" s="13">
        <v>0.36</v>
      </c>
      <c r="I17" s="13">
        <v>0.64</v>
      </c>
      <c r="J17" s="13">
        <v>0</v>
      </c>
      <c r="K17" s="12">
        <v>11</v>
      </c>
      <c r="L17" s="13">
        <v>0.79</v>
      </c>
    </row>
    <row r="18" spans="1:12" x14ac:dyDescent="0.35">
      <c r="A18" s="11" t="s">
        <v>155</v>
      </c>
      <c r="B18" s="12">
        <v>25</v>
      </c>
      <c r="C18" s="28">
        <v>1.0999999999999999E-2</v>
      </c>
      <c r="D18" s="12">
        <v>25</v>
      </c>
      <c r="E18" s="12">
        <v>10</v>
      </c>
      <c r="F18" s="12">
        <v>15</v>
      </c>
      <c r="G18" s="12">
        <v>0</v>
      </c>
      <c r="H18" s="13">
        <v>0.36</v>
      </c>
      <c r="I18" s="13">
        <v>0.64</v>
      </c>
      <c r="J18" s="13">
        <v>0</v>
      </c>
      <c r="K18" s="12">
        <v>8</v>
      </c>
      <c r="L18" s="13">
        <v>0.96</v>
      </c>
    </row>
    <row r="19" spans="1:12" x14ac:dyDescent="0.35">
      <c r="A19" s="11" t="s">
        <v>156</v>
      </c>
      <c r="B19" s="12">
        <v>20</v>
      </c>
      <c r="C19" s="28">
        <v>7.0000000000000001E-3</v>
      </c>
      <c r="D19" s="12">
        <v>15</v>
      </c>
      <c r="E19" s="12">
        <v>10</v>
      </c>
      <c r="F19" s="12">
        <v>5</v>
      </c>
      <c r="G19" s="12">
        <v>0</v>
      </c>
      <c r="H19" s="13">
        <v>0.75</v>
      </c>
      <c r="I19" s="13">
        <v>0.25</v>
      </c>
      <c r="J19" s="13">
        <v>0</v>
      </c>
      <c r="K19" s="12">
        <v>9</v>
      </c>
      <c r="L19" s="13">
        <v>0.88</v>
      </c>
    </row>
    <row r="20" spans="1:12" x14ac:dyDescent="0.35">
      <c r="A20" s="11" t="s">
        <v>157</v>
      </c>
      <c r="B20" s="12">
        <v>25</v>
      </c>
      <c r="C20" s="28">
        <v>7.0000000000000001E-3</v>
      </c>
      <c r="D20" s="12">
        <v>30</v>
      </c>
      <c r="E20" s="12">
        <v>5</v>
      </c>
      <c r="F20" s="12">
        <v>25</v>
      </c>
      <c r="G20" s="12">
        <v>0</v>
      </c>
      <c r="H20" s="13">
        <v>0.23</v>
      </c>
      <c r="I20" s="13">
        <v>0.77</v>
      </c>
      <c r="J20" s="13">
        <v>0</v>
      </c>
      <c r="K20" s="12">
        <v>11</v>
      </c>
      <c r="L20" s="13">
        <v>0.77</v>
      </c>
    </row>
    <row r="21" spans="1:12" x14ac:dyDescent="0.35">
      <c r="A21" s="11" t="s">
        <v>158</v>
      </c>
      <c r="B21" s="12">
        <v>25</v>
      </c>
      <c r="C21" s="28">
        <v>8.0000000000000002E-3</v>
      </c>
      <c r="D21" s="12">
        <v>20</v>
      </c>
      <c r="E21" s="12">
        <v>5</v>
      </c>
      <c r="F21" s="12">
        <v>15</v>
      </c>
      <c r="G21" s="12">
        <v>0</v>
      </c>
      <c r="H21" s="13">
        <v>0.23</v>
      </c>
      <c r="I21" s="13">
        <v>0.77</v>
      </c>
      <c r="J21" s="13">
        <v>0</v>
      </c>
      <c r="K21" s="12">
        <v>9</v>
      </c>
      <c r="L21" s="13">
        <v>0.77</v>
      </c>
    </row>
    <row r="22" spans="1:12" x14ac:dyDescent="0.35">
      <c r="A22" s="11" t="s">
        <v>159</v>
      </c>
      <c r="B22" s="12">
        <v>45</v>
      </c>
      <c r="C22" s="28">
        <v>1.4999999999999999E-2</v>
      </c>
      <c r="D22" s="12">
        <v>40</v>
      </c>
      <c r="E22" s="12">
        <v>30</v>
      </c>
      <c r="F22" s="12">
        <v>10</v>
      </c>
      <c r="G22" s="12">
        <v>0</v>
      </c>
      <c r="H22" s="13">
        <v>0.73</v>
      </c>
      <c r="I22" s="13">
        <v>0.28000000000000003</v>
      </c>
      <c r="J22" s="13">
        <v>0</v>
      </c>
      <c r="K22" s="12">
        <v>7</v>
      </c>
      <c r="L22" s="13">
        <v>0.95</v>
      </c>
    </row>
    <row r="23" spans="1:12" x14ac:dyDescent="0.35">
      <c r="A23" s="11" t="s">
        <v>160</v>
      </c>
      <c r="B23" s="12">
        <v>25</v>
      </c>
      <c r="C23" s="28">
        <v>5.0000000000000001E-3</v>
      </c>
      <c r="D23" s="12">
        <v>30</v>
      </c>
      <c r="E23" s="12">
        <v>25</v>
      </c>
      <c r="F23" s="12">
        <v>5</v>
      </c>
      <c r="G23" s="12">
        <v>0</v>
      </c>
      <c r="H23" s="13">
        <v>0.83000000000000007</v>
      </c>
      <c r="I23" s="13">
        <v>0.17</v>
      </c>
      <c r="J23" s="13">
        <v>0</v>
      </c>
      <c r="K23" s="12">
        <v>10</v>
      </c>
      <c r="L23" s="13">
        <v>0.83</v>
      </c>
    </row>
    <row r="24" spans="1:12" x14ac:dyDescent="0.35">
      <c r="A24" s="11" t="s">
        <v>161</v>
      </c>
      <c r="B24" s="12">
        <v>30</v>
      </c>
      <c r="C24" s="28">
        <v>6.0000000000000001E-3</v>
      </c>
      <c r="D24" s="12">
        <v>35</v>
      </c>
      <c r="E24" s="12">
        <v>20</v>
      </c>
      <c r="F24" s="12">
        <v>10</v>
      </c>
      <c r="G24" s="12">
        <v>0</v>
      </c>
      <c r="H24" s="13">
        <v>0.64</v>
      </c>
      <c r="I24" s="13">
        <v>0.36</v>
      </c>
      <c r="J24" s="13">
        <v>0</v>
      </c>
      <c r="K24" s="12">
        <v>8</v>
      </c>
      <c r="L24" s="13">
        <v>0.94</v>
      </c>
    </row>
    <row r="25" spans="1:12" x14ac:dyDescent="0.35">
      <c r="A25" s="11" t="s">
        <v>162</v>
      </c>
      <c r="B25" s="12">
        <v>30</v>
      </c>
      <c r="C25" s="28">
        <v>6.0000000000000001E-3</v>
      </c>
      <c r="D25" s="12">
        <v>35</v>
      </c>
      <c r="E25" s="12">
        <v>25</v>
      </c>
      <c r="F25" s="12">
        <v>10</v>
      </c>
      <c r="G25" s="12">
        <v>0</v>
      </c>
      <c r="H25" s="13">
        <v>0.74</v>
      </c>
      <c r="I25" s="13">
        <v>0.26</v>
      </c>
      <c r="J25" s="13">
        <v>0</v>
      </c>
      <c r="K25" s="12">
        <v>9</v>
      </c>
      <c r="L25" s="13">
        <v>0.97</v>
      </c>
    </row>
    <row r="26" spans="1:12" x14ac:dyDescent="0.35">
      <c r="A26" s="11" t="s">
        <v>163</v>
      </c>
      <c r="B26" s="12">
        <v>35</v>
      </c>
      <c r="C26" s="28">
        <v>5.0000000000000001E-3</v>
      </c>
      <c r="D26" s="12">
        <v>30</v>
      </c>
      <c r="E26" s="12">
        <v>25</v>
      </c>
      <c r="F26" s="12">
        <v>5</v>
      </c>
      <c r="G26" s="12">
        <v>0</v>
      </c>
      <c r="H26" s="13">
        <v>0.8</v>
      </c>
      <c r="I26" s="13">
        <v>0.2</v>
      </c>
      <c r="J26" s="13">
        <v>0</v>
      </c>
      <c r="K26" s="12">
        <v>5</v>
      </c>
      <c r="L26" s="13">
        <v>1</v>
      </c>
    </row>
    <row r="27" spans="1:12" x14ac:dyDescent="0.35">
      <c r="A27" s="11" t="s">
        <v>164</v>
      </c>
      <c r="B27" s="12">
        <v>45</v>
      </c>
      <c r="C27" s="28">
        <v>6.0000000000000001E-3</v>
      </c>
      <c r="D27" s="12">
        <v>35</v>
      </c>
      <c r="E27" s="12">
        <v>20</v>
      </c>
      <c r="F27" s="12">
        <v>15</v>
      </c>
      <c r="G27" s="12">
        <v>0</v>
      </c>
      <c r="H27" s="13">
        <v>0.55000000000000004</v>
      </c>
      <c r="I27" s="13">
        <v>0.45</v>
      </c>
      <c r="J27" s="13">
        <v>0</v>
      </c>
      <c r="K27" s="12">
        <v>10</v>
      </c>
      <c r="L27" s="13">
        <v>0.82</v>
      </c>
    </row>
    <row r="28" spans="1:12" x14ac:dyDescent="0.35">
      <c r="A28" s="11" t="s">
        <v>165</v>
      </c>
      <c r="B28" s="12">
        <v>40</v>
      </c>
      <c r="C28" s="28">
        <v>7.0000000000000001E-3</v>
      </c>
      <c r="D28" s="12">
        <v>50</v>
      </c>
      <c r="E28" s="12">
        <v>25</v>
      </c>
      <c r="F28" s="12">
        <v>20</v>
      </c>
      <c r="G28" s="12">
        <v>0</v>
      </c>
      <c r="H28" s="13">
        <v>0.55000000000000004</v>
      </c>
      <c r="I28" s="13">
        <v>0.45</v>
      </c>
      <c r="J28" s="13">
        <v>0</v>
      </c>
      <c r="K28" s="12">
        <v>10</v>
      </c>
      <c r="L28" s="13">
        <v>0.92</v>
      </c>
    </row>
    <row r="29" spans="1:12" x14ac:dyDescent="0.35">
      <c r="A29" s="11" t="s">
        <v>166</v>
      </c>
      <c r="B29" s="12">
        <v>60</v>
      </c>
      <c r="C29" s="28">
        <v>4.0000000000000001E-3</v>
      </c>
      <c r="D29" s="12">
        <v>55</v>
      </c>
      <c r="E29" s="12">
        <v>35</v>
      </c>
      <c r="F29" s="12">
        <v>20</v>
      </c>
      <c r="G29" s="12">
        <v>0</v>
      </c>
      <c r="H29" s="13">
        <v>0.6</v>
      </c>
      <c r="I29" s="13">
        <v>0.4</v>
      </c>
      <c r="J29" s="13">
        <v>0</v>
      </c>
      <c r="K29" s="12">
        <v>9</v>
      </c>
      <c r="L29" s="13">
        <v>0.96</v>
      </c>
    </row>
    <row r="30" spans="1:12" x14ac:dyDescent="0.35">
      <c r="A30" s="11" t="s">
        <v>167</v>
      </c>
      <c r="B30" s="12">
        <v>120</v>
      </c>
      <c r="C30" s="28">
        <v>3.0000000000000001E-3</v>
      </c>
      <c r="D30" s="12">
        <v>80</v>
      </c>
      <c r="E30" s="12">
        <v>25</v>
      </c>
      <c r="F30" s="12">
        <v>55</v>
      </c>
      <c r="G30" s="12">
        <v>0</v>
      </c>
      <c r="H30" s="13">
        <v>0.32</v>
      </c>
      <c r="I30" s="13">
        <v>0.68</v>
      </c>
      <c r="J30" s="13">
        <v>0</v>
      </c>
      <c r="K30" s="12">
        <v>6</v>
      </c>
      <c r="L30" s="13">
        <v>0.96</v>
      </c>
    </row>
    <row r="31" spans="1:12" x14ac:dyDescent="0.35">
      <c r="A31" s="11" t="s">
        <v>168</v>
      </c>
      <c r="B31" s="12">
        <v>205</v>
      </c>
      <c r="C31" s="28">
        <v>1.0999999999999999E-2</v>
      </c>
      <c r="D31" s="12">
        <v>170</v>
      </c>
      <c r="E31" s="12">
        <v>50</v>
      </c>
      <c r="F31" s="12">
        <v>115</v>
      </c>
      <c r="G31" s="12">
        <v>0</v>
      </c>
      <c r="H31" s="13">
        <v>0.31</v>
      </c>
      <c r="I31" s="13">
        <v>0.69000000000000006</v>
      </c>
      <c r="J31" s="13">
        <v>0</v>
      </c>
      <c r="K31" s="12">
        <v>6</v>
      </c>
      <c r="L31" s="13">
        <v>0.99</v>
      </c>
    </row>
    <row r="32" spans="1:12" x14ac:dyDescent="0.35">
      <c r="A32" s="11" t="s">
        <v>169</v>
      </c>
      <c r="B32" s="12">
        <v>230</v>
      </c>
      <c r="C32" s="28">
        <v>1.0999999999999999E-2</v>
      </c>
      <c r="D32" s="12">
        <v>230</v>
      </c>
      <c r="E32" s="12">
        <v>100</v>
      </c>
      <c r="F32" s="12">
        <v>130</v>
      </c>
      <c r="G32" s="12">
        <v>0</v>
      </c>
      <c r="H32" s="13">
        <v>0.44</v>
      </c>
      <c r="I32" s="13">
        <v>0.56000000000000005</v>
      </c>
      <c r="J32" s="13">
        <v>0</v>
      </c>
      <c r="K32" s="12">
        <v>7</v>
      </c>
      <c r="L32" s="13">
        <v>0.97</v>
      </c>
    </row>
    <row r="33" spans="1:12" x14ac:dyDescent="0.35">
      <c r="A33" s="11" t="s">
        <v>170</v>
      </c>
      <c r="B33" s="12">
        <v>325</v>
      </c>
      <c r="C33" s="28">
        <v>1.7999999999999999E-2</v>
      </c>
      <c r="D33" s="12">
        <v>285</v>
      </c>
      <c r="E33" s="12">
        <v>130</v>
      </c>
      <c r="F33" s="12">
        <v>155</v>
      </c>
      <c r="G33" s="12">
        <v>0</v>
      </c>
      <c r="H33" s="13">
        <v>0.46</v>
      </c>
      <c r="I33" s="13">
        <v>0.54</v>
      </c>
      <c r="J33" s="13">
        <v>0</v>
      </c>
      <c r="K33" s="12">
        <v>8</v>
      </c>
      <c r="L33" s="13">
        <v>0.96</v>
      </c>
    </row>
    <row r="34" spans="1:12" x14ac:dyDescent="0.35">
      <c r="A34" s="11" t="s">
        <v>171</v>
      </c>
      <c r="B34" s="12">
        <v>205</v>
      </c>
      <c r="C34" s="28">
        <v>2.1999999999999999E-2</v>
      </c>
      <c r="D34" s="12">
        <v>205</v>
      </c>
      <c r="E34" s="12">
        <v>95</v>
      </c>
      <c r="F34" s="12">
        <v>110</v>
      </c>
      <c r="G34" s="12">
        <v>0</v>
      </c>
      <c r="H34" s="13">
        <v>0.47000000000000003</v>
      </c>
      <c r="I34" s="13">
        <v>0.53</v>
      </c>
      <c r="J34" s="13">
        <v>0</v>
      </c>
      <c r="K34" s="12">
        <v>9</v>
      </c>
      <c r="L34" s="13">
        <v>0.98</v>
      </c>
    </row>
    <row r="35" spans="1:12" x14ac:dyDescent="0.35">
      <c r="A35" s="11" t="s">
        <v>172</v>
      </c>
      <c r="B35" s="12">
        <v>210</v>
      </c>
      <c r="C35" s="28">
        <v>0.03</v>
      </c>
      <c r="D35" s="12">
        <v>205</v>
      </c>
      <c r="E35" s="12">
        <v>70</v>
      </c>
      <c r="F35" s="12">
        <v>135</v>
      </c>
      <c r="G35" s="12">
        <v>0</v>
      </c>
      <c r="H35" s="13">
        <v>0.35000000000000003</v>
      </c>
      <c r="I35" s="13">
        <v>0.64</v>
      </c>
      <c r="J35" s="13">
        <v>0</v>
      </c>
      <c r="K35" s="12">
        <v>12</v>
      </c>
      <c r="L35" s="13">
        <v>0.9</v>
      </c>
    </row>
    <row r="36" spans="1:12" x14ac:dyDescent="0.35">
      <c r="A36" s="11" t="s">
        <v>173</v>
      </c>
      <c r="B36" s="12">
        <v>165</v>
      </c>
      <c r="C36" s="28">
        <v>2.4E-2</v>
      </c>
      <c r="D36" s="12">
        <v>200</v>
      </c>
      <c r="E36" s="12">
        <v>90</v>
      </c>
      <c r="F36" s="12">
        <v>115</v>
      </c>
      <c r="G36" s="12">
        <v>0</v>
      </c>
      <c r="H36" s="13">
        <v>0.44</v>
      </c>
      <c r="I36" s="13">
        <v>0.56000000000000005</v>
      </c>
      <c r="J36" s="13">
        <v>0</v>
      </c>
      <c r="K36" s="12">
        <v>11</v>
      </c>
      <c r="L36" s="13">
        <v>0.92</v>
      </c>
    </row>
    <row r="37" spans="1:12" x14ac:dyDescent="0.35">
      <c r="A37" s="11" t="s">
        <v>174</v>
      </c>
      <c r="B37" s="12">
        <v>110</v>
      </c>
      <c r="C37" s="28">
        <v>1.9E-2</v>
      </c>
      <c r="D37" s="12">
        <v>125</v>
      </c>
      <c r="E37" s="12">
        <v>60</v>
      </c>
      <c r="F37" s="12">
        <v>65</v>
      </c>
      <c r="G37" s="12">
        <v>0</v>
      </c>
      <c r="H37" s="13">
        <v>0.48</v>
      </c>
      <c r="I37" s="13">
        <v>0.52</v>
      </c>
      <c r="J37" s="13">
        <v>0</v>
      </c>
      <c r="K37" s="12">
        <v>12</v>
      </c>
      <c r="L37" s="13">
        <v>0.89</v>
      </c>
    </row>
    <row r="38" spans="1:12" x14ac:dyDescent="0.35">
      <c r="A38" s="11" t="s">
        <v>175</v>
      </c>
      <c r="B38" s="12">
        <v>125</v>
      </c>
      <c r="C38" s="28">
        <v>2.1000000000000001E-2</v>
      </c>
      <c r="D38" s="12">
        <v>115</v>
      </c>
      <c r="E38" s="12">
        <v>45</v>
      </c>
      <c r="F38" s="12">
        <v>65</v>
      </c>
      <c r="G38" s="12">
        <v>0</v>
      </c>
      <c r="H38" s="13">
        <v>0.41000000000000003</v>
      </c>
      <c r="I38" s="13">
        <v>0.56000000000000005</v>
      </c>
      <c r="J38" s="13">
        <v>0</v>
      </c>
      <c r="K38" s="12">
        <v>9</v>
      </c>
      <c r="L38" s="13">
        <v>0.95</v>
      </c>
    </row>
    <row r="39" spans="1:12" x14ac:dyDescent="0.35">
      <c r="A39" s="11" t="s">
        <v>176</v>
      </c>
      <c r="B39" s="12">
        <v>130</v>
      </c>
      <c r="C39" s="28">
        <v>2.8000000000000001E-2</v>
      </c>
      <c r="D39" s="12">
        <v>120</v>
      </c>
      <c r="E39" s="12">
        <v>55</v>
      </c>
      <c r="F39" s="12">
        <v>65</v>
      </c>
      <c r="G39" s="12">
        <v>0</v>
      </c>
      <c r="H39" s="13">
        <v>0.44</v>
      </c>
      <c r="I39" s="13">
        <v>0.54</v>
      </c>
      <c r="J39" s="13">
        <v>0</v>
      </c>
      <c r="K39" s="12">
        <v>11</v>
      </c>
      <c r="L39" s="13">
        <v>0.78</v>
      </c>
    </row>
    <row r="40" spans="1:12" x14ac:dyDescent="0.35">
      <c r="A40" s="11" t="s">
        <v>177</v>
      </c>
      <c r="B40" s="12">
        <v>140</v>
      </c>
      <c r="C40" s="28">
        <v>3.3000000000000002E-2</v>
      </c>
      <c r="D40" s="12">
        <v>140</v>
      </c>
      <c r="E40" s="12">
        <v>55</v>
      </c>
      <c r="F40" s="12">
        <v>85</v>
      </c>
      <c r="G40" s="12">
        <v>0</v>
      </c>
      <c r="H40" s="13">
        <v>0.38</v>
      </c>
      <c r="I40" s="13">
        <v>0.62</v>
      </c>
      <c r="J40" s="13">
        <v>0</v>
      </c>
      <c r="K40" s="12">
        <v>12</v>
      </c>
      <c r="L40" s="13">
        <v>0.9</v>
      </c>
    </row>
    <row r="41" spans="1:12" x14ac:dyDescent="0.35">
      <c r="A41" s="11" t="s">
        <v>178</v>
      </c>
      <c r="B41" s="12">
        <v>155</v>
      </c>
      <c r="C41" s="28">
        <v>3.7999999999999999E-2</v>
      </c>
      <c r="D41" s="12">
        <v>140</v>
      </c>
      <c r="E41" s="12">
        <v>50</v>
      </c>
      <c r="F41" s="12">
        <v>90</v>
      </c>
      <c r="G41" s="12">
        <v>0</v>
      </c>
      <c r="H41" s="13">
        <v>0.35000000000000003</v>
      </c>
      <c r="I41" s="13">
        <v>0.63</v>
      </c>
      <c r="J41" s="13">
        <v>0</v>
      </c>
      <c r="K41" s="12">
        <v>9</v>
      </c>
      <c r="L41" s="13">
        <v>0.86</v>
      </c>
    </row>
    <row r="42" spans="1:12" x14ac:dyDescent="0.35">
      <c r="A42" s="11" t="s">
        <v>179</v>
      </c>
      <c r="B42" s="12">
        <v>120</v>
      </c>
      <c r="C42" s="28">
        <v>0.04</v>
      </c>
      <c r="D42" s="12">
        <v>115</v>
      </c>
      <c r="E42" s="12">
        <v>45</v>
      </c>
      <c r="F42" s="12">
        <v>65</v>
      </c>
      <c r="G42" s="12">
        <v>0</v>
      </c>
      <c r="H42" s="13">
        <v>0.41000000000000003</v>
      </c>
      <c r="I42" s="13">
        <v>0.57999999999999996</v>
      </c>
      <c r="J42" s="13">
        <v>0</v>
      </c>
      <c r="K42" s="12">
        <v>12</v>
      </c>
      <c r="L42" s="13">
        <v>0.91</v>
      </c>
    </row>
    <row r="43" spans="1:12" x14ac:dyDescent="0.35">
      <c r="A43" s="11" t="s">
        <v>180</v>
      </c>
      <c r="B43" s="12">
        <v>130</v>
      </c>
      <c r="C43" s="28">
        <v>3.3000000000000002E-2</v>
      </c>
      <c r="D43" s="12">
        <v>120</v>
      </c>
      <c r="E43" s="12">
        <v>40</v>
      </c>
      <c r="F43" s="12">
        <v>80</v>
      </c>
      <c r="G43" s="12">
        <v>0</v>
      </c>
      <c r="H43" s="13">
        <v>0.33</v>
      </c>
      <c r="I43" s="13">
        <v>0.66</v>
      </c>
      <c r="J43" s="13">
        <v>0</v>
      </c>
      <c r="K43" s="12">
        <v>12</v>
      </c>
      <c r="L43" s="13">
        <v>0.71</v>
      </c>
    </row>
    <row r="44" spans="1:12" x14ac:dyDescent="0.35">
      <c r="A44" s="11" t="s">
        <v>181</v>
      </c>
      <c r="B44" s="12">
        <v>260</v>
      </c>
      <c r="C44" s="28">
        <v>6.3E-2</v>
      </c>
      <c r="D44" s="12">
        <v>185</v>
      </c>
      <c r="E44" s="12">
        <v>50</v>
      </c>
      <c r="F44" s="12">
        <v>130</v>
      </c>
      <c r="G44" s="12">
        <v>0</v>
      </c>
      <c r="H44" s="13">
        <v>0.27</v>
      </c>
      <c r="I44" s="13">
        <v>0.71</v>
      </c>
      <c r="J44" s="13">
        <v>0</v>
      </c>
      <c r="K44" s="12">
        <v>11</v>
      </c>
      <c r="L44" s="13">
        <v>0.94</v>
      </c>
    </row>
    <row r="45" spans="1:12" x14ac:dyDescent="0.35">
      <c r="A45" s="11" t="s">
        <v>182</v>
      </c>
      <c r="B45" s="12">
        <v>270</v>
      </c>
      <c r="C45" s="28">
        <v>6.4000000000000001E-2</v>
      </c>
      <c r="D45" s="12">
        <v>255</v>
      </c>
      <c r="E45" s="12">
        <v>70</v>
      </c>
      <c r="F45" s="12">
        <v>180</v>
      </c>
      <c r="G45" s="12">
        <v>0</v>
      </c>
      <c r="H45" s="13">
        <v>0.27</v>
      </c>
      <c r="I45" s="13">
        <v>0.71</v>
      </c>
      <c r="J45" s="13">
        <v>0</v>
      </c>
      <c r="K45" s="12">
        <v>12</v>
      </c>
      <c r="L45" s="13">
        <v>0.86</v>
      </c>
    </row>
    <row r="46" spans="1:12" x14ac:dyDescent="0.35">
      <c r="A46" s="11" t="s">
        <v>183</v>
      </c>
      <c r="B46" s="12">
        <v>265</v>
      </c>
      <c r="C46" s="28">
        <v>0.06</v>
      </c>
      <c r="D46" s="12">
        <v>300</v>
      </c>
      <c r="E46" s="12">
        <v>55</v>
      </c>
      <c r="F46" s="12">
        <v>115</v>
      </c>
      <c r="G46" s="12">
        <v>0</v>
      </c>
      <c r="H46" s="13" t="s">
        <v>657</v>
      </c>
      <c r="I46" s="34" t="s">
        <v>657</v>
      </c>
      <c r="J46" s="13">
        <v>0</v>
      </c>
      <c r="K46" s="12">
        <v>14</v>
      </c>
      <c r="L46" s="13">
        <v>0.82</v>
      </c>
    </row>
    <row r="47" spans="1:12" x14ac:dyDescent="0.35">
      <c r="A47" s="11" t="s">
        <v>184</v>
      </c>
      <c r="B47" s="12">
        <v>230</v>
      </c>
      <c r="C47" s="28">
        <v>6.0999999999999999E-2</v>
      </c>
      <c r="D47" s="12">
        <v>275</v>
      </c>
      <c r="E47" s="12" t="s">
        <v>657</v>
      </c>
      <c r="F47" s="12" t="s">
        <v>657</v>
      </c>
      <c r="G47" s="12">
        <v>0</v>
      </c>
      <c r="H47" s="12" t="s">
        <v>657</v>
      </c>
      <c r="I47" s="12" t="s">
        <v>657</v>
      </c>
      <c r="J47" s="13">
        <v>0</v>
      </c>
      <c r="K47" s="12">
        <v>9</v>
      </c>
      <c r="L47" s="13">
        <v>0.82</v>
      </c>
    </row>
    <row r="48" spans="1:12" x14ac:dyDescent="0.35">
      <c r="A48" s="11" t="s">
        <v>185</v>
      </c>
      <c r="B48" s="12">
        <v>205</v>
      </c>
      <c r="C48" s="28">
        <v>5.5E-2</v>
      </c>
      <c r="D48" s="12">
        <v>230</v>
      </c>
      <c r="E48" s="12" t="s">
        <v>657</v>
      </c>
      <c r="F48" s="12" t="s">
        <v>657</v>
      </c>
      <c r="G48" s="12">
        <v>0</v>
      </c>
      <c r="H48" s="12" t="s">
        <v>657</v>
      </c>
      <c r="I48" s="12" t="s">
        <v>657</v>
      </c>
      <c r="J48" s="13">
        <v>0</v>
      </c>
      <c r="K48" s="12">
        <v>8</v>
      </c>
      <c r="L48" s="13">
        <v>0.79</v>
      </c>
    </row>
    <row r="49" spans="1:12" x14ac:dyDescent="0.35">
      <c r="A49" s="14" t="s">
        <v>186</v>
      </c>
      <c r="B49" s="15">
        <v>105</v>
      </c>
      <c r="C49" s="29">
        <v>1E-3</v>
      </c>
      <c r="D49" s="15">
        <v>65</v>
      </c>
      <c r="E49" s="15">
        <v>15</v>
      </c>
      <c r="F49" s="15">
        <v>15</v>
      </c>
      <c r="G49" s="15">
        <v>30</v>
      </c>
      <c r="H49" s="16">
        <v>0.25</v>
      </c>
      <c r="I49" s="16">
        <v>0.25</v>
      </c>
      <c r="J49" s="16">
        <v>0.49</v>
      </c>
      <c r="K49" s="15">
        <v>8</v>
      </c>
      <c r="L49" s="16">
        <v>0.97</v>
      </c>
    </row>
    <row r="50" spans="1:12" x14ac:dyDescent="0.35">
      <c r="A50" s="17" t="s">
        <v>187</v>
      </c>
      <c r="B50" s="18">
        <v>450</v>
      </c>
      <c r="C50" s="30">
        <v>7.0000000000000001E-3</v>
      </c>
      <c r="D50" s="18">
        <v>475</v>
      </c>
      <c r="E50" s="18">
        <v>140</v>
      </c>
      <c r="F50" s="18">
        <v>230</v>
      </c>
      <c r="G50" s="18">
        <v>105</v>
      </c>
      <c r="H50" s="19">
        <v>0.3</v>
      </c>
      <c r="I50" s="19">
        <v>0.49</v>
      </c>
      <c r="J50" s="19">
        <v>0.22</v>
      </c>
      <c r="K50" s="18">
        <v>9</v>
      </c>
      <c r="L50" s="19">
        <v>0.85</v>
      </c>
    </row>
    <row r="51" spans="1:12" x14ac:dyDescent="0.35">
      <c r="A51" s="17" t="s">
        <v>188</v>
      </c>
      <c r="B51" s="18">
        <v>1195</v>
      </c>
      <c r="C51" s="30">
        <v>8.0000000000000002E-3</v>
      </c>
      <c r="D51" s="18">
        <v>1070</v>
      </c>
      <c r="E51" s="18">
        <v>510</v>
      </c>
      <c r="F51" s="18">
        <v>555</v>
      </c>
      <c r="G51" s="18">
        <v>0</v>
      </c>
      <c r="H51" s="19">
        <v>0.48</v>
      </c>
      <c r="I51" s="19">
        <v>0.52</v>
      </c>
      <c r="J51" s="19">
        <v>0</v>
      </c>
      <c r="K51" s="18">
        <v>7</v>
      </c>
      <c r="L51" s="19">
        <v>0.96</v>
      </c>
    </row>
    <row r="52" spans="1:12" x14ac:dyDescent="0.35">
      <c r="A52" s="17" t="s">
        <v>189</v>
      </c>
      <c r="B52" s="18">
        <v>2025</v>
      </c>
      <c r="C52" s="30">
        <v>3.2000000000000001E-2</v>
      </c>
      <c r="D52" s="18">
        <v>1935</v>
      </c>
      <c r="E52" s="18">
        <v>725</v>
      </c>
      <c r="F52" s="18">
        <v>1185</v>
      </c>
      <c r="G52" s="18">
        <v>0</v>
      </c>
      <c r="H52" s="19">
        <v>0.38</v>
      </c>
      <c r="I52" s="19">
        <v>0.61</v>
      </c>
      <c r="J52" s="19">
        <v>0</v>
      </c>
      <c r="K52" s="18">
        <v>11</v>
      </c>
      <c r="L52" s="19">
        <v>0.89</v>
      </c>
    </row>
    <row r="53" spans="1:12" x14ac:dyDescent="0.35">
      <c r="A53" s="17" t="s">
        <v>190</v>
      </c>
      <c r="B53" s="18">
        <v>700</v>
      </c>
      <c r="C53" s="30">
        <v>5.8000000000000003E-2</v>
      </c>
      <c r="D53" s="18">
        <v>805</v>
      </c>
      <c r="E53" s="18">
        <v>55</v>
      </c>
      <c r="F53" s="18">
        <v>115</v>
      </c>
      <c r="G53" s="18">
        <v>0</v>
      </c>
      <c r="H53" s="19" t="s">
        <v>657</v>
      </c>
      <c r="I53" s="19" t="s">
        <v>657</v>
      </c>
      <c r="J53" s="19">
        <v>0</v>
      </c>
      <c r="K53" s="18">
        <v>11</v>
      </c>
      <c r="L53" s="19">
        <v>0.81</v>
      </c>
    </row>
    <row r="54" spans="1:12" ht="31" x14ac:dyDescent="0.35">
      <c r="A54" s="20" t="s">
        <v>55</v>
      </c>
      <c r="B54" s="2"/>
      <c r="C54" s="2"/>
      <c r="D54" s="2"/>
      <c r="E54" s="2"/>
      <c r="F54" s="2"/>
      <c r="G54" s="2"/>
      <c r="H54" s="2"/>
      <c r="I54" s="2"/>
      <c r="J54" s="2"/>
      <c r="K54" s="2"/>
      <c r="L54" s="2"/>
    </row>
    <row r="55" spans="1:12" x14ac:dyDescent="0.35">
      <c r="A55" s="20" t="s">
        <v>69</v>
      </c>
      <c r="B55" s="2"/>
      <c r="C55" s="2"/>
      <c r="D55" s="2"/>
      <c r="E55" s="2"/>
      <c r="F55" s="2"/>
      <c r="G55" s="2"/>
      <c r="H55" s="2"/>
      <c r="I55" s="2"/>
      <c r="J55" s="2"/>
      <c r="K55" s="2"/>
      <c r="L55" s="2"/>
    </row>
    <row r="56" spans="1:12" ht="124" x14ac:dyDescent="0.35">
      <c r="A56" s="20" t="s">
        <v>676</v>
      </c>
      <c r="B56" s="2"/>
      <c r="C56" s="2"/>
      <c r="D56" s="2"/>
      <c r="E56" s="2"/>
      <c r="F56" s="2"/>
      <c r="G56" s="2"/>
      <c r="H56" s="2"/>
      <c r="I56" s="2"/>
      <c r="J56" s="2"/>
      <c r="K56" s="2"/>
      <c r="L56" s="2"/>
    </row>
    <row r="57" spans="1:12" x14ac:dyDescent="0.35">
      <c r="A57" s="20" t="s">
        <v>107</v>
      </c>
      <c r="B57" s="2"/>
      <c r="C57" s="2"/>
      <c r="D57" s="2"/>
      <c r="E57" s="2"/>
      <c r="F57" s="2"/>
      <c r="G57" s="2"/>
      <c r="H57" s="2"/>
      <c r="I57" s="2"/>
      <c r="J57" s="2"/>
      <c r="K57" s="2"/>
      <c r="L57" s="2"/>
    </row>
    <row r="58" spans="1:12" ht="46.5" x14ac:dyDescent="0.35">
      <c r="A58" s="20" t="s">
        <v>108</v>
      </c>
      <c r="B58" s="2"/>
      <c r="C58" s="2"/>
      <c r="D58" s="2"/>
      <c r="E58" s="2"/>
      <c r="F58" s="2"/>
      <c r="G58" s="2"/>
      <c r="H58" s="2"/>
      <c r="I58" s="2"/>
      <c r="J58" s="2"/>
      <c r="K58" s="2"/>
      <c r="L58" s="2"/>
    </row>
    <row r="59" spans="1:12" ht="77.5" x14ac:dyDescent="0.35">
      <c r="A59" s="20" t="s">
        <v>651</v>
      </c>
      <c r="B59" s="2"/>
      <c r="C59" s="2"/>
      <c r="D59" s="2"/>
      <c r="E59" s="2"/>
      <c r="F59" s="2"/>
      <c r="G59" s="2"/>
      <c r="H59" s="2"/>
      <c r="I59" s="2"/>
      <c r="J59" s="2"/>
      <c r="K59" s="2"/>
      <c r="L59" s="2"/>
    </row>
    <row r="60" spans="1:12" ht="31" x14ac:dyDescent="0.35">
      <c r="A60" s="20" t="s">
        <v>109</v>
      </c>
      <c r="B60" s="2"/>
      <c r="C60" s="2"/>
      <c r="D60" s="2"/>
      <c r="E60" s="2"/>
      <c r="F60" s="2"/>
      <c r="G60" s="2"/>
      <c r="H60" s="2"/>
      <c r="I60" s="2"/>
      <c r="J60" s="2"/>
      <c r="K60" s="2"/>
      <c r="L60" s="2"/>
    </row>
    <row r="61" spans="1:12" ht="62" x14ac:dyDescent="0.35">
      <c r="A61" s="20" t="s">
        <v>659</v>
      </c>
      <c r="B61" s="2"/>
      <c r="C61" s="2"/>
      <c r="D61" s="2"/>
      <c r="E61" s="2"/>
      <c r="F61" s="2"/>
      <c r="G61" s="2"/>
      <c r="H61" s="2"/>
      <c r="I61" s="2"/>
      <c r="J61" s="2"/>
      <c r="K61" s="2"/>
      <c r="L61" s="2"/>
    </row>
    <row r="62" spans="1:12" ht="155" x14ac:dyDescent="0.35">
      <c r="A62" s="20" t="s">
        <v>660</v>
      </c>
      <c r="B62" s="2"/>
      <c r="C62" s="2"/>
      <c r="D62" s="2"/>
      <c r="E62" s="2"/>
      <c r="F62" s="2"/>
      <c r="G62" s="2"/>
      <c r="H62" s="2"/>
      <c r="I62" s="2"/>
      <c r="J62" s="2"/>
      <c r="K62" s="2"/>
      <c r="L62" s="2"/>
    </row>
    <row r="63" spans="1:12" ht="77.5" x14ac:dyDescent="0.35">
      <c r="A63" s="20" t="s">
        <v>661</v>
      </c>
      <c r="B63" s="2"/>
      <c r="C63" s="2"/>
      <c r="D63" s="2"/>
      <c r="E63" s="2"/>
      <c r="F63" s="2"/>
      <c r="G63" s="2"/>
      <c r="H63" s="2"/>
      <c r="I63" s="2"/>
      <c r="J63" s="2"/>
      <c r="K63" s="2"/>
      <c r="L63" s="2"/>
    </row>
    <row r="64" spans="1:12" ht="31" x14ac:dyDescent="0.35">
      <c r="A64" s="20" t="s">
        <v>670</v>
      </c>
      <c r="B64" s="2"/>
      <c r="C64" s="2"/>
      <c r="D64" s="2"/>
      <c r="E64" s="2"/>
      <c r="F64" s="2"/>
      <c r="G64" s="2"/>
      <c r="H64" s="2"/>
      <c r="I64" s="2"/>
      <c r="J64" s="2"/>
      <c r="K64" s="2"/>
      <c r="L64" s="2"/>
    </row>
  </sheetData>
  <conditionalFormatting sqref="H1:J46 C1:C1048576 H49:J1048576 L1:L1048576">
    <cfRule type="dataBar" priority="2">
      <dataBar>
        <cfvo type="num" val="0"/>
        <cfvo type="num" val="1"/>
        <color rgb="FFB4A9D4"/>
      </dataBar>
      <extLst>
        <ext xmlns:x14="http://schemas.microsoft.com/office/spreadsheetml/2009/9/main" uri="{B025F937-C7B1-47D3-B67F-A62EFF666E3E}">
          <x14:id>{1DC0531F-D1EA-43DA-A380-2FD773B1A429}</x14:id>
        </ext>
      </extLst>
    </cfRule>
  </conditionalFormatting>
  <conditionalFormatting sqref="J47:J48">
    <cfRule type="dataBar" priority="1">
      <dataBar>
        <cfvo type="num" val="0"/>
        <cfvo type="num" val="1"/>
        <color rgb="FFB4A9D4"/>
      </dataBar>
      <extLst>
        <ext xmlns:x14="http://schemas.microsoft.com/office/spreadsheetml/2009/9/main" uri="{B025F937-C7B1-47D3-B67F-A62EFF666E3E}">
          <x14:id>{34E57E01-D93D-451B-B10C-AB59FA47A447}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DC0531F-D1EA-43DA-A380-2FD773B1A429}">
            <x14:dataBar minLength="0" maxLength="100" gradient="0">
              <x14:cfvo type="num">
                <xm:f>0</xm:f>
              </x14:cfvo>
              <x14:cfvo type="num">
                <xm:f>1</xm:f>
              </x14:cfvo>
              <x14:negativeFillColor rgb="FFB4A9D4"/>
              <x14:axisColor rgb="FF000000"/>
            </x14:dataBar>
          </x14:cfRule>
          <xm:sqref>H1:J46 C1:C1048576 H49:J1048576 L1:L1048576</xm:sqref>
        </x14:conditionalFormatting>
        <x14:conditionalFormatting xmlns:xm="http://schemas.microsoft.com/office/excel/2006/main">
          <x14:cfRule type="dataBar" id="{34E57E01-D93D-451B-B10C-AB59FA47A447}">
            <x14:dataBar minLength="0" maxLength="100" gradient="0">
              <x14:cfvo type="num">
                <xm:f>0</xm:f>
              </x14:cfvo>
              <x14:cfvo type="num">
                <xm:f>1</xm:f>
              </x14:cfvo>
              <x14:negativeFillColor rgb="FFB4A9D4"/>
              <x14:axisColor rgb="FF000000"/>
            </x14:dataBar>
          </x14:cfRule>
          <xm:sqref>J47:J48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5"/>
  <sheetViews>
    <sheetView topLeftCell="A46" zoomScaleNormal="100" workbookViewId="0">
      <selection activeCell="A46" sqref="A46"/>
    </sheetView>
  </sheetViews>
  <sheetFormatPr defaultColWidth="11" defaultRowHeight="15.5" x14ac:dyDescent="0.35"/>
  <cols>
    <col min="1" max="1" width="50.75" customWidth="1"/>
    <col min="2" max="7" width="16.75" customWidth="1"/>
  </cols>
  <sheetData>
    <row r="1" spans="1:7" ht="21" x14ac:dyDescent="0.5">
      <c r="A1" s="7" t="s">
        <v>15</v>
      </c>
      <c r="B1" s="2"/>
      <c r="C1" s="2"/>
      <c r="D1" s="2"/>
      <c r="E1" s="2"/>
      <c r="F1" s="2"/>
      <c r="G1" s="2"/>
    </row>
    <row r="2" spans="1:7" x14ac:dyDescent="0.35">
      <c r="A2" s="2" t="s">
        <v>52</v>
      </c>
      <c r="B2" s="2"/>
      <c r="C2" s="2"/>
      <c r="D2" s="2"/>
      <c r="E2" s="2"/>
      <c r="F2" s="2"/>
      <c r="G2" s="2"/>
    </row>
    <row r="3" spans="1:7" x14ac:dyDescent="0.35">
      <c r="A3" s="2" t="s">
        <v>20</v>
      </c>
      <c r="B3" s="2"/>
      <c r="C3" s="2"/>
      <c r="D3" s="2"/>
      <c r="E3" s="2"/>
      <c r="F3" s="2"/>
      <c r="G3" s="2"/>
    </row>
    <row r="4" spans="1:7" x14ac:dyDescent="0.35">
      <c r="A4" s="2" t="s">
        <v>21</v>
      </c>
      <c r="B4" s="2"/>
      <c r="C4" s="2"/>
      <c r="D4" s="2"/>
      <c r="E4" s="2"/>
      <c r="F4" s="2"/>
      <c r="G4" s="2"/>
    </row>
    <row r="5" spans="1:7" x14ac:dyDescent="0.35">
      <c r="A5" s="2" t="s">
        <v>51</v>
      </c>
      <c r="B5" s="2"/>
      <c r="C5" s="2"/>
      <c r="D5" s="2"/>
      <c r="E5" s="2"/>
      <c r="F5" s="2"/>
      <c r="G5" s="2"/>
    </row>
    <row r="6" spans="1:7" ht="100" customHeight="1" x14ac:dyDescent="0.35">
      <c r="A6" s="4" t="s">
        <v>646</v>
      </c>
      <c r="B6" s="4" t="s">
        <v>319</v>
      </c>
      <c r="C6" s="4" t="s">
        <v>647</v>
      </c>
      <c r="D6" s="4" t="s">
        <v>666</v>
      </c>
      <c r="E6" s="4" t="s">
        <v>667</v>
      </c>
      <c r="F6" s="4" t="s">
        <v>668</v>
      </c>
      <c r="G6" s="4" t="s">
        <v>669</v>
      </c>
    </row>
    <row r="7" spans="1:7" x14ac:dyDescent="0.35">
      <c r="A7" s="8" t="s">
        <v>141</v>
      </c>
      <c r="B7" s="9">
        <v>165</v>
      </c>
      <c r="C7" s="9">
        <v>70</v>
      </c>
      <c r="D7" s="9">
        <v>25</v>
      </c>
      <c r="E7" s="9">
        <v>40</v>
      </c>
      <c r="F7" s="10" t="s">
        <v>657</v>
      </c>
      <c r="G7" s="10" t="s">
        <v>657</v>
      </c>
    </row>
    <row r="8" spans="1:7" x14ac:dyDescent="0.35">
      <c r="A8" s="11" t="s">
        <v>145</v>
      </c>
      <c r="B8" s="12" t="s">
        <v>631</v>
      </c>
      <c r="C8" s="12" t="s">
        <v>631</v>
      </c>
      <c r="D8" s="12" t="s">
        <v>631</v>
      </c>
      <c r="E8" s="12" t="s">
        <v>631</v>
      </c>
      <c r="F8" s="13" t="s">
        <v>631</v>
      </c>
      <c r="G8" s="13" t="s">
        <v>631</v>
      </c>
    </row>
    <row r="9" spans="1:7" x14ac:dyDescent="0.35">
      <c r="A9" s="11" t="s">
        <v>146</v>
      </c>
      <c r="B9" s="12">
        <v>0</v>
      </c>
      <c r="C9" s="12">
        <v>0</v>
      </c>
      <c r="D9" s="12">
        <v>0</v>
      </c>
      <c r="E9" s="12">
        <v>0</v>
      </c>
      <c r="F9" s="13">
        <v>0</v>
      </c>
      <c r="G9" s="13">
        <v>0</v>
      </c>
    </row>
    <row r="10" spans="1:7" x14ac:dyDescent="0.35">
      <c r="A10" s="11" t="s">
        <v>147</v>
      </c>
      <c r="B10" s="12">
        <v>5</v>
      </c>
      <c r="C10" s="12">
        <v>0</v>
      </c>
      <c r="D10" s="12">
        <v>0</v>
      </c>
      <c r="E10" s="12">
        <v>0</v>
      </c>
      <c r="F10" s="13">
        <v>0</v>
      </c>
      <c r="G10" s="13">
        <v>0</v>
      </c>
    </row>
    <row r="11" spans="1:7" x14ac:dyDescent="0.35">
      <c r="A11" s="11" t="s">
        <v>148</v>
      </c>
      <c r="B11" s="12">
        <v>0</v>
      </c>
      <c r="C11" s="12">
        <v>0</v>
      </c>
      <c r="D11" s="12">
        <v>0</v>
      </c>
      <c r="E11" s="12">
        <v>0</v>
      </c>
      <c r="F11" s="13">
        <v>0</v>
      </c>
      <c r="G11" s="13">
        <v>0</v>
      </c>
    </row>
    <row r="12" spans="1:7" x14ac:dyDescent="0.35">
      <c r="A12" s="11" t="s">
        <v>149</v>
      </c>
      <c r="B12" s="12">
        <v>5</v>
      </c>
      <c r="C12" s="12" t="s">
        <v>643</v>
      </c>
      <c r="D12" s="12" t="s">
        <v>643</v>
      </c>
      <c r="E12" s="12" t="s">
        <v>643</v>
      </c>
      <c r="F12" s="13" t="s">
        <v>643</v>
      </c>
      <c r="G12" s="13" t="s">
        <v>643</v>
      </c>
    </row>
    <row r="13" spans="1:7" x14ac:dyDescent="0.35">
      <c r="A13" s="11" t="s">
        <v>150</v>
      </c>
      <c r="B13" s="12" t="s">
        <v>643</v>
      </c>
      <c r="C13" s="12" t="s">
        <v>643</v>
      </c>
      <c r="D13" s="12">
        <v>0</v>
      </c>
      <c r="E13" s="12" t="s">
        <v>643</v>
      </c>
      <c r="F13" s="13">
        <v>0</v>
      </c>
      <c r="G13" s="13" t="s">
        <v>643</v>
      </c>
    </row>
    <row r="14" spans="1:7" x14ac:dyDescent="0.35">
      <c r="A14" s="11" t="s">
        <v>151</v>
      </c>
      <c r="B14" s="12" t="s">
        <v>643</v>
      </c>
      <c r="C14" s="12" t="s">
        <v>643</v>
      </c>
      <c r="D14" s="12" t="s">
        <v>643</v>
      </c>
      <c r="E14" s="12">
        <v>0</v>
      </c>
      <c r="F14" s="13" t="s">
        <v>643</v>
      </c>
      <c r="G14" s="13">
        <v>0</v>
      </c>
    </row>
    <row r="15" spans="1:7" x14ac:dyDescent="0.35">
      <c r="A15" s="11" t="s">
        <v>152</v>
      </c>
      <c r="B15" s="12" t="s">
        <v>643</v>
      </c>
      <c r="C15" s="12">
        <v>5</v>
      </c>
      <c r="D15" s="12">
        <v>5</v>
      </c>
      <c r="E15" s="12">
        <v>0</v>
      </c>
      <c r="F15" s="13">
        <v>1</v>
      </c>
      <c r="G15" s="13">
        <v>0</v>
      </c>
    </row>
    <row r="16" spans="1:7" x14ac:dyDescent="0.35">
      <c r="A16" s="11" t="s">
        <v>153</v>
      </c>
      <c r="B16" s="12" t="s">
        <v>643</v>
      </c>
      <c r="C16" s="12">
        <v>5</v>
      </c>
      <c r="D16" s="12" t="s">
        <v>643</v>
      </c>
      <c r="E16" s="12" t="s">
        <v>643</v>
      </c>
      <c r="F16" s="13" t="s">
        <v>643</v>
      </c>
      <c r="G16" s="13" t="s">
        <v>643</v>
      </c>
    </row>
    <row r="17" spans="1:7" x14ac:dyDescent="0.35">
      <c r="A17" s="11" t="s">
        <v>154</v>
      </c>
      <c r="B17" s="12" t="s">
        <v>643</v>
      </c>
      <c r="C17" s="12" t="s">
        <v>643</v>
      </c>
      <c r="D17" s="12" t="s">
        <v>643</v>
      </c>
      <c r="E17" s="12">
        <v>0</v>
      </c>
      <c r="F17" s="13" t="s">
        <v>643</v>
      </c>
      <c r="G17" s="13">
        <v>0</v>
      </c>
    </row>
    <row r="18" spans="1:7" x14ac:dyDescent="0.35">
      <c r="A18" s="11" t="s">
        <v>155</v>
      </c>
      <c r="B18" s="12" t="s">
        <v>643</v>
      </c>
      <c r="C18" s="12">
        <v>0</v>
      </c>
      <c r="D18" s="12">
        <v>0</v>
      </c>
      <c r="E18" s="12">
        <v>0</v>
      </c>
      <c r="F18" s="13">
        <v>0</v>
      </c>
      <c r="G18" s="13">
        <v>0</v>
      </c>
    </row>
    <row r="19" spans="1:7" x14ac:dyDescent="0.35">
      <c r="A19" s="11" t="s">
        <v>156</v>
      </c>
      <c r="B19" s="12" t="s">
        <v>643</v>
      </c>
      <c r="C19" s="12" t="s">
        <v>643</v>
      </c>
      <c r="D19" s="12">
        <v>0</v>
      </c>
      <c r="E19" s="12" t="s">
        <v>643</v>
      </c>
      <c r="F19" s="13">
        <v>0</v>
      </c>
      <c r="G19" s="13" t="s">
        <v>643</v>
      </c>
    </row>
    <row r="20" spans="1:7" x14ac:dyDescent="0.35">
      <c r="A20" s="11" t="s">
        <v>157</v>
      </c>
      <c r="B20" s="12">
        <v>0</v>
      </c>
      <c r="C20" s="12" t="s">
        <v>643</v>
      </c>
      <c r="D20" s="12">
        <v>0</v>
      </c>
      <c r="E20" s="12" t="s">
        <v>643</v>
      </c>
      <c r="F20" s="13">
        <v>0</v>
      </c>
      <c r="G20" s="13" t="s">
        <v>643</v>
      </c>
    </row>
    <row r="21" spans="1:7" x14ac:dyDescent="0.35">
      <c r="A21" s="11" t="s">
        <v>158</v>
      </c>
      <c r="B21" s="12" t="s">
        <v>643</v>
      </c>
      <c r="C21" s="12" t="s">
        <v>643</v>
      </c>
      <c r="D21" s="12" t="s">
        <v>643</v>
      </c>
      <c r="E21" s="12">
        <v>0</v>
      </c>
      <c r="F21" s="13" t="s">
        <v>643</v>
      </c>
      <c r="G21" s="13">
        <v>0</v>
      </c>
    </row>
    <row r="22" spans="1:7" x14ac:dyDescent="0.35">
      <c r="A22" s="11" t="s">
        <v>159</v>
      </c>
      <c r="B22" s="12">
        <v>0</v>
      </c>
      <c r="C22" s="12">
        <v>0</v>
      </c>
      <c r="D22" s="12">
        <v>0</v>
      </c>
      <c r="E22" s="12">
        <v>0</v>
      </c>
      <c r="F22" s="13">
        <v>0</v>
      </c>
      <c r="G22" s="13">
        <v>0</v>
      </c>
    </row>
    <row r="23" spans="1:7" x14ac:dyDescent="0.35">
      <c r="A23" s="11" t="s">
        <v>160</v>
      </c>
      <c r="B23" s="12" t="s">
        <v>643</v>
      </c>
      <c r="C23" s="12">
        <v>0</v>
      </c>
      <c r="D23" s="12">
        <v>0</v>
      </c>
      <c r="E23" s="12">
        <v>0</v>
      </c>
      <c r="F23" s="13">
        <v>0</v>
      </c>
      <c r="G23" s="13">
        <v>0</v>
      </c>
    </row>
    <row r="24" spans="1:7" x14ac:dyDescent="0.35">
      <c r="A24" s="11" t="s">
        <v>161</v>
      </c>
      <c r="B24" s="12">
        <v>0</v>
      </c>
      <c r="C24" s="12" t="s">
        <v>643</v>
      </c>
      <c r="D24" s="12">
        <v>0</v>
      </c>
      <c r="E24" s="12" t="s">
        <v>643</v>
      </c>
      <c r="F24" s="13">
        <v>0</v>
      </c>
      <c r="G24" s="13" t="s">
        <v>643</v>
      </c>
    </row>
    <row r="25" spans="1:7" x14ac:dyDescent="0.35">
      <c r="A25" s="11" t="s">
        <v>162</v>
      </c>
      <c r="B25" s="12" t="s">
        <v>643</v>
      </c>
      <c r="C25" s="12">
        <v>0</v>
      </c>
      <c r="D25" s="12">
        <v>0</v>
      </c>
      <c r="E25" s="12">
        <v>0</v>
      </c>
      <c r="F25" s="13">
        <v>0</v>
      </c>
      <c r="G25" s="13">
        <v>0</v>
      </c>
    </row>
    <row r="26" spans="1:7" x14ac:dyDescent="0.35">
      <c r="A26" s="11" t="s">
        <v>163</v>
      </c>
      <c r="B26" s="12">
        <v>0</v>
      </c>
      <c r="C26" s="12" t="s">
        <v>643</v>
      </c>
      <c r="D26" s="12">
        <v>0</v>
      </c>
      <c r="E26" s="12" t="s">
        <v>643</v>
      </c>
      <c r="F26" s="13">
        <v>0</v>
      </c>
      <c r="G26" s="13" t="s">
        <v>643</v>
      </c>
    </row>
    <row r="27" spans="1:7" x14ac:dyDescent="0.35">
      <c r="A27" s="11" t="s">
        <v>164</v>
      </c>
      <c r="B27" s="12">
        <v>0</v>
      </c>
      <c r="C27" s="12">
        <v>0</v>
      </c>
      <c r="D27" s="12">
        <v>0</v>
      </c>
      <c r="E27" s="12">
        <v>0</v>
      </c>
      <c r="F27" s="13">
        <v>0</v>
      </c>
      <c r="G27" s="13">
        <v>0</v>
      </c>
    </row>
    <row r="28" spans="1:7" x14ac:dyDescent="0.35">
      <c r="A28" s="11" t="s">
        <v>165</v>
      </c>
      <c r="B28" s="12">
        <v>0</v>
      </c>
      <c r="C28" s="12" t="s">
        <v>643</v>
      </c>
      <c r="D28" s="12" t="s">
        <v>643</v>
      </c>
      <c r="E28" s="12" t="s">
        <v>643</v>
      </c>
      <c r="F28" s="13" t="s">
        <v>643</v>
      </c>
      <c r="G28" s="13" t="s">
        <v>643</v>
      </c>
    </row>
    <row r="29" spans="1:7" x14ac:dyDescent="0.35">
      <c r="A29" s="11" t="s">
        <v>166</v>
      </c>
      <c r="B29" s="12" t="s">
        <v>643</v>
      </c>
      <c r="C29" s="12">
        <v>0</v>
      </c>
      <c r="D29" s="12">
        <v>0</v>
      </c>
      <c r="E29" s="12">
        <v>0</v>
      </c>
      <c r="F29" s="13">
        <v>0</v>
      </c>
      <c r="G29" s="13">
        <v>0</v>
      </c>
    </row>
    <row r="30" spans="1:7" x14ac:dyDescent="0.35">
      <c r="A30" s="11" t="s">
        <v>167</v>
      </c>
      <c r="B30" s="12">
        <v>0</v>
      </c>
      <c r="C30" s="12">
        <v>0</v>
      </c>
      <c r="D30" s="12">
        <v>0</v>
      </c>
      <c r="E30" s="12">
        <v>0</v>
      </c>
      <c r="F30" s="13">
        <v>0</v>
      </c>
      <c r="G30" s="13">
        <v>0</v>
      </c>
    </row>
    <row r="31" spans="1:7" x14ac:dyDescent="0.35">
      <c r="A31" s="11" t="s">
        <v>168</v>
      </c>
      <c r="B31" s="12" t="s">
        <v>643</v>
      </c>
      <c r="C31" s="12">
        <v>0</v>
      </c>
      <c r="D31" s="12">
        <v>0</v>
      </c>
      <c r="E31" s="12">
        <v>0</v>
      </c>
      <c r="F31" s="13">
        <v>0</v>
      </c>
      <c r="G31" s="13">
        <v>0</v>
      </c>
    </row>
    <row r="32" spans="1:7" x14ac:dyDescent="0.35">
      <c r="A32" s="11" t="s">
        <v>169</v>
      </c>
      <c r="B32" s="12" t="s">
        <v>643</v>
      </c>
      <c r="C32" s="12" t="s">
        <v>643</v>
      </c>
      <c r="D32" s="12" t="s">
        <v>643</v>
      </c>
      <c r="E32" s="12">
        <v>0</v>
      </c>
      <c r="F32" s="13" t="s">
        <v>643</v>
      </c>
      <c r="G32" s="13">
        <v>0</v>
      </c>
    </row>
    <row r="33" spans="1:7" x14ac:dyDescent="0.35">
      <c r="A33" s="11" t="s">
        <v>170</v>
      </c>
      <c r="B33" s="12" t="s">
        <v>643</v>
      </c>
      <c r="C33" s="12">
        <v>0</v>
      </c>
      <c r="D33" s="12">
        <v>0</v>
      </c>
      <c r="E33" s="12">
        <v>0</v>
      </c>
      <c r="F33" s="13">
        <v>0</v>
      </c>
      <c r="G33" s="13">
        <v>0</v>
      </c>
    </row>
    <row r="34" spans="1:7" x14ac:dyDescent="0.35">
      <c r="A34" s="11" t="s">
        <v>171</v>
      </c>
      <c r="B34" s="12">
        <v>10</v>
      </c>
      <c r="C34" s="12">
        <v>0</v>
      </c>
      <c r="D34" s="12">
        <v>0</v>
      </c>
      <c r="E34" s="12">
        <v>0</v>
      </c>
      <c r="F34" s="13">
        <v>0</v>
      </c>
      <c r="G34" s="13">
        <v>0</v>
      </c>
    </row>
    <row r="35" spans="1:7" x14ac:dyDescent="0.35">
      <c r="A35" s="11" t="s">
        <v>172</v>
      </c>
      <c r="B35" s="12">
        <v>10</v>
      </c>
      <c r="C35" s="12" t="s">
        <v>643</v>
      </c>
      <c r="D35" s="12" t="s">
        <v>643</v>
      </c>
      <c r="E35" s="12">
        <v>0</v>
      </c>
      <c r="F35" s="13" t="s">
        <v>643</v>
      </c>
      <c r="G35" s="13">
        <v>0</v>
      </c>
    </row>
    <row r="36" spans="1:7" x14ac:dyDescent="0.35">
      <c r="A36" s="11" t="s">
        <v>173</v>
      </c>
      <c r="B36" s="12">
        <v>10</v>
      </c>
      <c r="C36" s="12">
        <v>5</v>
      </c>
      <c r="D36" s="12">
        <v>0</v>
      </c>
      <c r="E36" s="12">
        <v>5</v>
      </c>
      <c r="F36" s="13">
        <v>0</v>
      </c>
      <c r="G36" s="13">
        <v>1</v>
      </c>
    </row>
    <row r="37" spans="1:7" x14ac:dyDescent="0.35">
      <c r="A37" s="11" t="s">
        <v>174</v>
      </c>
      <c r="B37" s="12">
        <v>15</v>
      </c>
      <c r="C37" s="12">
        <v>0</v>
      </c>
      <c r="D37" s="12">
        <v>0</v>
      </c>
      <c r="E37" s="12">
        <v>0</v>
      </c>
      <c r="F37" s="13">
        <v>0</v>
      </c>
      <c r="G37" s="13">
        <v>0</v>
      </c>
    </row>
    <row r="38" spans="1:7" x14ac:dyDescent="0.35">
      <c r="A38" s="11" t="s">
        <v>175</v>
      </c>
      <c r="B38" s="12">
        <v>10</v>
      </c>
      <c r="C38" s="12">
        <v>5</v>
      </c>
      <c r="D38" s="12">
        <v>0</v>
      </c>
      <c r="E38" s="12">
        <v>5</v>
      </c>
      <c r="F38" s="13">
        <v>0</v>
      </c>
      <c r="G38" s="13">
        <v>1</v>
      </c>
    </row>
    <row r="39" spans="1:7" x14ac:dyDescent="0.35">
      <c r="A39" s="11" t="s">
        <v>176</v>
      </c>
      <c r="B39" s="12">
        <v>15</v>
      </c>
      <c r="C39" s="12">
        <v>5</v>
      </c>
      <c r="D39" s="12" t="s">
        <v>643</v>
      </c>
      <c r="E39" s="12">
        <v>5</v>
      </c>
      <c r="F39" s="13" t="s">
        <v>643</v>
      </c>
      <c r="G39" s="13" t="s">
        <v>643</v>
      </c>
    </row>
    <row r="40" spans="1:7" x14ac:dyDescent="0.35">
      <c r="A40" s="11" t="s">
        <v>177</v>
      </c>
      <c r="B40" s="12">
        <v>5</v>
      </c>
      <c r="C40" s="12">
        <v>5</v>
      </c>
      <c r="D40" s="12" t="s">
        <v>643</v>
      </c>
      <c r="E40" s="12">
        <v>5</v>
      </c>
      <c r="F40" s="13" t="s">
        <v>643</v>
      </c>
      <c r="G40" s="13" t="s">
        <v>643</v>
      </c>
    </row>
    <row r="41" spans="1:7" x14ac:dyDescent="0.35">
      <c r="A41" s="11" t="s">
        <v>178</v>
      </c>
      <c r="B41" s="12">
        <v>5</v>
      </c>
      <c r="C41" s="12">
        <v>5</v>
      </c>
      <c r="D41" s="12">
        <v>0</v>
      </c>
      <c r="E41" s="12">
        <v>5</v>
      </c>
      <c r="F41" s="13">
        <v>0</v>
      </c>
      <c r="G41" s="13">
        <v>1</v>
      </c>
    </row>
    <row r="42" spans="1:7" x14ac:dyDescent="0.35">
      <c r="A42" s="11" t="s">
        <v>179</v>
      </c>
      <c r="B42" s="12">
        <v>5</v>
      </c>
      <c r="C42" s="12">
        <v>5</v>
      </c>
      <c r="D42" s="12" t="s">
        <v>643</v>
      </c>
      <c r="E42" s="12">
        <v>5</v>
      </c>
      <c r="F42" s="13" t="s">
        <v>643</v>
      </c>
      <c r="G42" s="13" t="s">
        <v>643</v>
      </c>
    </row>
    <row r="43" spans="1:7" x14ac:dyDescent="0.35">
      <c r="A43" s="11" t="s">
        <v>180</v>
      </c>
      <c r="B43" s="12">
        <v>5</v>
      </c>
      <c r="C43" s="12" t="s">
        <v>643</v>
      </c>
      <c r="D43" s="12">
        <v>0</v>
      </c>
      <c r="E43" s="12" t="s">
        <v>643</v>
      </c>
      <c r="F43" s="13">
        <v>0</v>
      </c>
      <c r="G43" s="13" t="s">
        <v>643</v>
      </c>
    </row>
    <row r="44" spans="1:7" x14ac:dyDescent="0.35">
      <c r="A44" s="11" t="s">
        <v>181</v>
      </c>
      <c r="B44" s="12">
        <v>10</v>
      </c>
      <c r="C44" s="12">
        <v>5</v>
      </c>
      <c r="D44" s="12" t="s">
        <v>643</v>
      </c>
      <c r="E44" s="12">
        <v>5</v>
      </c>
      <c r="F44" s="13" t="s">
        <v>643</v>
      </c>
      <c r="G44" s="13" t="s">
        <v>643</v>
      </c>
    </row>
    <row r="45" spans="1:7" x14ac:dyDescent="0.35">
      <c r="A45" s="11" t="s">
        <v>182</v>
      </c>
      <c r="B45" s="12">
        <v>10</v>
      </c>
      <c r="C45" s="12">
        <v>5</v>
      </c>
      <c r="D45" s="12">
        <v>5</v>
      </c>
      <c r="E45" s="12" t="s">
        <v>643</v>
      </c>
      <c r="F45" s="13" t="s">
        <v>643</v>
      </c>
      <c r="G45" s="13" t="s">
        <v>643</v>
      </c>
    </row>
    <row r="46" spans="1:7" x14ac:dyDescent="0.35">
      <c r="A46" s="11" t="s">
        <v>183</v>
      </c>
      <c r="B46" s="12">
        <v>10</v>
      </c>
      <c r="C46" s="12" t="s">
        <v>643</v>
      </c>
      <c r="D46" s="12">
        <v>0</v>
      </c>
      <c r="E46" s="12" t="s">
        <v>643</v>
      </c>
      <c r="F46" s="13" t="s">
        <v>657</v>
      </c>
      <c r="G46" s="13" t="s">
        <v>657</v>
      </c>
    </row>
    <row r="47" spans="1:7" x14ac:dyDescent="0.35">
      <c r="A47" s="11" t="s">
        <v>184</v>
      </c>
      <c r="B47" s="12">
        <v>10</v>
      </c>
      <c r="C47" s="12">
        <v>5</v>
      </c>
      <c r="D47" s="12" t="s">
        <v>657</v>
      </c>
      <c r="E47" s="12" t="s">
        <v>657</v>
      </c>
      <c r="F47" s="13" t="s">
        <v>657</v>
      </c>
      <c r="G47" s="13" t="s">
        <v>657</v>
      </c>
    </row>
    <row r="48" spans="1:7" x14ac:dyDescent="0.35">
      <c r="A48" s="11" t="s">
        <v>185</v>
      </c>
      <c r="B48" s="12">
        <v>15</v>
      </c>
      <c r="C48" s="12" t="s">
        <v>643</v>
      </c>
      <c r="D48" s="12" t="s">
        <v>657</v>
      </c>
      <c r="E48" s="12" t="s">
        <v>657</v>
      </c>
      <c r="F48" s="13" t="s">
        <v>657</v>
      </c>
      <c r="G48" s="13" t="s">
        <v>657</v>
      </c>
    </row>
    <row r="49" spans="1:7" x14ac:dyDescent="0.35">
      <c r="A49" s="14" t="s">
        <v>186</v>
      </c>
      <c r="B49" s="15">
        <v>0</v>
      </c>
      <c r="C49" s="15">
        <v>0</v>
      </c>
      <c r="D49" s="15">
        <v>0</v>
      </c>
      <c r="E49" s="15">
        <v>0</v>
      </c>
      <c r="F49" s="16">
        <v>0</v>
      </c>
      <c r="G49" s="16">
        <v>0</v>
      </c>
    </row>
    <row r="50" spans="1:7" x14ac:dyDescent="0.35">
      <c r="A50" s="17" t="s">
        <v>187</v>
      </c>
      <c r="B50" s="18">
        <v>15</v>
      </c>
      <c r="C50" s="18">
        <v>15</v>
      </c>
      <c r="D50" s="18">
        <v>10</v>
      </c>
      <c r="E50" s="18">
        <v>5</v>
      </c>
      <c r="F50" s="19">
        <v>0.67</v>
      </c>
      <c r="G50" s="19">
        <v>0.33</v>
      </c>
    </row>
    <row r="51" spans="1:7" x14ac:dyDescent="0.35">
      <c r="A51" s="17" t="s">
        <v>188</v>
      </c>
      <c r="B51" s="18">
        <v>10</v>
      </c>
      <c r="C51" s="18">
        <v>5</v>
      </c>
      <c r="D51" s="18" t="s">
        <v>643</v>
      </c>
      <c r="E51" s="18">
        <v>5</v>
      </c>
      <c r="F51" s="19" t="s">
        <v>643</v>
      </c>
      <c r="G51" s="19" t="s">
        <v>643</v>
      </c>
    </row>
    <row r="52" spans="1:7" x14ac:dyDescent="0.35">
      <c r="A52" s="17" t="s">
        <v>189</v>
      </c>
      <c r="B52" s="18">
        <v>105</v>
      </c>
      <c r="C52" s="18">
        <v>40</v>
      </c>
      <c r="D52" s="18">
        <v>10</v>
      </c>
      <c r="E52" s="18">
        <v>30</v>
      </c>
      <c r="F52" s="19">
        <v>0.26</v>
      </c>
      <c r="G52" s="19">
        <v>0.74</v>
      </c>
    </row>
    <row r="53" spans="1:7" x14ac:dyDescent="0.35">
      <c r="A53" s="17" t="s">
        <v>190</v>
      </c>
      <c r="B53" s="18">
        <v>35</v>
      </c>
      <c r="C53" s="18">
        <v>10</v>
      </c>
      <c r="D53" s="18">
        <v>0</v>
      </c>
      <c r="E53" s="18" t="s">
        <v>643</v>
      </c>
      <c r="F53" s="19" t="s">
        <v>657</v>
      </c>
      <c r="G53" s="19" t="s">
        <v>657</v>
      </c>
    </row>
    <row r="54" spans="1:7" ht="31" x14ac:dyDescent="0.35">
      <c r="A54" s="20" t="s">
        <v>55</v>
      </c>
      <c r="B54" s="2"/>
      <c r="C54" s="2"/>
      <c r="D54" s="2"/>
      <c r="E54" s="2"/>
      <c r="F54" s="2"/>
      <c r="G54" s="2"/>
    </row>
    <row r="55" spans="1:7" x14ac:dyDescent="0.35">
      <c r="A55" s="20" t="s">
        <v>69</v>
      </c>
      <c r="B55" s="2"/>
      <c r="C55" s="2"/>
      <c r="D55" s="33"/>
      <c r="E55" s="2"/>
      <c r="F55" s="2"/>
      <c r="G55" s="2"/>
    </row>
    <row r="56" spans="1:7" ht="77.5" x14ac:dyDescent="0.35">
      <c r="A56" s="20" t="s">
        <v>652</v>
      </c>
      <c r="B56" s="2"/>
      <c r="C56" s="2"/>
      <c r="D56" s="2"/>
      <c r="E56" s="2"/>
      <c r="F56" s="2"/>
      <c r="G56" s="2"/>
    </row>
    <row r="57" spans="1:7" ht="108.5" x14ac:dyDescent="0.35">
      <c r="A57" s="20" t="s">
        <v>110</v>
      </c>
      <c r="B57" s="2"/>
      <c r="C57" s="2"/>
      <c r="D57" s="2"/>
      <c r="E57" s="2"/>
      <c r="F57" s="2"/>
      <c r="G57" s="2"/>
    </row>
    <row r="58" spans="1:7" x14ac:dyDescent="0.35">
      <c r="A58" s="20" t="s">
        <v>111</v>
      </c>
      <c r="B58" s="2"/>
      <c r="C58" s="2"/>
      <c r="D58" s="2"/>
      <c r="E58" s="2"/>
      <c r="F58" s="2"/>
      <c r="G58" s="2"/>
    </row>
    <row r="59" spans="1:7" ht="31" x14ac:dyDescent="0.35">
      <c r="A59" s="20" t="s">
        <v>112</v>
      </c>
      <c r="B59" s="2"/>
      <c r="C59" s="2"/>
      <c r="D59" s="2"/>
      <c r="E59" s="2"/>
      <c r="F59" s="2"/>
      <c r="G59" s="2"/>
    </row>
    <row r="60" spans="1:7" x14ac:dyDescent="0.35">
      <c r="A60" s="20" t="s">
        <v>113</v>
      </c>
      <c r="B60" s="2"/>
      <c r="C60" s="2"/>
      <c r="D60" s="2"/>
      <c r="E60" s="2"/>
      <c r="F60" s="2"/>
      <c r="G60" s="2"/>
    </row>
    <row r="61" spans="1:7" ht="77.5" x14ac:dyDescent="0.35">
      <c r="A61" s="20" t="s">
        <v>658</v>
      </c>
      <c r="B61" s="2"/>
      <c r="C61" s="2"/>
      <c r="D61" s="2"/>
      <c r="E61" s="2"/>
      <c r="F61" s="2"/>
      <c r="G61" s="2"/>
    </row>
    <row r="62" spans="1:7" ht="31" x14ac:dyDescent="0.35">
      <c r="A62" s="20" t="s">
        <v>671</v>
      </c>
      <c r="B62" s="2"/>
      <c r="C62" s="2"/>
      <c r="D62" s="2"/>
      <c r="E62" s="2"/>
      <c r="F62" s="2"/>
      <c r="G62" s="2"/>
    </row>
    <row r="64" spans="1:7" x14ac:dyDescent="0.35">
      <c r="A64" s="20"/>
    </row>
    <row r="65" spans="1:1" x14ac:dyDescent="0.35">
      <c r="A65" s="20"/>
    </row>
  </sheetData>
  <conditionalFormatting sqref="F1:G1048576">
    <cfRule type="dataBar" priority="1">
      <dataBar>
        <cfvo type="num" val="0"/>
        <cfvo type="num" val="1"/>
        <color rgb="FFB4A9D4"/>
      </dataBar>
      <extLst>
        <ext xmlns:x14="http://schemas.microsoft.com/office/spreadsheetml/2009/9/main" uri="{B025F937-C7B1-47D3-B67F-A62EFF666E3E}">
          <x14:id>{E59ABD3E-29D3-4F25-82C7-E884450A6CBB}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59ABD3E-29D3-4F25-82C7-E884450A6CBB}">
            <x14:dataBar minLength="0" maxLength="100" gradient="0">
              <x14:cfvo type="num">
                <xm:f>0</xm:f>
              </x14:cfvo>
              <x14:cfvo type="num">
                <xm:f>1</xm:f>
              </x14:cfvo>
              <x14:negativeFillColor rgb="FFB4A9D4"/>
              <x14:axisColor rgb="FF000000"/>
            </x14:dataBar>
          </x14:cfRule>
          <xm:sqref>F1:G1048576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
  <sheetViews>
    <sheetView workbookViewId="0"/>
  </sheetViews>
  <sheetFormatPr defaultColWidth="11" defaultRowHeight="15.5" x14ac:dyDescent="0.35"/>
  <cols>
    <col min="1" max="1" width="150.75" customWidth="1"/>
  </cols>
  <sheetData>
    <row r="1" spans="1:1" ht="21" x14ac:dyDescent="0.5">
      <c r="A1" s="7" t="s">
        <v>16</v>
      </c>
    </row>
    <row r="2" spans="1:1" x14ac:dyDescent="0.35">
      <c r="A2" s="2" t="s">
        <v>53</v>
      </c>
    </row>
    <row r="3" spans="1:1" ht="31" x14ac:dyDescent="0.35">
      <c r="A3" s="20" t="s">
        <v>54</v>
      </c>
    </row>
  </sheetData>
  <conditionalFormatting sqref="A1">
    <cfRule type="dataBar" priority="1">
      <dataBar>
        <cfvo type="num" val="0"/>
        <cfvo type="num" val="1"/>
        <color rgb="FFB4A9D4"/>
      </dataBar>
      <extLst>
        <ext xmlns:x14="http://schemas.microsoft.com/office/spreadsheetml/2009/9/main" uri="{B025F937-C7B1-47D3-B67F-A62EFF666E3E}">
          <x14:id>{D8A11EB7-D7A3-45E8-AB70-5D340B3FA40B}</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D8A11EB7-D7A3-45E8-AB70-5D340B3FA40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79"/>
  <sheetViews>
    <sheetView workbookViewId="0"/>
  </sheetViews>
  <sheetFormatPr defaultColWidth="11" defaultRowHeight="15.5" x14ac:dyDescent="0.35"/>
  <cols>
    <col min="1" max="1" width="35.75" customWidth="1"/>
    <col min="2" max="15" width="16.75" customWidth="1"/>
  </cols>
  <sheetData>
    <row r="1" spans="1:10" ht="62" x14ac:dyDescent="0.35">
      <c r="A1" s="4" t="s">
        <v>320</v>
      </c>
      <c r="B1" s="4" t="s">
        <v>135</v>
      </c>
      <c r="C1" s="4" t="s">
        <v>136</v>
      </c>
      <c r="D1" s="4" t="s">
        <v>321</v>
      </c>
      <c r="E1" s="4" t="s">
        <v>197</v>
      </c>
      <c r="F1" s="4" t="s">
        <v>198</v>
      </c>
      <c r="G1" s="4" t="s">
        <v>137</v>
      </c>
      <c r="H1" s="4" t="s">
        <v>138</v>
      </c>
      <c r="I1" s="4" t="s">
        <v>139</v>
      </c>
      <c r="J1" s="4" t="s">
        <v>140</v>
      </c>
    </row>
    <row r="2" spans="1:10" x14ac:dyDescent="0.35">
      <c r="A2" s="2" t="s">
        <v>322</v>
      </c>
      <c r="B2" s="12">
        <v>16335</v>
      </c>
      <c r="C2" s="13">
        <v>0.16</v>
      </c>
      <c r="D2" s="12">
        <v>12755</v>
      </c>
      <c r="E2" s="12">
        <v>11840</v>
      </c>
      <c r="F2" s="12">
        <v>610</v>
      </c>
      <c r="G2" s="12">
        <v>305</v>
      </c>
      <c r="H2" s="13">
        <v>0.93</v>
      </c>
      <c r="I2" s="13">
        <v>0.05</v>
      </c>
      <c r="J2" s="13">
        <v>0.02</v>
      </c>
    </row>
    <row r="3" spans="1:10" x14ac:dyDescent="0.35">
      <c r="A3" s="2" t="s">
        <v>323</v>
      </c>
      <c r="B3" s="12">
        <v>10195</v>
      </c>
      <c r="C3" s="13">
        <v>0.19</v>
      </c>
      <c r="D3" s="12">
        <v>11980</v>
      </c>
      <c r="E3" s="12">
        <v>8995</v>
      </c>
      <c r="F3" s="12">
        <v>2685</v>
      </c>
      <c r="G3" s="12">
        <v>300</v>
      </c>
      <c r="H3" s="13">
        <v>0.75</v>
      </c>
      <c r="I3" s="13">
        <v>0.22</v>
      </c>
      <c r="J3" s="13">
        <v>0.03</v>
      </c>
    </row>
    <row r="4" spans="1:10" x14ac:dyDescent="0.35">
      <c r="A4" s="2" t="s">
        <v>324</v>
      </c>
      <c r="B4" s="12">
        <v>11040</v>
      </c>
      <c r="C4" s="13">
        <v>7.0000000000000007E-2</v>
      </c>
      <c r="D4" s="12">
        <v>11265</v>
      </c>
      <c r="E4" s="12">
        <v>8230</v>
      </c>
      <c r="F4" s="12">
        <v>2830</v>
      </c>
      <c r="G4" s="12">
        <v>200</v>
      </c>
      <c r="H4" s="13">
        <v>0.73</v>
      </c>
      <c r="I4" s="13">
        <v>0.25</v>
      </c>
      <c r="J4" s="13">
        <v>0.02</v>
      </c>
    </row>
    <row r="5" spans="1:10" x14ac:dyDescent="0.35">
      <c r="A5" s="2" t="s">
        <v>325</v>
      </c>
      <c r="B5" s="12">
        <v>7875</v>
      </c>
      <c r="C5" s="13">
        <v>0.15</v>
      </c>
      <c r="D5" s="12">
        <v>8940</v>
      </c>
      <c r="E5" s="12">
        <v>5570</v>
      </c>
      <c r="F5" s="12">
        <v>3245</v>
      </c>
      <c r="G5" s="12">
        <v>120</v>
      </c>
      <c r="H5" s="13">
        <v>0.62</v>
      </c>
      <c r="I5" s="13">
        <v>0.36</v>
      </c>
      <c r="J5" s="13">
        <v>0.01</v>
      </c>
    </row>
    <row r="6" spans="1:10" x14ac:dyDescent="0.35">
      <c r="A6" s="2" t="s">
        <v>326</v>
      </c>
      <c r="B6" s="12">
        <v>1880</v>
      </c>
      <c r="C6" s="13">
        <v>0.15</v>
      </c>
      <c r="D6" s="12">
        <v>1845</v>
      </c>
      <c r="E6" s="12">
        <v>1150</v>
      </c>
      <c r="F6" s="12">
        <v>675</v>
      </c>
      <c r="G6" s="12">
        <v>20</v>
      </c>
      <c r="H6" s="13">
        <v>0.62</v>
      </c>
      <c r="I6" s="13">
        <v>0.37</v>
      </c>
      <c r="J6" s="13">
        <v>0.01</v>
      </c>
    </row>
    <row r="7" spans="1:10" x14ac:dyDescent="0.35">
      <c r="A7" s="2" t="s">
        <v>327</v>
      </c>
      <c r="B7" s="12">
        <v>47325</v>
      </c>
      <c r="C7" s="13">
        <v>0.12</v>
      </c>
      <c r="D7" s="12">
        <v>46785</v>
      </c>
      <c r="E7" s="12">
        <v>35790</v>
      </c>
      <c r="F7" s="12">
        <v>10045</v>
      </c>
      <c r="G7" s="12">
        <v>950</v>
      </c>
      <c r="H7" s="13">
        <v>0.77</v>
      </c>
      <c r="I7" s="13">
        <v>0.21</v>
      </c>
      <c r="J7" s="13">
        <v>0.02</v>
      </c>
    </row>
    <row r="8" spans="1:10" x14ac:dyDescent="0.35">
      <c r="A8" s="2" t="s">
        <v>328</v>
      </c>
      <c r="B8" s="12">
        <v>27585</v>
      </c>
      <c r="C8" s="13">
        <v>0.26</v>
      </c>
      <c r="D8" s="12">
        <v>21995</v>
      </c>
      <c r="E8" s="12">
        <v>20480</v>
      </c>
      <c r="F8" s="12">
        <v>1020</v>
      </c>
      <c r="G8" s="12">
        <v>495</v>
      </c>
      <c r="H8" s="13">
        <v>0.93</v>
      </c>
      <c r="I8" s="13">
        <v>0.05</v>
      </c>
      <c r="J8" s="13">
        <v>0.02</v>
      </c>
    </row>
    <row r="9" spans="1:10" x14ac:dyDescent="0.35">
      <c r="A9" s="2" t="s">
        <v>329</v>
      </c>
      <c r="B9" s="12">
        <v>14130</v>
      </c>
      <c r="C9" s="13">
        <v>0.26</v>
      </c>
      <c r="D9" s="12">
        <v>17260</v>
      </c>
      <c r="E9" s="12">
        <v>13590</v>
      </c>
      <c r="F9" s="12">
        <v>3275</v>
      </c>
      <c r="G9" s="12">
        <v>400</v>
      </c>
      <c r="H9" s="13">
        <v>0.79</v>
      </c>
      <c r="I9" s="13">
        <v>0.19</v>
      </c>
      <c r="J9" s="13">
        <v>0.02</v>
      </c>
    </row>
    <row r="10" spans="1:10" x14ac:dyDescent="0.35">
      <c r="A10" s="2" t="s">
        <v>330</v>
      </c>
      <c r="B10" s="12">
        <v>21060</v>
      </c>
      <c r="C10" s="13">
        <v>0.13</v>
      </c>
      <c r="D10" s="12">
        <v>21240</v>
      </c>
      <c r="E10" s="12">
        <v>17190</v>
      </c>
      <c r="F10" s="12">
        <v>3705</v>
      </c>
      <c r="G10" s="12">
        <v>345</v>
      </c>
      <c r="H10" s="13">
        <v>0.81</v>
      </c>
      <c r="I10" s="13">
        <v>0.17</v>
      </c>
      <c r="J10" s="13">
        <v>0.02</v>
      </c>
    </row>
    <row r="11" spans="1:10" x14ac:dyDescent="0.35">
      <c r="A11" s="2" t="s">
        <v>331</v>
      </c>
      <c r="B11" s="12">
        <v>9575</v>
      </c>
      <c r="C11" s="13">
        <v>0.18</v>
      </c>
      <c r="D11" s="12">
        <v>11275</v>
      </c>
      <c r="E11" s="12">
        <v>7510</v>
      </c>
      <c r="F11" s="12">
        <v>3555</v>
      </c>
      <c r="G11" s="12">
        <v>205</v>
      </c>
      <c r="H11" s="13">
        <v>0.67</v>
      </c>
      <c r="I11" s="13">
        <v>0.32</v>
      </c>
      <c r="J11" s="13">
        <v>0.02</v>
      </c>
    </row>
    <row r="12" spans="1:10" x14ac:dyDescent="0.35">
      <c r="A12" s="2" t="s">
        <v>332</v>
      </c>
      <c r="B12" s="12">
        <v>2330</v>
      </c>
      <c r="C12" s="13">
        <v>0.19</v>
      </c>
      <c r="D12" s="12">
        <v>2285</v>
      </c>
      <c r="E12" s="12">
        <v>1520</v>
      </c>
      <c r="F12" s="12">
        <v>735</v>
      </c>
      <c r="G12" s="12">
        <v>30</v>
      </c>
      <c r="H12" s="13">
        <v>0.66</v>
      </c>
      <c r="I12" s="13">
        <v>0.32</v>
      </c>
      <c r="J12" s="13">
        <v>0.01</v>
      </c>
    </row>
    <row r="13" spans="1:10" x14ac:dyDescent="0.35">
      <c r="A13" s="2" t="s">
        <v>333</v>
      </c>
      <c r="B13" s="12">
        <v>74685</v>
      </c>
      <c r="C13" s="13">
        <v>0.19</v>
      </c>
      <c r="D13" s="12">
        <v>74055</v>
      </c>
      <c r="E13" s="12">
        <v>60290</v>
      </c>
      <c r="F13" s="12">
        <v>12290</v>
      </c>
      <c r="G13" s="12">
        <v>1475</v>
      </c>
      <c r="H13" s="13">
        <v>0.81</v>
      </c>
      <c r="I13" s="13">
        <v>0.17</v>
      </c>
      <c r="J13" s="13">
        <v>0.02</v>
      </c>
    </row>
    <row r="14" spans="1:10" x14ac:dyDescent="0.35">
      <c r="A14" s="2" t="s">
        <v>334</v>
      </c>
      <c r="B14" s="12">
        <v>28530</v>
      </c>
      <c r="C14" s="13">
        <v>0.27</v>
      </c>
      <c r="D14" s="12">
        <v>22425</v>
      </c>
      <c r="E14" s="12">
        <v>20695</v>
      </c>
      <c r="F14" s="12">
        <v>1335</v>
      </c>
      <c r="G14" s="12">
        <v>395</v>
      </c>
      <c r="H14" s="13">
        <v>0.92</v>
      </c>
      <c r="I14" s="13">
        <v>0.06</v>
      </c>
      <c r="J14" s="13">
        <v>0.02</v>
      </c>
    </row>
    <row r="15" spans="1:10" x14ac:dyDescent="0.35">
      <c r="A15" s="2" t="s">
        <v>335</v>
      </c>
      <c r="B15" s="12">
        <v>14315</v>
      </c>
      <c r="C15" s="13">
        <v>0.27</v>
      </c>
      <c r="D15" s="12">
        <v>17740</v>
      </c>
      <c r="E15" s="12">
        <v>13770</v>
      </c>
      <c r="F15" s="12">
        <v>3650</v>
      </c>
      <c r="G15" s="12">
        <v>325</v>
      </c>
      <c r="H15" s="13">
        <v>0.78</v>
      </c>
      <c r="I15" s="13">
        <v>0.21</v>
      </c>
      <c r="J15" s="13">
        <v>0.02</v>
      </c>
    </row>
    <row r="16" spans="1:10" x14ac:dyDescent="0.35">
      <c r="A16" s="2" t="s">
        <v>336</v>
      </c>
      <c r="B16" s="12">
        <v>34715</v>
      </c>
      <c r="C16" s="13">
        <v>0.22</v>
      </c>
      <c r="D16" s="12">
        <v>34305</v>
      </c>
      <c r="E16" s="12">
        <v>29220</v>
      </c>
      <c r="F16" s="12">
        <v>4680</v>
      </c>
      <c r="G16" s="12">
        <v>405</v>
      </c>
      <c r="H16" s="13">
        <v>0.85</v>
      </c>
      <c r="I16" s="13">
        <v>0.14000000000000001</v>
      </c>
      <c r="J16" s="13">
        <v>0.01</v>
      </c>
    </row>
    <row r="17" spans="1:10" x14ac:dyDescent="0.35">
      <c r="A17" s="2" t="s">
        <v>337</v>
      </c>
      <c r="B17" s="12">
        <v>11180</v>
      </c>
      <c r="C17" s="13">
        <v>0.22</v>
      </c>
      <c r="D17" s="12">
        <v>13525</v>
      </c>
      <c r="E17" s="12">
        <v>9430</v>
      </c>
      <c r="F17" s="12">
        <v>3875</v>
      </c>
      <c r="G17" s="12">
        <v>225</v>
      </c>
      <c r="H17" s="13">
        <v>0.7</v>
      </c>
      <c r="I17" s="13">
        <v>0.28999999999999998</v>
      </c>
      <c r="J17" s="13">
        <v>0.02</v>
      </c>
    </row>
    <row r="18" spans="1:10" x14ac:dyDescent="0.35">
      <c r="A18" s="2" t="s">
        <v>338</v>
      </c>
      <c r="B18" s="12">
        <v>2810</v>
      </c>
      <c r="C18" s="13">
        <v>0.23</v>
      </c>
      <c r="D18" s="12">
        <v>2750</v>
      </c>
      <c r="E18" s="12">
        <v>1940</v>
      </c>
      <c r="F18" s="12">
        <v>770</v>
      </c>
      <c r="G18" s="12">
        <v>45</v>
      </c>
      <c r="H18" s="13">
        <v>0.7</v>
      </c>
      <c r="I18" s="13">
        <v>0.28000000000000003</v>
      </c>
      <c r="J18" s="13">
        <v>0.02</v>
      </c>
    </row>
    <row r="19" spans="1:10" x14ac:dyDescent="0.35">
      <c r="A19" s="2" t="s">
        <v>339</v>
      </c>
      <c r="B19" s="12">
        <v>91550</v>
      </c>
      <c r="C19" s="13">
        <v>0.24</v>
      </c>
      <c r="D19" s="12">
        <v>90750</v>
      </c>
      <c r="E19" s="12">
        <v>75055</v>
      </c>
      <c r="F19" s="12">
        <v>14305</v>
      </c>
      <c r="G19" s="12">
        <v>1390</v>
      </c>
      <c r="H19" s="13">
        <v>0.83</v>
      </c>
      <c r="I19" s="13">
        <v>0.16</v>
      </c>
      <c r="J19" s="13">
        <v>0.02</v>
      </c>
    </row>
    <row r="20" spans="1:10" x14ac:dyDescent="0.35">
      <c r="A20" s="2" t="s">
        <v>340</v>
      </c>
      <c r="B20" s="12">
        <v>19695</v>
      </c>
      <c r="C20" s="13">
        <v>0.19</v>
      </c>
      <c r="D20" s="12">
        <v>15165</v>
      </c>
      <c r="E20" s="12">
        <v>13900</v>
      </c>
      <c r="F20" s="12">
        <v>980</v>
      </c>
      <c r="G20" s="12">
        <v>290</v>
      </c>
      <c r="H20" s="13">
        <v>0.92</v>
      </c>
      <c r="I20" s="13">
        <v>0.06</v>
      </c>
      <c r="J20" s="13">
        <v>0.02</v>
      </c>
    </row>
    <row r="21" spans="1:10" x14ac:dyDescent="0.35">
      <c r="A21" s="2" t="s">
        <v>341</v>
      </c>
      <c r="B21" s="12">
        <v>9175</v>
      </c>
      <c r="C21" s="13">
        <v>0.17</v>
      </c>
      <c r="D21" s="12">
        <v>11970</v>
      </c>
      <c r="E21" s="12">
        <v>9355</v>
      </c>
      <c r="F21" s="12">
        <v>2365</v>
      </c>
      <c r="G21" s="12">
        <v>250</v>
      </c>
      <c r="H21" s="13">
        <v>0.78</v>
      </c>
      <c r="I21" s="13">
        <v>0.2</v>
      </c>
      <c r="J21" s="13">
        <v>0.02</v>
      </c>
    </row>
    <row r="22" spans="1:10" x14ac:dyDescent="0.35">
      <c r="A22" s="2" t="s">
        <v>342</v>
      </c>
      <c r="B22" s="12">
        <v>36730</v>
      </c>
      <c r="C22" s="13">
        <v>0.23</v>
      </c>
      <c r="D22" s="12">
        <v>35410</v>
      </c>
      <c r="E22" s="12">
        <v>31295</v>
      </c>
      <c r="F22" s="12">
        <v>3790</v>
      </c>
      <c r="G22" s="12">
        <v>325</v>
      </c>
      <c r="H22" s="13">
        <v>0.88</v>
      </c>
      <c r="I22" s="13">
        <v>0.11</v>
      </c>
      <c r="J22" s="13">
        <v>0.01</v>
      </c>
    </row>
    <row r="23" spans="1:10" x14ac:dyDescent="0.35">
      <c r="A23" s="2" t="s">
        <v>343</v>
      </c>
      <c r="B23" s="12">
        <v>9750</v>
      </c>
      <c r="C23" s="13">
        <v>0.19</v>
      </c>
      <c r="D23" s="12">
        <v>12220</v>
      </c>
      <c r="E23" s="12">
        <v>8940</v>
      </c>
      <c r="F23" s="12">
        <v>3075</v>
      </c>
      <c r="G23" s="12">
        <v>200</v>
      </c>
      <c r="H23" s="13">
        <v>0.73</v>
      </c>
      <c r="I23" s="13">
        <v>0.25</v>
      </c>
      <c r="J23" s="13">
        <v>0.02</v>
      </c>
    </row>
    <row r="24" spans="1:10" x14ac:dyDescent="0.35">
      <c r="A24" s="2" t="s">
        <v>344</v>
      </c>
      <c r="B24" s="12">
        <v>2295</v>
      </c>
      <c r="C24" s="13">
        <v>0.19</v>
      </c>
      <c r="D24" s="12">
        <v>2230</v>
      </c>
      <c r="E24" s="12">
        <v>1650</v>
      </c>
      <c r="F24" s="12">
        <v>555</v>
      </c>
      <c r="G24" s="12">
        <v>25</v>
      </c>
      <c r="H24" s="13">
        <v>0.74</v>
      </c>
      <c r="I24" s="13">
        <v>0.25</v>
      </c>
      <c r="J24" s="13">
        <v>0.01</v>
      </c>
    </row>
    <row r="25" spans="1:10" x14ac:dyDescent="0.35">
      <c r="A25" s="2" t="s">
        <v>345</v>
      </c>
      <c r="B25" s="12">
        <v>77650</v>
      </c>
      <c r="C25" s="13">
        <v>0.2</v>
      </c>
      <c r="D25" s="12">
        <v>76995</v>
      </c>
      <c r="E25" s="12">
        <v>65140</v>
      </c>
      <c r="F25" s="12">
        <v>10765</v>
      </c>
      <c r="G25" s="12">
        <v>1090</v>
      </c>
      <c r="H25" s="13">
        <v>0.85</v>
      </c>
      <c r="I25" s="13">
        <v>0.14000000000000001</v>
      </c>
      <c r="J25" s="13">
        <v>0.01</v>
      </c>
    </row>
    <row r="26" spans="1:10" x14ac:dyDescent="0.35">
      <c r="A26" s="2" t="s">
        <v>346</v>
      </c>
      <c r="B26" s="12">
        <v>8810</v>
      </c>
      <c r="C26" s="13">
        <v>0.08</v>
      </c>
      <c r="D26" s="12">
        <v>6750</v>
      </c>
      <c r="E26" s="12">
        <v>6240</v>
      </c>
      <c r="F26" s="12">
        <v>415</v>
      </c>
      <c r="G26" s="12">
        <v>95</v>
      </c>
      <c r="H26" s="13">
        <v>0.92</v>
      </c>
      <c r="I26" s="13">
        <v>0.06</v>
      </c>
      <c r="J26" s="13">
        <v>0.01</v>
      </c>
    </row>
    <row r="27" spans="1:10" x14ac:dyDescent="0.35">
      <c r="A27" s="2" t="s">
        <v>347</v>
      </c>
      <c r="B27" s="12">
        <v>3785</v>
      </c>
      <c r="C27" s="13">
        <v>7.0000000000000007E-2</v>
      </c>
      <c r="D27" s="12">
        <v>5105</v>
      </c>
      <c r="E27" s="12">
        <v>4155</v>
      </c>
      <c r="F27" s="12">
        <v>865</v>
      </c>
      <c r="G27" s="12">
        <v>85</v>
      </c>
      <c r="H27" s="13">
        <v>0.81</v>
      </c>
      <c r="I27" s="13">
        <v>0.17</v>
      </c>
      <c r="J27" s="13">
        <v>0.02</v>
      </c>
    </row>
    <row r="28" spans="1:10" x14ac:dyDescent="0.35">
      <c r="A28" s="2" t="s">
        <v>348</v>
      </c>
      <c r="B28" s="12">
        <v>28665</v>
      </c>
      <c r="C28" s="13">
        <v>0.18</v>
      </c>
      <c r="D28" s="12">
        <v>27185</v>
      </c>
      <c r="E28" s="12">
        <v>24845</v>
      </c>
      <c r="F28" s="12">
        <v>2155</v>
      </c>
      <c r="G28" s="12">
        <v>185</v>
      </c>
      <c r="H28" s="13">
        <v>0.91</v>
      </c>
      <c r="I28" s="13">
        <v>0.08</v>
      </c>
      <c r="J28" s="13">
        <v>0.01</v>
      </c>
    </row>
    <row r="29" spans="1:10" x14ac:dyDescent="0.35">
      <c r="A29" s="2" t="s">
        <v>349</v>
      </c>
      <c r="B29" s="12">
        <v>6625</v>
      </c>
      <c r="C29" s="13">
        <v>0.13</v>
      </c>
      <c r="D29" s="12">
        <v>8455</v>
      </c>
      <c r="E29" s="12">
        <v>6360</v>
      </c>
      <c r="F29" s="12">
        <v>1960</v>
      </c>
      <c r="G29" s="12">
        <v>130</v>
      </c>
      <c r="H29" s="13">
        <v>0.75</v>
      </c>
      <c r="I29" s="13">
        <v>0.23</v>
      </c>
      <c r="J29" s="13">
        <v>0.02</v>
      </c>
    </row>
    <row r="30" spans="1:10" x14ac:dyDescent="0.35">
      <c r="A30" s="2" t="s">
        <v>350</v>
      </c>
      <c r="B30" s="12">
        <v>1515</v>
      </c>
      <c r="C30" s="13">
        <v>0.12</v>
      </c>
      <c r="D30" s="12">
        <v>1470</v>
      </c>
      <c r="E30" s="12">
        <v>1135</v>
      </c>
      <c r="F30" s="12">
        <v>320</v>
      </c>
      <c r="G30" s="12">
        <v>15</v>
      </c>
      <c r="H30" s="13">
        <v>0.77</v>
      </c>
      <c r="I30" s="13">
        <v>0.22</v>
      </c>
      <c r="J30" s="13">
        <v>0.01</v>
      </c>
    </row>
    <row r="31" spans="1:10" x14ac:dyDescent="0.35">
      <c r="A31" s="2" t="s">
        <v>351</v>
      </c>
      <c r="B31" s="12">
        <v>49405</v>
      </c>
      <c r="C31" s="13">
        <v>0.13</v>
      </c>
      <c r="D31" s="12">
        <v>48960</v>
      </c>
      <c r="E31" s="12">
        <v>42740</v>
      </c>
      <c r="F31" s="12">
        <v>5715</v>
      </c>
      <c r="G31" s="12">
        <v>505</v>
      </c>
      <c r="H31" s="13">
        <v>0.87</v>
      </c>
      <c r="I31" s="13">
        <v>0.12</v>
      </c>
      <c r="J31" s="13">
        <v>0.01</v>
      </c>
    </row>
    <row r="32" spans="1:10" x14ac:dyDescent="0.35">
      <c r="A32" s="2" t="s">
        <v>352</v>
      </c>
      <c r="B32" s="12">
        <v>2245</v>
      </c>
      <c r="C32" s="13">
        <v>0.02</v>
      </c>
      <c r="D32" s="12">
        <v>1655</v>
      </c>
      <c r="E32" s="12">
        <v>1515</v>
      </c>
      <c r="F32" s="12">
        <v>125</v>
      </c>
      <c r="G32" s="12">
        <v>15</v>
      </c>
      <c r="H32" s="13">
        <v>0.91</v>
      </c>
      <c r="I32" s="13">
        <v>0.08</v>
      </c>
      <c r="J32" s="13">
        <v>0.01</v>
      </c>
    </row>
    <row r="33" spans="1:10" x14ac:dyDescent="0.35">
      <c r="A33" s="2" t="s">
        <v>353</v>
      </c>
      <c r="B33" s="12">
        <v>885</v>
      </c>
      <c r="C33" s="13">
        <v>0.02</v>
      </c>
      <c r="D33" s="12">
        <v>1290</v>
      </c>
      <c r="E33" s="12">
        <v>1055</v>
      </c>
      <c r="F33" s="12">
        <v>215</v>
      </c>
      <c r="G33" s="12">
        <v>20</v>
      </c>
      <c r="H33" s="13">
        <v>0.82</v>
      </c>
      <c r="I33" s="13">
        <v>0.17</v>
      </c>
      <c r="J33" s="13">
        <v>0.01</v>
      </c>
    </row>
    <row r="34" spans="1:10" x14ac:dyDescent="0.35">
      <c r="A34" s="2" t="s">
        <v>354</v>
      </c>
      <c r="B34" s="12">
        <v>16145</v>
      </c>
      <c r="C34" s="13">
        <v>0.1</v>
      </c>
      <c r="D34" s="12">
        <v>15095</v>
      </c>
      <c r="E34" s="12">
        <v>14185</v>
      </c>
      <c r="F34" s="12">
        <v>830</v>
      </c>
      <c r="G34" s="12">
        <v>75</v>
      </c>
      <c r="H34" s="13">
        <v>0.94</v>
      </c>
      <c r="I34" s="13">
        <v>0.06</v>
      </c>
      <c r="J34" s="13">
        <v>0.01</v>
      </c>
    </row>
    <row r="35" spans="1:10" x14ac:dyDescent="0.35">
      <c r="A35" s="2" t="s">
        <v>355</v>
      </c>
      <c r="B35" s="12">
        <v>3510</v>
      </c>
      <c r="C35" s="13">
        <v>7.0000000000000007E-2</v>
      </c>
      <c r="D35" s="12">
        <v>4540</v>
      </c>
      <c r="E35" s="12">
        <v>3605</v>
      </c>
      <c r="F35" s="12">
        <v>880</v>
      </c>
      <c r="G35" s="12">
        <v>55</v>
      </c>
      <c r="H35" s="13">
        <v>0.79</v>
      </c>
      <c r="I35" s="13">
        <v>0.19</v>
      </c>
      <c r="J35" s="13">
        <v>0.01</v>
      </c>
    </row>
    <row r="36" spans="1:10" x14ac:dyDescent="0.35">
      <c r="A36" s="2" t="s">
        <v>356</v>
      </c>
      <c r="B36" s="12">
        <v>775</v>
      </c>
      <c r="C36" s="13">
        <v>0.06</v>
      </c>
      <c r="D36" s="12">
        <v>745</v>
      </c>
      <c r="E36" s="12">
        <v>585</v>
      </c>
      <c r="F36" s="12">
        <v>155</v>
      </c>
      <c r="G36" s="12">
        <v>10</v>
      </c>
      <c r="H36" s="13">
        <v>0.78</v>
      </c>
      <c r="I36" s="13">
        <v>0.21</v>
      </c>
      <c r="J36" s="13">
        <v>0.01</v>
      </c>
    </row>
    <row r="37" spans="1:10" x14ac:dyDescent="0.35">
      <c r="A37" s="2" t="s">
        <v>357</v>
      </c>
      <c r="B37" s="12">
        <v>23560</v>
      </c>
      <c r="C37" s="13">
        <v>0.06</v>
      </c>
      <c r="D37" s="12">
        <v>23330</v>
      </c>
      <c r="E37" s="12">
        <v>20945</v>
      </c>
      <c r="F37" s="12">
        <v>2210</v>
      </c>
      <c r="G37" s="12">
        <v>175</v>
      </c>
      <c r="H37" s="13">
        <v>0.9</v>
      </c>
      <c r="I37" s="13">
        <v>0.09</v>
      </c>
      <c r="J37" s="13">
        <v>0.01</v>
      </c>
    </row>
    <row r="38" spans="1:10" x14ac:dyDescent="0.35">
      <c r="A38" s="2" t="s">
        <v>358</v>
      </c>
      <c r="B38" s="12">
        <v>605</v>
      </c>
      <c r="C38" s="13">
        <v>0.01</v>
      </c>
      <c r="D38" s="12">
        <v>445</v>
      </c>
      <c r="E38" s="12">
        <v>380</v>
      </c>
      <c r="F38" s="12">
        <v>55</v>
      </c>
      <c r="G38" s="12">
        <v>10</v>
      </c>
      <c r="H38" s="13">
        <v>0.85</v>
      </c>
      <c r="I38" s="13">
        <v>0.13</v>
      </c>
      <c r="J38" s="13">
        <v>0.02</v>
      </c>
    </row>
    <row r="39" spans="1:10" x14ac:dyDescent="0.35">
      <c r="A39" s="2" t="s">
        <v>359</v>
      </c>
      <c r="B39" s="12">
        <v>280</v>
      </c>
      <c r="C39" s="13">
        <v>0.01</v>
      </c>
      <c r="D39" s="12">
        <v>380</v>
      </c>
      <c r="E39" s="12">
        <v>295</v>
      </c>
      <c r="F39" s="12">
        <v>80</v>
      </c>
      <c r="G39" s="12">
        <v>10</v>
      </c>
      <c r="H39" s="13">
        <v>0.77</v>
      </c>
      <c r="I39" s="13">
        <v>0.2</v>
      </c>
      <c r="J39" s="13">
        <v>0.03</v>
      </c>
    </row>
    <row r="40" spans="1:10" x14ac:dyDescent="0.35">
      <c r="A40" s="2" t="s">
        <v>360</v>
      </c>
      <c r="B40" s="12">
        <v>8020</v>
      </c>
      <c r="C40" s="13">
        <v>0.05</v>
      </c>
      <c r="D40" s="12">
        <v>7455</v>
      </c>
      <c r="E40" s="12">
        <v>7000</v>
      </c>
      <c r="F40" s="12">
        <v>420</v>
      </c>
      <c r="G40" s="12">
        <v>35</v>
      </c>
      <c r="H40" s="13">
        <v>0.94</v>
      </c>
      <c r="I40" s="13">
        <v>0.06</v>
      </c>
      <c r="J40" s="13">
        <v>0</v>
      </c>
    </row>
    <row r="41" spans="1:10" x14ac:dyDescent="0.35">
      <c r="A41" s="2" t="s">
        <v>361</v>
      </c>
      <c r="B41" s="12">
        <v>1700</v>
      </c>
      <c r="C41" s="13">
        <v>0.03</v>
      </c>
      <c r="D41" s="12">
        <v>2240</v>
      </c>
      <c r="E41" s="12">
        <v>1780</v>
      </c>
      <c r="F41" s="12">
        <v>425</v>
      </c>
      <c r="G41" s="12">
        <v>30</v>
      </c>
      <c r="H41" s="13">
        <v>0.8</v>
      </c>
      <c r="I41" s="13">
        <v>0.19</v>
      </c>
      <c r="J41" s="13">
        <v>0.01</v>
      </c>
    </row>
    <row r="42" spans="1:10" x14ac:dyDescent="0.35">
      <c r="A42" s="2" t="s">
        <v>362</v>
      </c>
      <c r="B42" s="12">
        <v>350</v>
      </c>
      <c r="C42" s="13">
        <v>0.03</v>
      </c>
      <c r="D42" s="12">
        <v>330</v>
      </c>
      <c r="E42" s="12">
        <v>265</v>
      </c>
      <c r="F42" s="12">
        <v>60</v>
      </c>
      <c r="G42" s="12" t="s">
        <v>643</v>
      </c>
      <c r="H42" s="13">
        <v>0.81</v>
      </c>
      <c r="I42" s="13" t="s">
        <v>643</v>
      </c>
      <c r="J42" s="13" t="s">
        <v>643</v>
      </c>
    </row>
    <row r="43" spans="1:10" x14ac:dyDescent="0.35">
      <c r="A43" s="2" t="s">
        <v>363</v>
      </c>
      <c r="B43" s="12">
        <v>10955</v>
      </c>
      <c r="C43" s="13">
        <v>0.03</v>
      </c>
      <c r="D43" s="12">
        <v>10855</v>
      </c>
      <c r="E43" s="12">
        <v>9720</v>
      </c>
      <c r="F43" s="12">
        <v>1045</v>
      </c>
      <c r="G43" s="12">
        <v>90</v>
      </c>
      <c r="H43" s="13">
        <v>0.9</v>
      </c>
      <c r="I43" s="13">
        <v>0.1</v>
      </c>
      <c r="J43" s="13">
        <v>0.01</v>
      </c>
    </row>
    <row r="44" spans="1:10" x14ac:dyDescent="0.35">
      <c r="A44" s="2" t="s">
        <v>364</v>
      </c>
      <c r="B44" s="12">
        <v>280</v>
      </c>
      <c r="C44" s="13">
        <v>0</v>
      </c>
      <c r="D44" s="12">
        <v>205</v>
      </c>
      <c r="E44" s="12">
        <v>175</v>
      </c>
      <c r="F44" s="12">
        <v>30</v>
      </c>
      <c r="G44" s="12" t="s">
        <v>643</v>
      </c>
      <c r="H44" s="13">
        <v>0.85</v>
      </c>
      <c r="I44" s="13" t="s">
        <v>643</v>
      </c>
      <c r="J44" s="13" t="s">
        <v>643</v>
      </c>
    </row>
    <row r="45" spans="1:10" x14ac:dyDescent="0.35">
      <c r="A45" s="2" t="s">
        <v>365</v>
      </c>
      <c r="B45" s="12">
        <v>135</v>
      </c>
      <c r="C45" s="13">
        <v>0</v>
      </c>
      <c r="D45" s="12">
        <v>170</v>
      </c>
      <c r="E45" s="12">
        <v>135</v>
      </c>
      <c r="F45" s="12">
        <v>30</v>
      </c>
      <c r="G45" s="12">
        <v>5</v>
      </c>
      <c r="H45" s="13">
        <v>0.79</v>
      </c>
      <c r="I45" s="13">
        <v>0.19</v>
      </c>
      <c r="J45" s="13">
        <v>0.02</v>
      </c>
    </row>
    <row r="46" spans="1:10" x14ac:dyDescent="0.35">
      <c r="A46" s="2" t="s">
        <v>366</v>
      </c>
      <c r="B46" s="12">
        <v>2460</v>
      </c>
      <c r="C46" s="13">
        <v>0.02</v>
      </c>
      <c r="D46" s="12">
        <v>2250</v>
      </c>
      <c r="E46" s="12">
        <v>2055</v>
      </c>
      <c r="F46" s="12">
        <v>190</v>
      </c>
      <c r="G46" s="12">
        <v>5</v>
      </c>
      <c r="H46" s="13">
        <v>0.91</v>
      </c>
      <c r="I46" s="13">
        <v>0.08</v>
      </c>
      <c r="J46" s="13">
        <v>0</v>
      </c>
    </row>
    <row r="47" spans="1:10" x14ac:dyDescent="0.35">
      <c r="A47" s="2" t="s">
        <v>367</v>
      </c>
      <c r="B47" s="12">
        <v>585</v>
      </c>
      <c r="C47" s="13">
        <v>0.01</v>
      </c>
      <c r="D47" s="12">
        <v>795</v>
      </c>
      <c r="E47" s="12">
        <v>635</v>
      </c>
      <c r="F47" s="12">
        <v>150</v>
      </c>
      <c r="G47" s="12">
        <v>10</v>
      </c>
      <c r="H47" s="13">
        <v>0.8</v>
      </c>
      <c r="I47" s="13">
        <v>0.19</v>
      </c>
      <c r="J47" s="13">
        <v>0.01</v>
      </c>
    </row>
    <row r="48" spans="1:10" x14ac:dyDescent="0.35">
      <c r="A48" s="2" t="s">
        <v>368</v>
      </c>
      <c r="B48" s="12">
        <v>140</v>
      </c>
      <c r="C48" s="13">
        <v>0.01</v>
      </c>
      <c r="D48" s="12">
        <v>130</v>
      </c>
      <c r="E48" s="12">
        <v>100</v>
      </c>
      <c r="F48" s="12">
        <v>30</v>
      </c>
      <c r="G48" s="12" t="s">
        <v>643</v>
      </c>
      <c r="H48" s="13">
        <v>0.78</v>
      </c>
      <c r="I48" s="13" t="s">
        <v>643</v>
      </c>
      <c r="J48" s="13" t="s">
        <v>643</v>
      </c>
    </row>
    <row r="49" spans="1:10" x14ac:dyDescent="0.35">
      <c r="A49" s="2" t="s">
        <v>369</v>
      </c>
      <c r="B49" s="12">
        <v>3600</v>
      </c>
      <c r="C49" s="13">
        <v>0.01</v>
      </c>
      <c r="D49" s="12">
        <v>3555</v>
      </c>
      <c r="E49" s="12">
        <v>3100</v>
      </c>
      <c r="F49" s="12">
        <v>430</v>
      </c>
      <c r="G49" s="12">
        <v>20</v>
      </c>
      <c r="H49" s="13">
        <v>0.87</v>
      </c>
      <c r="I49" s="13">
        <v>0.12</v>
      </c>
      <c r="J49" s="13">
        <v>0.01</v>
      </c>
    </row>
    <row r="50" spans="1:10" x14ac:dyDescent="0.35">
      <c r="A50" s="2" t="s">
        <v>370</v>
      </c>
      <c r="B50" s="12">
        <v>105</v>
      </c>
      <c r="C50" s="13">
        <v>0</v>
      </c>
      <c r="D50" s="12">
        <v>75</v>
      </c>
      <c r="E50" s="12">
        <v>60</v>
      </c>
      <c r="F50" s="12">
        <v>10</v>
      </c>
      <c r="G50" s="12">
        <v>5</v>
      </c>
      <c r="H50" s="13">
        <v>0.82</v>
      </c>
      <c r="I50" s="13">
        <v>0.14000000000000001</v>
      </c>
      <c r="J50" s="13">
        <v>0.04</v>
      </c>
    </row>
    <row r="51" spans="1:10" x14ac:dyDescent="0.35">
      <c r="A51" s="2" t="s">
        <v>371</v>
      </c>
      <c r="B51" s="12">
        <v>70</v>
      </c>
      <c r="C51" s="13">
        <v>0</v>
      </c>
      <c r="D51" s="12">
        <v>75</v>
      </c>
      <c r="E51" s="12">
        <v>50</v>
      </c>
      <c r="F51" s="12">
        <v>20</v>
      </c>
      <c r="G51" s="12">
        <v>5</v>
      </c>
      <c r="H51" s="13">
        <v>0.68</v>
      </c>
      <c r="I51" s="13">
        <v>0.25</v>
      </c>
      <c r="J51" s="13">
        <v>7.0000000000000007E-2</v>
      </c>
    </row>
    <row r="52" spans="1:10" x14ac:dyDescent="0.35">
      <c r="A52" s="2" t="s">
        <v>372</v>
      </c>
      <c r="B52" s="12">
        <v>985</v>
      </c>
      <c r="C52" s="13">
        <v>0.01</v>
      </c>
      <c r="D52" s="12">
        <v>880</v>
      </c>
      <c r="E52" s="12">
        <v>800</v>
      </c>
      <c r="F52" s="12">
        <v>70</v>
      </c>
      <c r="G52" s="12">
        <v>10</v>
      </c>
      <c r="H52" s="13">
        <v>0.91</v>
      </c>
      <c r="I52" s="13">
        <v>0.08</v>
      </c>
      <c r="J52" s="13">
        <v>0.01</v>
      </c>
    </row>
    <row r="53" spans="1:10" x14ac:dyDescent="0.35">
      <c r="A53" s="2" t="s">
        <v>373</v>
      </c>
      <c r="B53" s="12">
        <v>290</v>
      </c>
      <c r="C53" s="13">
        <v>0.01</v>
      </c>
      <c r="D53" s="12">
        <v>405</v>
      </c>
      <c r="E53" s="12">
        <v>300</v>
      </c>
      <c r="F53" s="12">
        <v>100</v>
      </c>
      <c r="G53" s="12">
        <v>5</v>
      </c>
      <c r="H53" s="13">
        <v>0.75</v>
      </c>
      <c r="I53" s="13">
        <v>0.24</v>
      </c>
      <c r="J53" s="13">
        <v>0.01</v>
      </c>
    </row>
    <row r="54" spans="1:10" x14ac:dyDescent="0.35">
      <c r="A54" s="2" t="s">
        <v>374</v>
      </c>
      <c r="B54" s="12">
        <v>65</v>
      </c>
      <c r="C54" s="13">
        <v>0.01</v>
      </c>
      <c r="D54" s="12">
        <v>50</v>
      </c>
      <c r="E54" s="12">
        <v>35</v>
      </c>
      <c r="F54" s="12">
        <v>15</v>
      </c>
      <c r="G54" s="12" t="s">
        <v>643</v>
      </c>
      <c r="H54" s="13">
        <v>0.67</v>
      </c>
      <c r="I54" s="13" t="s">
        <v>643</v>
      </c>
      <c r="J54" s="13" t="s">
        <v>643</v>
      </c>
    </row>
    <row r="55" spans="1:10" x14ac:dyDescent="0.35">
      <c r="A55" s="2" t="s">
        <v>375</v>
      </c>
      <c r="B55" s="12">
        <v>1510</v>
      </c>
      <c r="C55" s="13">
        <v>0</v>
      </c>
      <c r="D55" s="12">
        <v>1480</v>
      </c>
      <c r="E55" s="12">
        <v>1250</v>
      </c>
      <c r="F55" s="12">
        <v>210</v>
      </c>
      <c r="G55" s="12">
        <v>25</v>
      </c>
      <c r="H55" s="13">
        <v>0.84</v>
      </c>
      <c r="I55" s="13">
        <v>0.14000000000000001</v>
      </c>
      <c r="J55" s="13">
        <v>0.02</v>
      </c>
    </row>
    <row r="56" spans="1:10" x14ac:dyDescent="0.35">
      <c r="A56" s="2" t="s">
        <v>376</v>
      </c>
      <c r="B56" s="12">
        <v>60</v>
      </c>
      <c r="C56" s="13">
        <v>0</v>
      </c>
      <c r="D56" s="12">
        <v>40</v>
      </c>
      <c r="E56" s="12">
        <v>30</v>
      </c>
      <c r="F56" s="12">
        <v>5</v>
      </c>
      <c r="G56" s="12" t="s">
        <v>643</v>
      </c>
      <c r="H56" s="13">
        <v>0.79</v>
      </c>
      <c r="I56" s="13" t="s">
        <v>643</v>
      </c>
      <c r="J56" s="13" t="s">
        <v>643</v>
      </c>
    </row>
    <row r="57" spans="1:10" x14ac:dyDescent="0.35">
      <c r="A57" s="2" t="s">
        <v>377</v>
      </c>
      <c r="B57" s="12">
        <v>30</v>
      </c>
      <c r="C57" s="13">
        <v>0</v>
      </c>
      <c r="D57" s="12">
        <v>40</v>
      </c>
      <c r="E57" s="12">
        <v>30</v>
      </c>
      <c r="F57" s="12">
        <v>10</v>
      </c>
      <c r="G57" s="12">
        <v>0</v>
      </c>
      <c r="H57" s="13">
        <v>0.76</v>
      </c>
      <c r="I57" s="13">
        <v>0.24</v>
      </c>
      <c r="J57" s="13">
        <v>0</v>
      </c>
    </row>
    <row r="58" spans="1:10" x14ac:dyDescent="0.35">
      <c r="A58" s="2" t="s">
        <v>378</v>
      </c>
      <c r="B58" s="12">
        <v>680</v>
      </c>
      <c r="C58" s="13">
        <v>0</v>
      </c>
      <c r="D58" s="12">
        <v>595</v>
      </c>
      <c r="E58" s="12">
        <v>515</v>
      </c>
      <c r="F58" s="12">
        <v>75</v>
      </c>
      <c r="G58" s="12">
        <v>5</v>
      </c>
      <c r="H58" s="13">
        <v>0.87</v>
      </c>
      <c r="I58" s="13">
        <v>0.12</v>
      </c>
      <c r="J58" s="13">
        <v>0.01</v>
      </c>
    </row>
    <row r="59" spans="1:10" x14ac:dyDescent="0.35">
      <c r="A59" s="2" t="s">
        <v>379</v>
      </c>
      <c r="B59" s="12">
        <v>225</v>
      </c>
      <c r="C59" s="13">
        <v>0</v>
      </c>
      <c r="D59" s="12">
        <v>305</v>
      </c>
      <c r="E59" s="12">
        <v>210</v>
      </c>
      <c r="F59" s="12">
        <v>95</v>
      </c>
      <c r="G59" s="12" t="s">
        <v>643</v>
      </c>
      <c r="H59" s="13">
        <v>0.69</v>
      </c>
      <c r="I59" s="13" t="s">
        <v>643</v>
      </c>
      <c r="J59" s="13" t="s">
        <v>643</v>
      </c>
    </row>
    <row r="60" spans="1:10" x14ac:dyDescent="0.35">
      <c r="A60" s="2" t="s">
        <v>380</v>
      </c>
      <c r="B60" s="12">
        <v>50</v>
      </c>
      <c r="C60" s="13">
        <v>0</v>
      </c>
      <c r="D60" s="12">
        <v>40</v>
      </c>
      <c r="E60" s="12">
        <v>20</v>
      </c>
      <c r="F60" s="12">
        <v>20</v>
      </c>
      <c r="G60" s="12" t="s">
        <v>643</v>
      </c>
      <c r="H60" s="13">
        <v>0.47</v>
      </c>
      <c r="I60" s="13" t="s">
        <v>643</v>
      </c>
      <c r="J60" s="13" t="s">
        <v>643</v>
      </c>
    </row>
    <row r="61" spans="1:10" x14ac:dyDescent="0.35">
      <c r="A61" s="2" t="s">
        <v>381</v>
      </c>
      <c r="B61" s="12">
        <v>1040</v>
      </c>
      <c r="C61" s="13">
        <v>0</v>
      </c>
      <c r="D61" s="12">
        <v>1015</v>
      </c>
      <c r="E61" s="12">
        <v>805</v>
      </c>
      <c r="F61" s="12">
        <v>205</v>
      </c>
      <c r="G61" s="12">
        <v>10</v>
      </c>
      <c r="H61" s="13">
        <v>0.79</v>
      </c>
      <c r="I61" s="13">
        <v>0.2</v>
      </c>
      <c r="J61" s="13">
        <v>0.01</v>
      </c>
    </row>
    <row r="62" spans="1:10" x14ac:dyDescent="0.35">
      <c r="A62" s="2" t="s">
        <v>382</v>
      </c>
      <c r="B62" s="12">
        <v>104575</v>
      </c>
      <c r="C62" s="13">
        <v>1</v>
      </c>
      <c r="D62" s="12">
        <v>81700</v>
      </c>
      <c r="E62" s="12">
        <v>75450</v>
      </c>
      <c r="F62" s="12">
        <v>4630</v>
      </c>
      <c r="G62" s="12">
        <v>1620</v>
      </c>
      <c r="H62" s="13">
        <v>0.92</v>
      </c>
      <c r="I62" s="13">
        <v>0.06</v>
      </c>
      <c r="J62" s="13">
        <v>0.02</v>
      </c>
    </row>
    <row r="63" spans="1:10" x14ac:dyDescent="0.35">
      <c r="A63" s="2" t="s">
        <v>383</v>
      </c>
      <c r="B63" s="12">
        <v>53375</v>
      </c>
      <c r="C63" s="13">
        <v>1</v>
      </c>
      <c r="D63" s="12">
        <v>66445</v>
      </c>
      <c r="E63" s="12">
        <v>51645</v>
      </c>
      <c r="F63" s="12">
        <v>13345</v>
      </c>
      <c r="G63" s="12">
        <v>1455</v>
      </c>
      <c r="H63" s="13">
        <v>0.78</v>
      </c>
      <c r="I63" s="13">
        <v>0.2</v>
      </c>
      <c r="J63" s="13">
        <v>0.02</v>
      </c>
    </row>
    <row r="64" spans="1:10" x14ac:dyDescent="0.35">
      <c r="A64" s="2" t="s">
        <v>384</v>
      </c>
      <c r="B64" s="12">
        <v>161060</v>
      </c>
      <c r="C64" s="13">
        <v>1</v>
      </c>
      <c r="D64" s="12">
        <v>156115</v>
      </c>
      <c r="E64" s="12">
        <v>135550</v>
      </c>
      <c r="F64" s="12">
        <v>18915</v>
      </c>
      <c r="G64" s="12">
        <v>1650</v>
      </c>
      <c r="H64" s="13">
        <v>0.87</v>
      </c>
      <c r="I64" s="13">
        <v>0.12</v>
      </c>
      <c r="J64" s="13">
        <v>0.01</v>
      </c>
    </row>
    <row r="65" spans="1:10" x14ac:dyDescent="0.35">
      <c r="A65" s="2" t="s">
        <v>385</v>
      </c>
      <c r="B65" s="12">
        <v>51775</v>
      </c>
      <c r="C65" s="13">
        <v>1</v>
      </c>
      <c r="D65" s="12">
        <v>63235</v>
      </c>
      <c r="E65" s="12">
        <v>44565</v>
      </c>
      <c r="F65" s="12">
        <v>17600</v>
      </c>
      <c r="G65" s="12">
        <v>1065</v>
      </c>
      <c r="H65" s="13">
        <v>0.7</v>
      </c>
      <c r="I65" s="13">
        <v>0.28000000000000003</v>
      </c>
      <c r="J65" s="13">
        <v>0.02</v>
      </c>
    </row>
    <row r="66" spans="1:10" x14ac:dyDescent="0.35">
      <c r="A66" s="2" t="s">
        <v>386</v>
      </c>
      <c r="B66" s="12">
        <v>12340</v>
      </c>
      <c r="C66" s="13">
        <v>1</v>
      </c>
      <c r="D66" s="12">
        <v>11975</v>
      </c>
      <c r="E66" s="12">
        <v>8440</v>
      </c>
      <c r="F66" s="12">
        <v>3380</v>
      </c>
      <c r="G66" s="12">
        <v>155</v>
      </c>
      <c r="H66" s="13">
        <v>0.7</v>
      </c>
      <c r="I66" s="13">
        <v>0.28000000000000003</v>
      </c>
      <c r="J66" s="13">
        <v>0.01</v>
      </c>
    </row>
    <row r="67" spans="1:10" x14ac:dyDescent="0.35">
      <c r="A67" s="2" t="s">
        <v>387</v>
      </c>
      <c r="B67" s="12">
        <v>383125</v>
      </c>
      <c r="C67" s="13">
        <v>1</v>
      </c>
      <c r="D67" s="12">
        <v>379470</v>
      </c>
      <c r="E67" s="12">
        <v>315650</v>
      </c>
      <c r="F67" s="12">
        <v>57870</v>
      </c>
      <c r="G67" s="12">
        <v>5950</v>
      </c>
      <c r="H67" s="13">
        <v>0.83</v>
      </c>
      <c r="I67" s="13">
        <v>0.15</v>
      </c>
      <c r="J67" s="13">
        <v>0.02</v>
      </c>
    </row>
    <row r="68" spans="1:10" x14ac:dyDescent="0.35">
      <c r="A68" s="2" t="s">
        <v>388</v>
      </c>
      <c r="B68" s="12">
        <v>275</v>
      </c>
      <c r="C68" s="13">
        <v>0</v>
      </c>
      <c r="D68" s="12">
        <v>175</v>
      </c>
      <c r="E68" s="12">
        <v>130</v>
      </c>
      <c r="F68" s="12">
        <v>40</v>
      </c>
      <c r="G68" s="12">
        <v>5</v>
      </c>
      <c r="H68" s="13">
        <v>0.73</v>
      </c>
      <c r="I68" s="13">
        <v>0.23</v>
      </c>
      <c r="J68" s="13">
        <v>0.04</v>
      </c>
    </row>
    <row r="69" spans="1:10" x14ac:dyDescent="0.35">
      <c r="A69" s="2" t="s">
        <v>389</v>
      </c>
      <c r="B69" s="12">
        <v>325</v>
      </c>
      <c r="C69" s="13">
        <v>0.01</v>
      </c>
      <c r="D69" s="12">
        <v>375</v>
      </c>
      <c r="E69" s="12">
        <v>215</v>
      </c>
      <c r="F69" s="12">
        <v>145</v>
      </c>
      <c r="G69" s="12">
        <v>15</v>
      </c>
      <c r="H69" s="13">
        <v>0.56999999999999995</v>
      </c>
      <c r="I69" s="13">
        <v>0.39</v>
      </c>
      <c r="J69" s="13">
        <v>0.04</v>
      </c>
    </row>
    <row r="70" spans="1:10" x14ac:dyDescent="0.35">
      <c r="A70" s="2" t="s">
        <v>390</v>
      </c>
      <c r="B70" s="12">
        <v>450</v>
      </c>
      <c r="C70" s="13">
        <v>0</v>
      </c>
      <c r="D70" s="12">
        <v>390</v>
      </c>
      <c r="E70" s="12">
        <v>205</v>
      </c>
      <c r="F70" s="12">
        <v>165</v>
      </c>
      <c r="G70" s="12">
        <v>20</v>
      </c>
      <c r="H70" s="13">
        <v>0.52</v>
      </c>
      <c r="I70" s="13">
        <v>0.42</v>
      </c>
      <c r="J70" s="13">
        <v>0.05</v>
      </c>
    </row>
    <row r="71" spans="1:10" x14ac:dyDescent="0.35">
      <c r="A71" s="2" t="s">
        <v>391</v>
      </c>
      <c r="B71" s="12">
        <v>395</v>
      </c>
      <c r="C71" s="13">
        <v>0.01</v>
      </c>
      <c r="D71" s="12">
        <v>475</v>
      </c>
      <c r="E71" s="12">
        <v>215</v>
      </c>
      <c r="F71" s="12">
        <v>240</v>
      </c>
      <c r="G71" s="12">
        <v>20</v>
      </c>
      <c r="H71" s="13">
        <v>0.45</v>
      </c>
      <c r="I71" s="13">
        <v>0.51</v>
      </c>
      <c r="J71" s="13">
        <v>0.04</v>
      </c>
    </row>
    <row r="72" spans="1:10" x14ac:dyDescent="0.35">
      <c r="A72" s="2" t="s">
        <v>392</v>
      </c>
      <c r="B72" s="12">
        <v>105</v>
      </c>
      <c r="C72" s="13">
        <v>0.01</v>
      </c>
      <c r="D72" s="12">
        <v>90</v>
      </c>
      <c r="E72" s="12">
        <v>45</v>
      </c>
      <c r="F72" s="12">
        <v>45</v>
      </c>
      <c r="G72" s="12" t="s">
        <v>643</v>
      </c>
      <c r="H72" s="13" t="s">
        <v>643</v>
      </c>
      <c r="I72" s="13">
        <v>0.5</v>
      </c>
      <c r="J72" s="13" t="s">
        <v>643</v>
      </c>
    </row>
    <row r="73" spans="1:10" x14ac:dyDescent="0.35">
      <c r="A73" s="2" t="s">
        <v>393</v>
      </c>
      <c r="B73" s="12">
        <v>1550</v>
      </c>
      <c r="C73" s="13">
        <v>0</v>
      </c>
      <c r="D73" s="12">
        <v>1505</v>
      </c>
      <c r="E73" s="12">
        <v>805</v>
      </c>
      <c r="F73" s="12">
        <v>635</v>
      </c>
      <c r="G73" s="12">
        <v>65</v>
      </c>
      <c r="H73" s="13">
        <v>0.53</v>
      </c>
      <c r="I73" s="13">
        <v>0.42</v>
      </c>
      <c r="J73" s="13">
        <v>0.04</v>
      </c>
    </row>
    <row r="74" spans="1:10" x14ac:dyDescent="0.35">
      <c r="A74" s="2" t="s">
        <v>394</v>
      </c>
      <c r="B74" s="12">
        <v>50</v>
      </c>
      <c r="C74" s="13">
        <v>0</v>
      </c>
      <c r="D74" s="12">
        <v>10</v>
      </c>
      <c r="E74" s="12">
        <v>0</v>
      </c>
      <c r="F74" s="12" t="s">
        <v>643</v>
      </c>
      <c r="G74" s="12">
        <v>10</v>
      </c>
      <c r="H74" s="13">
        <v>0</v>
      </c>
      <c r="I74" s="13" t="s">
        <v>643</v>
      </c>
      <c r="J74" s="13" t="s">
        <v>643</v>
      </c>
    </row>
    <row r="75" spans="1:10" x14ac:dyDescent="0.35">
      <c r="A75" s="2" t="s">
        <v>395</v>
      </c>
      <c r="B75" s="12">
        <v>50</v>
      </c>
      <c r="C75" s="13">
        <v>0</v>
      </c>
      <c r="D75" s="12">
        <v>50</v>
      </c>
      <c r="E75" s="12" t="s">
        <v>643</v>
      </c>
      <c r="F75" s="12" t="s">
        <v>643</v>
      </c>
      <c r="G75" s="12">
        <v>50</v>
      </c>
      <c r="H75" s="13" t="s">
        <v>643</v>
      </c>
      <c r="I75" s="13" t="s">
        <v>643</v>
      </c>
      <c r="J75" s="13">
        <v>0.96</v>
      </c>
    </row>
    <row r="76" spans="1:10" x14ac:dyDescent="0.35">
      <c r="A76" s="2" t="s">
        <v>396</v>
      </c>
      <c r="B76" s="12">
        <v>100</v>
      </c>
      <c r="C76" s="13">
        <v>0</v>
      </c>
      <c r="D76" s="12">
        <v>55</v>
      </c>
      <c r="E76" s="12">
        <v>5</v>
      </c>
      <c r="F76" s="12">
        <v>10</v>
      </c>
      <c r="G76" s="12">
        <v>40</v>
      </c>
      <c r="H76" s="13">
        <v>0.11</v>
      </c>
      <c r="I76" s="13">
        <v>0.19</v>
      </c>
      <c r="J76" s="13">
        <v>0.7</v>
      </c>
    </row>
    <row r="77" spans="1:10" x14ac:dyDescent="0.35">
      <c r="A77" s="2" t="s">
        <v>397</v>
      </c>
      <c r="B77" s="12">
        <v>60</v>
      </c>
      <c r="C77" s="13">
        <v>0</v>
      </c>
      <c r="D77" s="12">
        <v>65</v>
      </c>
      <c r="E77" s="12">
        <v>5</v>
      </c>
      <c r="F77" s="12">
        <v>5</v>
      </c>
      <c r="G77" s="12">
        <v>60</v>
      </c>
      <c r="H77" s="13">
        <v>0.06</v>
      </c>
      <c r="I77" s="13">
        <v>0.05</v>
      </c>
      <c r="J77" s="13">
        <v>0.89</v>
      </c>
    </row>
    <row r="78" spans="1:10" x14ac:dyDescent="0.35">
      <c r="A78" s="2" t="s">
        <v>398</v>
      </c>
      <c r="B78" s="12">
        <v>35</v>
      </c>
      <c r="C78" s="13">
        <v>0</v>
      </c>
      <c r="D78" s="12">
        <v>5</v>
      </c>
      <c r="E78" s="12">
        <v>0</v>
      </c>
      <c r="F78" s="12" t="s">
        <v>643</v>
      </c>
      <c r="G78" s="12">
        <v>5</v>
      </c>
      <c r="H78" s="13">
        <v>0</v>
      </c>
      <c r="I78" s="13" t="s">
        <v>643</v>
      </c>
      <c r="J78" s="13" t="s">
        <v>643</v>
      </c>
    </row>
    <row r="79" spans="1:10" x14ac:dyDescent="0.35">
      <c r="A79" s="2" t="s">
        <v>399</v>
      </c>
      <c r="B79" s="12">
        <v>295</v>
      </c>
      <c r="C79" s="13">
        <v>0</v>
      </c>
      <c r="D79" s="12">
        <v>190</v>
      </c>
      <c r="E79" s="12">
        <v>10</v>
      </c>
      <c r="F79" s="12">
        <v>15</v>
      </c>
      <c r="G79" s="12">
        <v>160</v>
      </c>
      <c r="H79" s="13">
        <v>0.06</v>
      </c>
      <c r="I79" s="13">
        <v>0.09</v>
      </c>
      <c r="J79" s="13">
        <v>0.86</v>
      </c>
    </row>
  </sheetData>
  <conditionalFormatting sqref="A1">
    <cfRule type="dataBar" priority="1">
      <dataBar>
        <cfvo type="num" val="0"/>
        <cfvo type="num" val="1"/>
        <color rgb="FFB4A9D4"/>
      </dataBar>
      <extLst>
        <ext xmlns:x14="http://schemas.microsoft.com/office/spreadsheetml/2009/9/main" uri="{B025F937-C7B1-47D3-B67F-A62EFF666E3E}">
          <x14:id>{3A381491-379A-460D-8077-63C03A502BFE}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A381491-379A-460D-8077-63C03A502BF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9"/>
  <sheetViews>
    <sheetView workbookViewId="0"/>
  </sheetViews>
  <sheetFormatPr defaultColWidth="11" defaultRowHeight="15.5" x14ac:dyDescent="0.35"/>
  <cols>
    <col min="1" max="1" width="50.75" customWidth="1"/>
    <col min="2" max="10" width="16.75" customWidth="1"/>
  </cols>
  <sheetData>
    <row r="1" spans="1:10" ht="21" x14ac:dyDescent="0.5">
      <c r="A1" s="7" t="s">
        <v>1</v>
      </c>
      <c r="B1" s="2"/>
      <c r="C1" s="2"/>
      <c r="D1" s="2"/>
      <c r="E1" s="2"/>
      <c r="F1" s="2"/>
      <c r="G1" s="2"/>
      <c r="H1" s="2"/>
      <c r="I1" s="2"/>
      <c r="J1" s="2"/>
    </row>
    <row r="2" spans="1:10" x14ac:dyDescent="0.35">
      <c r="A2" s="2" t="s">
        <v>19</v>
      </c>
      <c r="B2" s="2"/>
      <c r="C2" s="2"/>
      <c r="D2" s="2"/>
      <c r="E2" s="2"/>
      <c r="F2" s="2"/>
      <c r="G2" s="2"/>
      <c r="H2" s="2"/>
      <c r="I2" s="2"/>
      <c r="J2" s="2"/>
    </row>
    <row r="3" spans="1:10" x14ac:dyDescent="0.35">
      <c r="A3" s="2" t="s">
        <v>20</v>
      </c>
      <c r="B3" s="2"/>
      <c r="C3" s="2"/>
      <c r="D3" s="2"/>
      <c r="E3" s="2"/>
      <c r="F3" s="2"/>
      <c r="G3" s="2"/>
      <c r="H3" s="2"/>
      <c r="I3" s="2"/>
      <c r="J3" s="2"/>
    </row>
    <row r="4" spans="1:10" x14ac:dyDescent="0.35">
      <c r="A4" s="2" t="s">
        <v>21</v>
      </c>
      <c r="B4" s="2"/>
      <c r="C4" s="2"/>
      <c r="D4" s="2"/>
      <c r="E4" s="2"/>
      <c r="F4" s="2"/>
      <c r="G4" s="2"/>
      <c r="H4" s="2"/>
      <c r="I4" s="2"/>
      <c r="J4" s="2"/>
    </row>
    <row r="5" spans="1:10" x14ac:dyDescent="0.35">
      <c r="A5" s="2" t="s">
        <v>22</v>
      </c>
      <c r="B5" s="2"/>
      <c r="C5" s="2"/>
      <c r="D5" s="2"/>
      <c r="E5" s="2"/>
      <c r="F5" s="2"/>
      <c r="G5" s="2"/>
      <c r="H5" s="2"/>
      <c r="I5" s="2"/>
      <c r="J5" s="2"/>
    </row>
    <row r="6" spans="1:10" ht="80.150000000000006" customHeight="1" x14ac:dyDescent="0.35">
      <c r="A6" s="4" t="s">
        <v>620</v>
      </c>
      <c r="B6" s="4" t="s">
        <v>135</v>
      </c>
      <c r="C6" s="4" t="s">
        <v>136</v>
      </c>
      <c r="D6" s="4" t="s">
        <v>621</v>
      </c>
      <c r="E6" s="4" t="s">
        <v>622</v>
      </c>
      <c r="F6" s="4" t="s">
        <v>623</v>
      </c>
      <c r="G6" s="4" t="s">
        <v>137</v>
      </c>
      <c r="H6" s="4" t="s">
        <v>138</v>
      </c>
      <c r="I6" s="4" t="s">
        <v>139</v>
      </c>
      <c r="J6" s="4" t="s">
        <v>140</v>
      </c>
    </row>
    <row r="7" spans="1:10" x14ac:dyDescent="0.35">
      <c r="A7" s="8" t="s">
        <v>141</v>
      </c>
      <c r="B7" s="9">
        <v>383125</v>
      </c>
      <c r="C7" s="10">
        <v>1</v>
      </c>
      <c r="D7" s="9">
        <v>379470</v>
      </c>
      <c r="E7" s="9">
        <v>315650</v>
      </c>
      <c r="F7" s="9">
        <v>57870</v>
      </c>
      <c r="G7" s="9">
        <v>5950</v>
      </c>
      <c r="H7" s="10">
        <v>0.83</v>
      </c>
      <c r="I7" s="10">
        <v>0.15</v>
      </c>
      <c r="J7" s="10">
        <v>0.02</v>
      </c>
    </row>
    <row r="8" spans="1:10" x14ac:dyDescent="0.35">
      <c r="A8" s="11" t="s">
        <v>142</v>
      </c>
      <c r="B8" s="12">
        <v>46175</v>
      </c>
      <c r="C8" s="13">
        <v>0.12</v>
      </c>
      <c r="D8" s="12">
        <v>5290</v>
      </c>
      <c r="E8" s="12">
        <v>5250</v>
      </c>
      <c r="F8" s="12">
        <v>0</v>
      </c>
      <c r="G8" s="12">
        <v>40</v>
      </c>
      <c r="H8" s="13">
        <v>0.99</v>
      </c>
      <c r="I8" s="13">
        <v>0</v>
      </c>
      <c r="J8" s="13">
        <v>0.01</v>
      </c>
    </row>
    <row r="9" spans="1:10" x14ac:dyDescent="0.35">
      <c r="A9" s="11" t="s">
        <v>143</v>
      </c>
      <c r="B9" s="12">
        <v>10335</v>
      </c>
      <c r="C9" s="13">
        <v>0.03</v>
      </c>
      <c r="D9" s="12">
        <v>9505</v>
      </c>
      <c r="E9" s="12">
        <v>9445</v>
      </c>
      <c r="F9" s="12">
        <v>0</v>
      </c>
      <c r="G9" s="12">
        <v>60</v>
      </c>
      <c r="H9" s="13">
        <v>0.99</v>
      </c>
      <c r="I9" s="13">
        <v>0</v>
      </c>
      <c r="J9" s="13">
        <v>0.01</v>
      </c>
    </row>
    <row r="10" spans="1:10" x14ac:dyDescent="0.35">
      <c r="A10" s="11" t="s">
        <v>144</v>
      </c>
      <c r="B10" s="12">
        <v>17850</v>
      </c>
      <c r="C10" s="13">
        <v>0.05</v>
      </c>
      <c r="D10" s="12">
        <v>18530</v>
      </c>
      <c r="E10" s="12">
        <v>18350</v>
      </c>
      <c r="F10" s="12">
        <v>0</v>
      </c>
      <c r="G10" s="12">
        <v>180</v>
      </c>
      <c r="H10" s="13">
        <v>0.99</v>
      </c>
      <c r="I10" s="13">
        <v>0</v>
      </c>
      <c r="J10" s="13">
        <v>0.01</v>
      </c>
    </row>
    <row r="11" spans="1:10" x14ac:dyDescent="0.35">
      <c r="A11" s="11" t="s">
        <v>145</v>
      </c>
      <c r="B11" s="12">
        <v>24055</v>
      </c>
      <c r="C11" s="13">
        <v>0.06</v>
      </c>
      <c r="D11" s="12">
        <v>21965</v>
      </c>
      <c r="E11" s="12">
        <v>19130</v>
      </c>
      <c r="F11" s="12">
        <v>1830</v>
      </c>
      <c r="G11" s="12">
        <v>1005</v>
      </c>
      <c r="H11" s="13">
        <v>0.87</v>
      </c>
      <c r="I11" s="13">
        <v>0.08</v>
      </c>
      <c r="J11" s="13">
        <v>0.05</v>
      </c>
    </row>
    <row r="12" spans="1:10" x14ac:dyDescent="0.35">
      <c r="A12" s="11" t="s">
        <v>146</v>
      </c>
      <c r="B12" s="12">
        <v>6160</v>
      </c>
      <c r="C12" s="13">
        <v>0.02</v>
      </c>
      <c r="D12" s="12">
        <v>26405</v>
      </c>
      <c r="E12" s="12">
        <v>23270</v>
      </c>
      <c r="F12" s="12">
        <v>2800</v>
      </c>
      <c r="G12" s="12">
        <v>335</v>
      </c>
      <c r="H12" s="13">
        <v>0.88</v>
      </c>
      <c r="I12" s="13">
        <v>0.11</v>
      </c>
      <c r="J12" s="13">
        <v>0.01</v>
      </c>
    </row>
    <row r="13" spans="1:10" x14ac:dyDescent="0.35">
      <c r="A13" s="11" t="s">
        <v>147</v>
      </c>
      <c r="B13" s="12">
        <v>4210</v>
      </c>
      <c r="C13" s="13">
        <v>0.01</v>
      </c>
      <c r="D13" s="12">
        <v>17985</v>
      </c>
      <c r="E13" s="12">
        <v>15305</v>
      </c>
      <c r="F13" s="12">
        <v>2475</v>
      </c>
      <c r="G13" s="12">
        <v>205</v>
      </c>
      <c r="H13" s="13">
        <v>0.85</v>
      </c>
      <c r="I13" s="13">
        <v>0.14000000000000001</v>
      </c>
      <c r="J13" s="13">
        <v>0.01</v>
      </c>
    </row>
    <row r="14" spans="1:10" x14ac:dyDescent="0.35">
      <c r="A14" s="11" t="s">
        <v>148</v>
      </c>
      <c r="B14" s="12">
        <v>4180</v>
      </c>
      <c r="C14" s="13">
        <v>0.01</v>
      </c>
      <c r="D14" s="12">
        <v>6960</v>
      </c>
      <c r="E14" s="12">
        <v>5260</v>
      </c>
      <c r="F14" s="12">
        <v>1575</v>
      </c>
      <c r="G14" s="12">
        <v>130</v>
      </c>
      <c r="H14" s="13">
        <v>0.76</v>
      </c>
      <c r="I14" s="13">
        <v>0.23</v>
      </c>
      <c r="J14" s="13">
        <v>0.02</v>
      </c>
    </row>
    <row r="15" spans="1:10" x14ac:dyDescent="0.35">
      <c r="A15" s="11" t="s">
        <v>149</v>
      </c>
      <c r="B15" s="12">
        <v>8495</v>
      </c>
      <c r="C15" s="13">
        <v>0.02</v>
      </c>
      <c r="D15" s="12">
        <v>9030</v>
      </c>
      <c r="E15" s="12">
        <v>7210</v>
      </c>
      <c r="F15" s="12">
        <v>1620</v>
      </c>
      <c r="G15" s="12">
        <v>200</v>
      </c>
      <c r="H15" s="13">
        <v>0.8</v>
      </c>
      <c r="I15" s="13">
        <v>0.18</v>
      </c>
      <c r="J15" s="13">
        <v>0.02</v>
      </c>
    </row>
    <row r="16" spans="1:10" x14ac:dyDescent="0.35">
      <c r="A16" s="11" t="s">
        <v>150</v>
      </c>
      <c r="B16" s="12">
        <v>4225</v>
      </c>
      <c r="C16" s="13">
        <v>0.01</v>
      </c>
      <c r="D16" s="12">
        <v>5480</v>
      </c>
      <c r="E16" s="12">
        <v>4230</v>
      </c>
      <c r="F16" s="12">
        <v>1160</v>
      </c>
      <c r="G16" s="12">
        <v>95</v>
      </c>
      <c r="H16" s="13">
        <v>0.77</v>
      </c>
      <c r="I16" s="13">
        <v>0.21</v>
      </c>
      <c r="J16" s="13">
        <v>0.02</v>
      </c>
    </row>
    <row r="17" spans="1:10" x14ac:dyDescent="0.35">
      <c r="A17" s="11" t="s">
        <v>151</v>
      </c>
      <c r="B17" s="12">
        <v>4650</v>
      </c>
      <c r="C17" s="13">
        <v>0.01</v>
      </c>
      <c r="D17" s="12">
        <v>4700</v>
      </c>
      <c r="E17" s="12">
        <v>3390</v>
      </c>
      <c r="F17" s="12">
        <v>1155</v>
      </c>
      <c r="G17" s="12">
        <v>155</v>
      </c>
      <c r="H17" s="13">
        <v>0.72</v>
      </c>
      <c r="I17" s="13">
        <v>0.25</v>
      </c>
      <c r="J17" s="13">
        <v>0.03</v>
      </c>
    </row>
    <row r="18" spans="1:10" x14ac:dyDescent="0.35">
      <c r="A18" s="11" t="s">
        <v>152</v>
      </c>
      <c r="B18" s="12">
        <v>3855</v>
      </c>
      <c r="C18" s="13">
        <v>0.01</v>
      </c>
      <c r="D18" s="12">
        <v>3785</v>
      </c>
      <c r="E18" s="12">
        <v>2855</v>
      </c>
      <c r="F18" s="12">
        <v>805</v>
      </c>
      <c r="G18" s="12">
        <v>125</v>
      </c>
      <c r="H18" s="13">
        <v>0.75</v>
      </c>
      <c r="I18" s="13">
        <v>0.21</v>
      </c>
      <c r="J18" s="13">
        <v>0.03</v>
      </c>
    </row>
    <row r="19" spans="1:10" x14ac:dyDescent="0.35">
      <c r="A19" s="11" t="s">
        <v>153</v>
      </c>
      <c r="B19" s="12">
        <v>3795</v>
      </c>
      <c r="C19" s="13">
        <v>0.01</v>
      </c>
      <c r="D19" s="12">
        <v>2900</v>
      </c>
      <c r="E19" s="12">
        <v>2005</v>
      </c>
      <c r="F19" s="12">
        <v>790</v>
      </c>
      <c r="G19" s="12">
        <v>105</v>
      </c>
      <c r="H19" s="13">
        <v>0.69</v>
      </c>
      <c r="I19" s="13">
        <v>0.27</v>
      </c>
      <c r="J19" s="13">
        <v>0.04</v>
      </c>
    </row>
    <row r="20" spans="1:10" x14ac:dyDescent="0.35">
      <c r="A20" s="11" t="s">
        <v>154</v>
      </c>
      <c r="B20" s="12">
        <v>3760</v>
      </c>
      <c r="C20" s="13">
        <v>0.01</v>
      </c>
      <c r="D20" s="12">
        <v>3810</v>
      </c>
      <c r="E20" s="12">
        <v>2820</v>
      </c>
      <c r="F20" s="12">
        <v>855</v>
      </c>
      <c r="G20" s="12">
        <v>135</v>
      </c>
      <c r="H20" s="13">
        <v>0.74</v>
      </c>
      <c r="I20" s="13">
        <v>0.22</v>
      </c>
      <c r="J20" s="13">
        <v>0.03</v>
      </c>
    </row>
    <row r="21" spans="1:10" x14ac:dyDescent="0.35">
      <c r="A21" s="11" t="s">
        <v>155</v>
      </c>
      <c r="B21" s="12">
        <v>2675</v>
      </c>
      <c r="C21" s="13">
        <v>0.01</v>
      </c>
      <c r="D21" s="12">
        <v>2430</v>
      </c>
      <c r="E21" s="12">
        <v>1745</v>
      </c>
      <c r="F21" s="12">
        <v>605</v>
      </c>
      <c r="G21" s="12">
        <v>80</v>
      </c>
      <c r="H21" s="13">
        <v>0.72</v>
      </c>
      <c r="I21" s="13">
        <v>0.25</v>
      </c>
      <c r="J21" s="13">
        <v>0.03</v>
      </c>
    </row>
    <row r="22" spans="1:10" x14ac:dyDescent="0.35">
      <c r="A22" s="11" t="s">
        <v>156</v>
      </c>
      <c r="B22" s="12">
        <v>3615</v>
      </c>
      <c r="C22" s="13">
        <v>0.01</v>
      </c>
      <c r="D22" s="12">
        <v>3165</v>
      </c>
      <c r="E22" s="12">
        <v>2405</v>
      </c>
      <c r="F22" s="12">
        <v>690</v>
      </c>
      <c r="G22" s="12">
        <v>75</v>
      </c>
      <c r="H22" s="13">
        <v>0.76</v>
      </c>
      <c r="I22" s="13">
        <v>0.22</v>
      </c>
      <c r="J22" s="13">
        <v>0.02</v>
      </c>
    </row>
    <row r="23" spans="1:10" x14ac:dyDescent="0.35">
      <c r="A23" s="11" t="s">
        <v>157</v>
      </c>
      <c r="B23" s="12">
        <v>5465</v>
      </c>
      <c r="C23" s="13">
        <v>0.01</v>
      </c>
      <c r="D23" s="12">
        <v>3230</v>
      </c>
      <c r="E23" s="12">
        <v>2225</v>
      </c>
      <c r="F23" s="12">
        <v>930</v>
      </c>
      <c r="G23" s="12">
        <v>75</v>
      </c>
      <c r="H23" s="13">
        <v>0.69</v>
      </c>
      <c r="I23" s="13">
        <v>0.28999999999999998</v>
      </c>
      <c r="J23" s="13">
        <v>0.02</v>
      </c>
    </row>
    <row r="24" spans="1:10" x14ac:dyDescent="0.35">
      <c r="A24" s="11" t="s">
        <v>158</v>
      </c>
      <c r="B24" s="12">
        <v>4450</v>
      </c>
      <c r="C24" s="13">
        <v>0.01</v>
      </c>
      <c r="D24" s="12">
        <v>2970</v>
      </c>
      <c r="E24" s="12">
        <v>2205</v>
      </c>
      <c r="F24" s="12">
        <v>685</v>
      </c>
      <c r="G24" s="12">
        <v>80</v>
      </c>
      <c r="H24" s="13">
        <v>0.74</v>
      </c>
      <c r="I24" s="13">
        <v>0.23</v>
      </c>
      <c r="J24" s="13">
        <v>0.03</v>
      </c>
    </row>
    <row r="25" spans="1:10" x14ac:dyDescent="0.35">
      <c r="A25" s="11" t="s">
        <v>159</v>
      </c>
      <c r="B25" s="12">
        <v>4240</v>
      </c>
      <c r="C25" s="13">
        <v>0.01</v>
      </c>
      <c r="D25" s="12">
        <v>3100</v>
      </c>
      <c r="E25" s="12">
        <v>2405</v>
      </c>
      <c r="F25" s="12">
        <v>610</v>
      </c>
      <c r="G25" s="12">
        <v>85</v>
      </c>
      <c r="H25" s="13">
        <v>0.78</v>
      </c>
      <c r="I25" s="13">
        <v>0.2</v>
      </c>
      <c r="J25" s="13">
        <v>0.03</v>
      </c>
    </row>
    <row r="26" spans="1:10" x14ac:dyDescent="0.35">
      <c r="A26" s="11" t="s">
        <v>160</v>
      </c>
      <c r="B26" s="12">
        <v>4685</v>
      </c>
      <c r="C26" s="13">
        <v>0.01</v>
      </c>
      <c r="D26" s="12">
        <v>5030</v>
      </c>
      <c r="E26" s="12">
        <v>3825</v>
      </c>
      <c r="F26" s="12">
        <v>1000</v>
      </c>
      <c r="G26" s="12">
        <v>205</v>
      </c>
      <c r="H26" s="13">
        <v>0.76</v>
      </c>
      <c r="I26" s="13">
        <v>0.2</v>
      </c>
      <c r="J26" s="13">
        <v>0.04</v>
      </c>
    </row>
    <row r="27" spans="1:10" x14ac:dyDescent="0.35">
      <c r="A27" s="11" t="s">
        <v>161</v>
      </c>
      <c r="B27" s="12">
        <v>8655</v>
      </c>
      <c r="C27" s="13">
        <v>0.02</v>
      </c>
      <c r="D27" s="12">
        <v>5385</v>
      </c>
      <c r="E27" s="12">
        <v>4110</v>
      </c>
      <c r="F27" s="12">
        <v>1200</v>
      </c>
      <c r="G27" s="12">
        <v>75</v>
      </c>
      <c r="H27" s="13">
        <v>0.76</v>
      </c>
      <c r="I27" s="13">
        <v>0.22</v>
      </c>
      <c r="J27" s="13">
        <v>0.01</v>
      </c>
    </row>
    <row r="28" spans="1:10" x14ac:dyDescent="0.35">
      <c r="A28" s="11" t="s">
        <v>162</v>
      </c>
      <c r="B28" s="12">
        <v>4845</v>
      </c>
      <c r="C28" s="13">
        <v>0.01</v>
      </c>
      <c r="D28" s="12">
        <v>5125</v>
      </c>
      <c r="E28" s="12">
        <v>4230</v>
      </c>
      <c r="F28" s="12">
        <v>860</v>
      </c>
      <c r="G28" s="12">
        <v>35</v>
      </c>
      <c r="H28" s="13">
        <v>0.83</v>
      </c>
      <c r="I28" s="13">
        <v>0.17</v>
      </c>
      <c r="J28" s="13">
        <v>0.01</v>
      </c>
    </row>
    <row r="29" spans="1:10" x14ac:dyDescent="0.35">
      <c r="A29" s="11" t="s">
        <v>163</v>
      </c>
      <c r="B29" s="12">
        <v>4115</v>
      </c>
      <c r="C29" s="13">
        <v>0.01</v>
      </c>
      <c r="D29" s="12">
        <v>7305</v>
      </c>
      <c r="E29" s="12">
        <v>5860</v>
      </c>
      <c r="F29" s="12">
        <v>1380</v>
      </c>
      <c r="G29" s="12">
        <v>65</v>
      </c>
      <c r="H29" s="13">
        <v>0.8</v>
      </c>
      <c r="I29" s="13">
        <v>0.19</v>
      </c>
      <c r="J29" s="13">
        <v>0.01</v>
      </c>
    </row>
    <row r="30" spans="1:10" x14ac:dyDescent="0.35">
      <c r="A30" s="11" t="s">
        <v>164</v>
      </c>
      <c r="B30" s="12">
        <v>5200</v>
      </c>
      <c r="C30" s="13">
        <v>0.01</v>
      </c>
      <c r="D30" s="12">
        <v>7285</v>
      </c>
      <c r="E30" s="12">
        <v>5450</v>
      </c>
      <c r="F30" s="12">
        <v>1675</v>
      </c>
      <c r="G30" s="12">
        <v>155</v>
      </c>
      <c r="H30" s="13">
        <v>0.75</v>
      </c>
      <c r="I30" s="13">
        <v>0.23</v>
      </c>
      <c r="J30" s="13">
        <v>0.02</v>
      </c>
    </row>
    <row r="31" spans="1:10" x14ac:dyDescent="0.35">
      <c r="A31" s="11" t="s">
        <v>165</v>
      </c>
      <c r="B31" s="12">
        <v>4600</v>
      </c>
      <c r="C31" s="13">
        <v>0.01</v>
      </c>
      <c r="D31" s="12">
        <v>6105</v>
      </c>
      <c r="E31" s="12">
        <v>4335</v>
      </c>
      <c r="F31" s="12">
        <v>1640</v>
      </c>
      <c r="G31" s="12">
        <v>125</v>
      </c>
      <c r="H31" s="13">
        <v>0.71</v>
      </c>
      <c r="I31" s="13">
        <v>0.27</v>
      </c>
      <c r="J31" s="13">
        <v>0.02</v>
      </c>
    </row>
    <row r="32" spans="1:10" x14ac:dyDescent="0.35">
      <c r="A32" s="11" t="s">
        <v>166</v>
      </c>
      <c r="B32" s="12">
        <v>86805</v>
      </c>
      <c r="C32" s="13">
        <v>0.23</v>
      </c>
      <c r="D32" s="12">
        <v>15435</v>
      </c>
      <c r="E32" s="12">
        <v>13725</v>
      </c>
      <c r="F32" s="12">
        <v>1500</v>
      </c>
      <c r="G32" s="12">
        <v>210</v>
      </c>
      <c r="H32" s="13">
        <v>0.89</v>
      </c>
      <c r="I32" s="13">
        <v>0.1</v>
      </c>
      <c r="J32" s="13">
        <v>0.01</v>
      </c>
    </row>
    <row r="33" spans="1:10" x14ac:dyDescent="0.35">
      <c r="A33" s="11" t="s">
        <v>167</v>
      </c>
      <c r="B33" s="12">
        <v>10850</v>
      </c>
      <c r="C33" s="13">
        <v>0.03</v>
      </c>
      <c r="D33" s="12">
        <v>44740</v>
      </c>
      <c r="E33" s="12">
        <v>43670</v>
      </c>
      <c r="F33" s="12">
        <v>965</v>
      </c>
      <c r="G33" s="12">
        <v>110</v>
      </c>
      <c r="H33" s="13">
        <v>0.98</v>
      </c>
      <c r="I33" s="13">
        <v>0.02</v>
      </c>
      <c r="J33" s="13">
        <v>0</v>
      </c>
    </row>
    <row r="34" spans="1:10" x14ac:dyDescent="0.35">
      <c r="A34" s="11" t="s">
        <v>168</v>
      </c>
      <c r="B34" s="12">
        <v>11955</v>
      </c>
      <c r="C34" s="13">
        <v>0.03</v>
      </c>
      <c r="D34" s="12">
        <v>18445</v>
      </c>
      <c r="E34" s="12">
        <v>16445</v>
      </c>
      <c r="F34" s="12">
        <v>1835</v>
      </c>
      <c r="G34" s="12">
        <v>165</v>
      </c>
      <c r="H34" s="13">
        <v>0.89</v>
      </c>
      <c r="I34" s="13">
        <v>0.1</v>
      </c>
      <c r="J34" s="13">
        <v>0.01</v>
      </c>
    </row>
    <row r="35" spans="1:10" x14ac:dyDescent="0.35">
      <c r="A35" s="11" t="s">
        <v>169</v>
      </c>
      <c r="B35" s="12">
        <v>7680</v>
      </c>
      <c r="C35" s="13">
        <v>0.02</v>
      </c>
      <c r="D35" s="12">
        <v>20575</v>
      </c>
      <c r="E35" s="12">
        <v>17925</v>
      </c>
      <c r="F35" s="12">
        <v>2475</v>
      </c>
      <c r="G35" s="12">
        <v>180</v>
      </c>
      <c r="H35" s="13">
        <v>0.87</v>
      </c>
      <c r="I35" s="13">
        <v>0.12</v>
      </c>
      <c r="J35" s="13">
        <v>0.01</v>
      </c>
    </row>
    <row r="36" spans="1:10" x14ac:dyDescent="0.35">
      <c r="A36" s="11" t="s">
        <v>170</v>
      </c>
      <c r="B36" s="12">
        <v>7425</v>
      </c>
      <c r="C36" s="13">
        <v>0.02</v>
      </c>
      <c r="D36" s="12">
        <v>17590</v>
      </c>
      <c r="E36" s="12">
        <v>13575</v>
      </c>
      <c r="F36" s="12">
        <v>3780</v>
      </c>
      <c r="G36" s="12">
        <v>235</v>
      </c>
      <c r="H36" s="13">
        <v>0.77</v>
      </c>
      <c r="I36" s="13">
        <v>0.21</v>
      </c>
      <c r="J36" s="13">
        <v>0.01</v>
      </c>
    </row>
    <row r="37" spans="1:10" x14ac:dyDescent="0.35">
      <c r="A37" s="11" t="s">
        <v>171</v>
      </c>
      <c r="B37" s="12">
        <v>4780</v>
      </c>
      <c r="C37" s="13">
        <v>0.01</v>
      </c>
      <c r="D37" s="12">
        <v>9435</v>
      </c>
      <c r="E37" s="12">
        <v>6855</v>
      </c>
      <c r="F37" s="12">
        <v>2440</v>
      </c>
      <c r="G37" s="12">
        <v>140</v>
      </c>
      <c r="H37" s="13">
        <v>0.73</v>
      </c>
      <c r="I37" s="13">
        <v>0.26</v>
      </c>
      <c r="J37" s="13">
        <v>0.01</v>
      </c>
    </row>
    <row r="38" spans="1:10" x14ac:dyDescent="0.35">
      <c r="A38" s="11" t="s">
        <v>172</v>
      </c>
      <c r="B38" s="12">
        <v>4795</v>
      </c>
      <c r="C38" s="13">
        <v>0.01</v>
      </c>
      <c r="D38" s="12">
        <v>7085</v>
      </c>
      <c r="E38" s="12">
        <v>4775</v>
      </c>
      <c r="F38" s="12">
        <v>2165</v>
      </c>
      <c r="G38" s="12">
        <v>145</v>
      </c>
      <c r="H38" s="13">
        <v>0.67</v>
      </c>
      <c r="I38" s="13">
        <v>0.31</v>
      </c>
      <c r="J38" s="13">
        <v>0.02</v>
      </c>
    </row>
    <row r="39" spans="1:10" x14ac:dyDescent="0.35">
      <c r="A39" s="11" t="s">
        <v>173</v>
      </c>
      <c r="B39" s="12">
        <v>5025</v>
      </c>
      <c r="C39" s="13">
        <v>0.01</v>
      </c>
      <c r="D39" s="12">
        <v>6825</v>
      </c>
      <c r="E39" s="12">
        <v>4895</v>
      </c>
      <c r="F39" s="12">
        <v>1820</v>
      </c>
      <c r="G39" s="12">
        <v>110</v>
      </c>
      <c r="H39" s="13">
        <v>0.72</v>
      </c>
      <c r="I39" s="13">
        <v>0.27</v>
      </c>
      <c r="J39" s="13">
        <v>0.02</v>
      </c>
    </row>
    <row r="40" spans="1:10" x14ac:dyDescent="0.35">
      <c r="A40" s="11" t="s">
        <v>174</v>
      </c>
      <c r="B40" s="12">
        <v>4760</v>
      </c>
      <c r="C40" s="13">
        <v>0.01</v>
      </c>
      <c r="D40" s="12">
        <v>5615</v>
      </c>
      <c r="E40" s="12">
        <v>3940</v>
      </c>
      <c r="F40" s="12">
        <v>1555</v>
      </c>
      <c r="G40" s="12">
        <v>125</v>
      </c>
      <c r="H40" s="13">
        <v>0.7</v>
      </c>
      <c r="I40" s="13">
        <v>0.28000000000000003</v>
      </c>
      <c r="J40" s="13">
        <v>0.02</v>
      </c>
    </row>
    <row r="41" spans="1:10" x14ac:dyDescent="0.35">
      <c r="A41" s="11" t="s">
        <v>175</v>
      </c>
      <c r="B41" s="12">
        <v>4665</v>
      </c>
      <c r="C41" s="13">
        <v>0.01</v>
      </c>
      <c r="D41" s="12">
        <v>6015</v>
      </c>
      <c r="E41" s="12">
        <v>4155</v>
      </c>
      <c r="F41" s="12">
        <v>1740</v>
      </c>
      <c r="G41" s="12">
        <v>120</v>
      </c>
      <c r="H41" s="13">
        <v>0.69</v>
      </c>
      <c r="I41" s="13">
        <v>0.28999999999999998</v>
      </c>
      <c r="J41" s="13">
        <v>0.02</v>
      </c>
    </row>
    <row r="42" spans="1:10" x14ac:dyDescent="0.35">
      <c r="A42" s="11" t="s">
        <v>176</v>
      </c>
      <c r="B42" s="12">
        <v>3975</v>
      </c>
      <c r="C42" s="13">
        <v>0.01</v>
      </c>
      <c r="D42" s="12">
        <v>4645</v>
      </c>
      <c r="E42" s="12">
        <v>3185</v>
      </c>
      <c r="F42" s="12">
        <v>1305</v>
      </c>
      <c r="G42" s="12">
        <v>155</v>
      </c>
      <c r="H42" s="13">
        <v>0.69</v>
      </c>
      <c r="I42" s="13">
        <v>0.28000000000000003</v>
      </c>
      <c r="J42" s="13">
        <v>0.03</v>
      </c>
    </row>
    <row r="43" spans="1:10" x14ac:dyDescent="0.35">
      <c r="A43" s="11" t="s">
        <v>177</v>
      </c>
      <c r="B43" s="12">
        <v>3885</v>
      </c>
      <c r="C43" s="13">
        <v>0.01</v>
      </c>
      <c r="D43" s="12">
        <v>4360</v>
      </c>
      <c r="E43" s="12">
        <v>3070</v>
      </c>
      <c r="F43" s="12">
        <v>1230</v>
      </c>
      <c r="G43" s="12">
        <v>60</v>
      </c>
      <c r="H43" s="13">
        <v>0.7</v>
      </c>
      <c r="I43" s="13">
        <v>0.28000000000000003</v>
      </c>
      <c r="J43" s="13">
        <v>0.01</v>
      </c>
    </row>
    <row r="44" spans="1:10" x14ac:dyDescent="0.35">
      <c r="A44" s="11" t="s">
        <v>178</v>
      </c>
      <c r="B44" s="12">
        <v>3925</v>
      </c>
      <c r="C44" s="13">
        <v>0.01</v>
      </c>
      <c r="D44" s="12">
        <v>4005</v>
      </c>
      <c r="E44" s="12">
        <v>2810</v>
      </c>
      <c r="F44" s="12">
        <v>1150</v>
      </c>
      <c r="G44" s="12">
        <v>45</v>
      </c>
      <c r="H44" s="13">
        <v>0.7</v>
      </c>
      <c r="I44" s="13">
        <v>0.28999999999999998</v>
      </c>
      <c r="J44" s="13">
        <v>0.01</v>
      </c>
    </row>
    <row r="45" spans="1:10" x14ac:dyDescent="0.35">
      <c r="A45" s="11" t="s">
        <v>179</v>
      </c>
      <c r="B45" s="12">
        <v>2935</v>
      </c>
      <c r="C45" s="13">
        <v>0.01</v>
      </c>
      <c r="D45" s="12">
        <v>3065</v>
      </c>
      <c r="E45" s="12">
        <v>2190</v>
      </c>
      <c r="F45" s="12">
        <v>850</v>
      </c>
      <c r="G45" s="12">
        <v>20</v>
      </c>
      <c r="H45" s="13">
        <v>0.72</v>
      </c>
      <c r="I45" s="13">
        <v>0.28000000000000003</v>
      </c>
      <c r="J45" s="13">
        <v>0.01</v>
      </c>
    </row>
    <row r="46" spans="1:10" x14ac:dyDescent="0.35">
      <c r="A46" s="11" t="s">
        <v>180</v>
      </c>
      <c r="B46" s="12">
        <v>4120</v>
      </c>
      <c r="C46" s="13">
        <v>0.01</v>
      </c>
      <c r="D46" s="12">
        <v>3845</v>
      </c>
      <c r="E46" s="12">
        <v>2710</v>
      </c>
      <c r="F46" s="12">
        <v>1085</v>
      </c>
      <c r="G46" s="12">
        <v>45</v>
      </c>
      <c r="H46" s="13">
        <v>0.71</v>
      </c>
      <c r="I46" s="13">
        <v>0.28000000000000003</v>
      </c>
      <c r="J46" s="13">
        <v>0.01</v>
      </c>
    </row>
    <row r="47" spans="1:10" x14ac:dyDescent="0.35">
      <c r="A47" s="11" t="s">
        <v>181</v>
      </c>
      <c r="B47" s="12">
        <v>4345</v>
      </c>
      <c r="C47" s="13">
        <v>0.01</v>
      </c>
      <c r="D47" s="12">
        <v>4090</v>
      </c>
      <c r="E47" s="12">
        <v>2920</v>
      </c>
      <c r="F47" s="12">
        <v>1125</v>
      </c>
      <c r="G47" s="12">
        <v>45</v>
      </c>
      <c r="H47" s="13">
        <v>0.71</v>
      </c>
      <c r="I47" s="13">
        <v>0.27</v>
      </c>
      <c r="J47" s="13">
        <v>0.01</v>
      </c>
    </row>
    <row r="48" spans="1:10" x14ac:dyDescent="0.35">
      <c r="A48" s="11" t="s">
        <v>182</v>
      </c>
      <c r="B48" s="12">
        <v>4565</v>
      </c>
      <c r="C48" s="13">
        <v>0.01</v>
      </c>
      <c r="D48" s="12">
        <v>4255</v>
      </c>
      <c r="E48" s="12">
        <v>3060</v>
      </c>
      <c r="F48" s="12">
        <v>1140</v>
      </c>
      <c r="G48" s="12">
        <v>55</v>
      </c>
      <c r="H48" s="13">
        <v>0.72</v>
      </c>
      <c r="I48" s="13">
        <v>0.27</v>
      </c>
      <c r="J48" s="13">
        <v>0.01</v>
      </c>
    </row>
    <row r="49" spans="1:10" x14ac:dyDescent="0.35">
      <c r="A49" s="11" t="s">
        <v>183</v>
      </c>
      <c r="B49" s="12">
        <v>4065</v>
      </c>
      <c r="C49" s="13">
        <v>0.01</v>
      </c>
      <c r="D49" s="12">
        <v>4420</v>
      </c>
      <c r="E49" s="12">
        <v>3040</v>
      </c>
      <c r="F49" s="12">
        <v>1335</v>
      </c>
      <c r="G49" s="12">
        <v>45</v>
      </c>
      <c r="H49" s="13">
        <v>0.69</v>
      </c>
      <c r="I49" s="13">
        <v>0.3</v>
      </c>
      <c r="J49" s="13">
        <v>0.01</v>
      </c>
    </row>
    <row r="50" spans="1:10" x14ac:dyDescent="0.35">
      <c r="A50" s="11" t="s">
        <v>184</v>
      </c>
      <c r="B50" s="12">
        <v>4220</v>
      </c>
      <c r="C50" s="13">
        <v>0.01</v>
      </c>
      <c r="D50" s="12">
        <v>3790</v>
      </c>
      <c r="E50" s="12">
        <v>2635</v>
      </c>
      <c r="F50" s="12">
        <v>1115</v>
      </c>
      <c r="G50" s="12">
        <v>40</v>
      </c>
      <c r="H50" s="13">
        <v>0.7</v>
      </c>
      <c r="I50" s="13">
        <v>0.28999999999999998</v>
      </c>
      <c r="J50" s="13">
        <v>0.01</v>
      </c>
    </row>
    <row r="51" spans="1:10" x14ac:dyDescent="0.35">
      <c r="A51" s="11" t="s">
        <v>185</v>
      </c>
      <c r="B51" s="12">
        <v>4055</v>
      </c>
      <c r="C51" s="13">
        <v>0.01</v>
      </c>
      <c r="D51" s="12">
        <v>3760</v>
      </c>
      <c r="E51" s="12">
        <v>2760</v>
      </c>
      <c r="F51" s="12">
        <v>935</v>
      </c>
      <c r="G51" s="12">
        <v>65</v>
      </c>
      <c r="H51" s="13">
        <v>0.73</v>
      </c>
      <c r="I51" s="13">
        <v>0.25</v>
      </c>
      <c r="J51" s="13">
        <v>0.02</v>
      </c>
    </row>
    <row r="52" spans="1:10" x14ac:dyDescent="0.35">
      <c r="A52" s="14" t="s">
        <v>186</v>
      </c>
      <c r="B52" s="15">
        <v>104575</v>
      </c>
      <c r="C52" s="16">
        <v>0.27</v>
      </c>
      <c r="D52" s="15">
        <v>81700</v>
      </c>
      <c r="E52" s="15">
        <v>75450</v>
      </c>
      <c r="F52" s="15">
        <v>4630</v>
      </c>
      <c r="G52" s="15">
        <v>1620</v>
      </c>
      <c r="H52" s="16">
        <v>0.92</v>
      </c>
      <c r="I52" s="16">
        <v>0.06</v>
      </c>
      <c r="J52" s="16">
        <v>0.02</v>
      </c>
    </row>
    <row r="53" spans="1:10" x14ac:dyDescent="0.35">
      <c r="A53" s="17" t="s">
        <v>187</v>
      </c>
      <c r="B53" s="18">
        <v>53375</v>
      </c>
      <c r="C53" s="19">
        <v>0.14000000000000001</v>
      </c>
      <c r="D53" s="18">
        <v>66445</v>
      </c>
      <c r="E53" s="18">
        <v>51645</v>
      </c>
      <c r="F53" s="18">
        <v>13345</v>
      </c>
      <c r="G53" s="18">
        <v>1455</v>
      </c>
      <c r="H53" s="19">
        <v>0.78</v>
      </c>
      <c r="I53" s="19">
        <v>0.2</v>
      </c>
      <c r="J53" s="19">
        <v>0.02</v>
      </c>
    </row>
    <row r="54" spans="1:10" x14ac:dyDescent="0.35">
      <c r="A54" s="17" t="s">
        <v>188</v>
      </c>
      <c r="B54" s="18">
        <v>161060</v>
      </c>
      <c r="C54" s="19">
        <v>0.42</v>
      </c>
      <c r="D54" s="18">
        <v>156115</v>
      </c>
      <c r="E54" s="18">
        <v>135550</v>
      </c>
      <c r="F54" s="18">
        <v>18915</v>
      </c>
      <c r="G54" s="18">
        <v>1650</v>
      </c>
      <c r="H54" s="19">
        <v>0.87</v>
      </c>
      <c r="I54" s="19">
        <v>0.12</v>
      </c>
      <c r="J54" s="19">
        <v>0.01</v>
      </c>
    </row>
    <row r="55" spans="1:10" x14ac:dyDescent="0.35">
      <c r="A55" s="17" t="s">
        <v>189</v>
      </c>
      <c r="B55" s="18">
        <v>51775</v>
      </c>
      <c r="C55" s="19">
        <v>0.14000000000000001</v>
      </c>
      <c r="D55" s="18">
        <v>63235</v>
      </c>
      <c r="E55" s="18">
        <v>44565</v>
      </c>
      <c r="F55" s="18">
        <v>17600</v>
      </c>
      <c r="G55" s="18">
        <v>1065</v>
      </c>
      <c r="H55" s="19">
        <v>0.7</v>
      </c>
      <c r="I55" s="19">
        <v>0.28000000000000003</v>
      </c>
      <c r="J55" s="19">
        <v>0.02</v>
      </c>
    </row>
    <row r="56" spans="1:10" x14ac:dyDescent="0.35">
      <c r="A56" s="17" t="s">
        <v>190</v>
      </c>
      <c r="B56" s="18">
        <v>12340</v>
      </c>
      <c r="C56" s="19">
        <v>0.03</v>
      </c>
      <c r="D56" s="18">
        <v>11975</v>
      </c>
      <c r="E56" s="18">
        <v>8440</v>
      </c>
      <c r="F56" s="18">
        <v>3380</v>
      </c>
      <c r="G56" s="18">
        <v>155</v>
      </c>
      <c r="H56" s="19">
        <v>0.7</v>
      </c>
      <c r="I56" s="19">
        <v>0.28000000000000003</v>
      </c>
      <c r="J56" s="19">
        <v>0.01</v>
      </c>
    </row>
    <row r="57" spans="1:10" ht="31" x14ac:dyDescent="0.35">
      <c r="A57" s="20" t="s">
        <v>55</v>
      </c>
      <c r="B57" s="2"/>
      <c r="C57" s="2"/>
      <c r="D57" s="2"/>
      <c r="E57" s="2"/>
      <c r="F57" s="2"/>
      <c r="G57" s="2"/>
      <c r="H57" s="2"/>
      <c r="I57" s="2"/>
      <c r="J57" s="2"/>
    </row>
    <row r="58" spans="1:10" ht="46.5" x14ac:dyDescent="0.35">
      <c r="A58" s="20" t="s">
        <v>56</v>
      </c>
      <c r="B58" s="2"/>
      <c r="C58" s="2"/>
      <c r="D58" s="2"/>
      <c r="E58" s="2"/>
      <c r="F58" s="2"/>
      <c r="G58" s="2"/>
      <c r="H58" s="2"/>
      <c r="I58" s="2"/>
      <c r="J58" s="2"/>
    </row>
    <row r="59" spans="1:10" ht="46.5" x14ac:dyDescent="0.35">
      <c r="A59" s="20" t="s">
        <v>57</v>
      </c>
      <c r="B59" s="2"/>
      <c r="C59" s="2"/>
      <c r="D59" s="2"/>
      <c r="E59" s="2"/>
      <c r="F59" s="2"/>
      <c r="G59" s="2"/>
      <c r="H59" s="2"/>
      <c r="I59" s="2"/>
      <c r="J59" s="2"/>
    </row>
    <row r="60" spans="1:10" ht="77.5" x14ac:dyDescent="0.35">
      <c r="A60" s="20" t="s">
        <v>649</v>
      </c>
      <c r="B60" s="2"/>
      <c r="C60" s="2"/>
      <c r="D60" s="2"/>
      <c r="E60" s="2"/>
      <c r="F60" s="2"/>
      <c r="G60" s="2"/>
      <c r="H60" s="2"/>
      <c r="I60" s="2"/>
      <c r="J60" s="2"/>
    </row>
    <row r="61" spans="1:10" ht="46.5" x14ac:dyDescent="0.35">
      <c r="A61" s="20" t="s">
        <v>58</v>
      </c>
      <c r="B61" s="2"/>
      <c r="C61" s="2"/>
      <c r="D61" s="2"/>
      <c r="E61" s="2"/>
      <c r="F61" s="2"/>
      <c r="G61" s="2"/>
      <c r="H61" s="2"/>
      <c r="I61" s="2"/>
      <c r="J61" s="2"/>
    </row>
    <row r="62" spans="1:10" ht="93" x14ac:dyDescent="0.35">
      <c r="A62" s="20" t="s">
        <v>59</v>
      </c>
      <c r="B62" s="2"/>
      <c r="C62" s="2"/>
      <c r="D62" s="2"/>
      <c r="E62" s="2"/>
      <c r="F62" s="2"/>
      <c r="G62" s="2"/>
      <c r="H62" s="2"/>
      <c r="I62" s="2"/>
      <c r="J62" s="2"/>
    </row>
    <row r="63" spans="1:10" ht="77.5" x14ac:dyDescent="0.35">
      <c r="A63" s="20" t="s">
        <v>60</v>
      </c>
      <c r="B63" s="2"/>
      <c r="C63" s="2"/>
      <c r="D63" s="2"/>
      <c r="E63" s="2"/>
      <c r="F63" s="2"/>
      <c r="G63" s="2"/>
      <c r="H63" s="2"/>
      <c r="I63" s="2"/>
      <c r="J63" s="2"/>
    </row>
    <row r="64" spans="1:10" ht="46.5" x14ac:dyDescent="0.35">
      <c r="A64" s="20" t="s">
        <v>61</v>
      </c>
      <c r="B64" s="2"/>
      <c r="C64" s="2"/>
      <c r="D64" s="2"/>
      <c r="E64" s="2"/>
      <c r="F64" s="2"/>
      <c r="G64" s="2"/>
      <c r="H64" s="2"/>
      <c r="I64" s="2"/>
      <c r="J64" s="2"/>
    </row>
    <row r="65" spans="1:10" ht="77.5" x14ac:dyDescent="0.35">
      <c r="A65" s="20" t="s">
        <v>62</v>
      </c>
      <c r="B65" s="2"/>
      <c r="C65" s="2"/>
      <c r="D65" s="2"/>
      <c r="E65" s="2"/>
      <c r="F65" s="2"/>
      <c r="G65" s="2"/>
      <c r="H65" s="2"/>
      <c r="I65" s="2"/>
      <c r="J65" s="2"/>
    </row>
    <row r="66" spans="1:10" ht="62" x14ac:dyDescent="0.35">
      <c r="A66" s="20" t="s">
        <v>63</v>
      </c>
      <c r="B66" s="2"/>
      <c r="C66" s="2"/>
      <c r="D66" s="2"/>
      <c r="E66" s="2"/>
      <c r="F66" s="2"/>
      <c r="G66" s="2"/>
      <c r="H66" s="2"/>
      <c r="I66" s="2"/>
      <c r="J66" s="2"/>
    </row>
    <row r="67" spans="1:10" ht="62" x14ac:dyDescent="0.35">
      <c r="A67" s="20" t="s">
        <v>64</v>
      </c>
      <c r="B67" s="2"/>
      <c r="C67" s="2"/>
      <c r="D67" s="2"/>
      <c r="E67" s="2"/>
      <c r="F67" s="2"/>
      <c r="G67" s="2"/>
      <c r="H67" s="2"/>
      <c r="I67" s="2"/>
      <c r="J67" s="2"/>
    </row>
    <row r="68" spans="1:10" ht="62" x14ac:dyDescent="0.35">
      <c r="A68" s="20" t="s">
        <v>65</v>
      </c>
      <c r="B68" s="2"/>
      <c r="C68" s="2"/>
      <c r="D68" s="2"/>
      <c r="E68" s="2"/>
      <c r="F68" s="2"/>
      <c r="G68" s="2"/>
      <c r="H68" s="2"/>
      <c r="I68" s="2"/>
      <c r="J68" s="2"/>
    </row>
    <row r="69" spans="1:10" ht="62" x14ac:dyDescent="0.35">
      <c r="A69" s="20" t="s">
        <v>66</v>
      </c>
      <c r="B69" s="2"/>
      <c r="C69" s="2"/>
      <c r="D69" s="2"/>
      <c r="E69" s="2"/>
      <c r="F69" s="2"/>
      <c r="G69" s="2"/>
      <c r="H69" s="2"/>
      <c r="I69" s="2"/>
      <c r="J69" s="2"/>
    </row>
  </sheetData>
  <conditionalFormatting sqref="C1:C1048576 H1:J1048576">
    <cfRule type="dataBar" priority="1">
      <dataBar>
        <cfvo type="num" val="0"/>
        <cfvo type="num" val="1"/>
        <color rgb="FFB4A9D4"/>
      </dataBar>
      <extLst>
        <ext xmlns:x14="http://schemas.microsoft.com/office/spreadsheetml/2009/9/main" uri="{B025F937-C7B1-47D3-B67F-A62EFF666E3E}">
          <x14:id>{784C8F58-068F-4FE4-9C00-031D336FFFA8}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84C8F58-068F-4FE4-9C00-031D336FFFA8}">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217"/>
  <sheetViews>
    <sheetView workbookViewId="0"/>
  </sheetViews>
  <sheetFormatPr defaultColWidth="11" defaultRowHeight="15.5" x14ac:dyDescent="0.35"/>
  <cols>
    <col min="1" max="1" width="35.75" customWidth="1"/>
    <col min="2" max="15" width="16.75" customWidth="1"/>
  </cols>
  <sheetData>
    <row r="1" spans="1:10" ht="62" x14ac:dyDescent="0.35">
      <c r="A1" s="4" t="s">
        <v>400</v>
      </c>
      <c r="B1" s="4" t="s">
        <v>135</v>
      </c>
      <c r="C1" s="4" t="s">
        <v>136</v>
      </c>
      <c r="D1" s="4" t="s">
        <v>321</v>
      </c>
      <c r="E1" s="4" t="s">
        <v>197</v>
      </c>
      <c r="F1" s="4" t="s">
        <v>198</v>
      </c>
      <c r="G1" s="4" t="s">
        <v>137</v>
      </c>
      <c r="H1" s="4" t="s">
        <v>138</v>
      </c>
      <c r="I1" s="4" t="s">
        <v>139</v>
      </c>
      <c r="J1" s="4" t="s">
        <v>140</v>
      </c>
    </row>
    <row r="2" spans="1:10" x14ac:dyDescent="0.35">
      <c r="A2" s="2" t="s">
        <v>401</v>
      </c>
      <c r="B2" s="12">
        <v>3325</v>
      </c>
      <c r="C2" s="13">
        <v>0.03</v>
      </c>
      <c r="D2" s="12">
        <v>2490</v>
      </c>
      <c r="E2" s="12">
        <v>2270</v>
      </c>
      <c r="F2" s="12">
        <v>180</v>
      </c>
      <c r="G2" s="12">
        <v>40</v>
      </c>
      <c r="H2" s="13">
        <v>0.91</v>
      </c>
      <c r="I2" s="13">
        <v>7.0000000000000007E-2</v>
      </c>
      <c r="J2" s="13">
        <v>0.02</v>
      </c>
    </row>
    <row r="3" spans="1:10" x14ac:dyDescent="0.35">
      <c r="A3" s="2" t="s">
        <v>402</v>
      </c>
      <c r="B3" s="12">
        <v>1785</v>
      </c>
      <c r="C3" s="13">
        <v>0.03</v>
      </c>
      <c r="D3" s="12">
        <v>2290</v>
      </c>
      <c r="E3" s="12">
        <v>1700</v>
      </c>
      <c r="F3" s="12">
        <v>545</v>
      </c>
      <c r="G3" s="12">
        <v>50</v>
      </c>
      <c r="H3" s="13">
        <v>0.74</v>
      </c>
      <c r="I3" s="13">
        <v>0.24</v>
      </c>
      <c r="J3" s="13">
        <v>0.02</v>
      </c>
    </row>
    <row r="4" spans="1:10" x14ac:dyDescent="0.35">
      <c r="A4" s="2" t="s">
        <v>403</v>
      </c>
      <c r="B4" s="12">
        <v>5785</v>
      </c>
      <c r="C4" s="13">
        <v>0.04</v>
      </c>
      <c r="D4" s="12">
        <v>5510</v>
      </c>
      <c r="E4" s="12">
        <v>4555</v>
      </c>
      <c r="F4" s="12">
        <v>905</v>
      </c>
      <c r="G4" s="12">
        <v>45</v>
      </c>
      <c r="H4" s="13">
        <v>0.83</v>
      </c>
      <c r="I4" s="13">
        <v>0.16</v>
      </c>
      <c r="J4" s="13">
        <v>0.01</v>
      </c>
    </row>
    <row r="5" spans="1:10" x14ac:dyDescent="0.35">
      <c r="A5" s="2" t="s">
        <v>404</v>
      </c>
      <c r="B5" s="12">
        <v>1715</v>
      </c>
      <c r="C5" s="13">
        <v>0.03</v>
      </c>
      <c r="D5" s="12">
        <v>2230</v>
      </c>
      <c r="E5" s="12">
        <v>1490</v>
      </c>
      <c r="F5" s="12">
        <v>705</v>
      </c>
      <c r="G5" s="12">
        <v>35</v>
      </c>
      <c r="H5" s="13">
        <v>0.67</v>
      </c>
      <c r="I5" s="13">
        <v>0.32</v>
      </c>
      <c r="J5" s="13">
        <v>0.02</v>
      </c>
    </row>
    <row r="6" spans="1:10" x14ac:dyDescent="0.35">
      <c r="A6" s="2" t="s">
        <v>405</v>
      </c>
      <c r="B6" s="12">
        <v>435</v>
      </c>
      <c r="C6" s="13">
        <v>0.04</v>
      </c>
      <c r="D6" s="12">
        <v>390</v>
      </c>
      <c r="E6" s="12">
        <v>280</v>
      </c>
      <c r="F6" s="12">
        <v>105</v>
      </c>
      <c r="G6" s="12">
        <v>5</v>
      </c>
      <c r="H6" s="13">
        <v>0.72</v>
      </c>
      <c r="I6" s="13">
        <v>0.27</v>
      </c>
      <c r="J6" s="13">
        <v>0.02</v>
      </c>
    </row>
    <row r="7" spans="1:10" x14ac:dyDescent="0.35">
      <c r="A7" s="2" t="s">
        <v>406</v>
      </c>
      <c r="B7" s="12">
        <v>13050</v>
      </c>
      <c r="C7" s="13">
        <v>0.03</v>
      </c>
      <c r="D7" s="12">
        <v>12910</v>
      </c>
      <c r="E7" s="12">
        <v>10300</v>
      </c>
      <c r="F7" s="12">
        <v>2435</v>
      </c>
      <c r="G7" s="12">
        <v>175</v>
      </c>
      <c r="H7" s="13">
        <v>0.8</v>
      </c>
      <c r="I7" s="13">
        <v>0.19</v>
      </c>
      <c r="J7" s="13">
        <v>0.01</v>
      </c>
    </row>
    <row r="8" spans="1:10" x14ac:dyDescent="0.35">
      <c r="A8" s="2" t="s">
        <v>407</v>
      </c>
      <c r="B8" s="12">
        <v>2990</v>
      </c>
      <c r="C8" s="13">
        <v>0.03</v>
      </c>
      <c r="D8" s="12">
        <v>2305</v>
      </c>
      <c r="E8" s="12">
        <v>2080</v>
      </c>
      <c r="F8" s="12">
        <v>190</v>
      </c>
      <c r="G8" s="12">
        <v>35</v>
      </c>
      <c r="H8" s="13">
        <v>0.9</v>
      </c>
      <c r="I8" s="13">
        <v>0.08</v>
      </c>
      <c r="J8" s="13">
        <v>0.02</v>
      </c>
    </row>
    <row r="9" spans="1:10" x14ac:dyDescent="0.35">
      <c r="A9" s="2" t="s">
        <v>408</v>
      </c>
      <c r="B9" s="12">
        <v>1675</v>
      </c>
      <c r="C9" s="13">
        <v>0.03</v>
      </c>
      <c r="D9" s="12">
        <v>2080</v>
      </c>
      <c r="E9" s="12">
        <v>1510</v>
      </c>
      <c r="F9" s="12">
        <v>530</v>
      </c>
      <c r="G9" s="12">
        <v>40</v>
      </c>
      <c r="H9" s="13">
        <v>0.72</v>
      </c>
      <c r="I9" s="13">
        <v>0.26</v>
      </c>
      <c r="J9" s="13">
        <v>0.02</v>
      </c>
    </row>
    <row r="10" spans="1:10" x14ac:dyDescent="0.35">
      <c r="A10" s="2" t="s">
        <v>409</v>
      </c>
      <c r="B10" s="12">
        <v>4865</v>
      </c>
      <c r="C10" s="13">
        <v>0.03</v>
      </c>
      <c r="D10" s="12">
        <v>4670</v>
      </c>
      <c r="E10" s="12">
        <v>3960</v>
      </c>
      <c r="F10" s="12">
        <v>660</v>
      </c>
      <c r="G10" s="12">
        <v>50</v>
      </c>
      <c r="H10" s="13">
        <v>0.85</v>
      </c>
      <c r="I10" s="13">
        <v>0.14000000000000001</v>
      </c>
      <c r="J10" s="13">
        <v>0.01</v>
      </c>
    </row>
    <row r="11" spans="1:10" x14ac:dyDescent="0.35">
      <c r="A11" s="2" t="s">
        <v>410</v>
      </c>
      <c r="B11" s="12">
        <v>1680</v>
      </c>
      <c r="C11" s="13">
        <v>0.03</v>
      </c>
      <c r="D11" s="12">
        <v>2065</v>
      </c>
      <c r="E11" s="12">
        <v>1450</v>
      </c>
      <c r="F11" s="12">
        <v>585</v>
      </c>
      <c r="G11" s="12">
        <v>30</v>
      </c>
      <c r="H11" s="13">
        <v>0.7</v>
      </c>
      <c r="I11" s="13">
        <v>0.28000000000000003</v>
      </c>
      <c r="J11" s="13">
        <v>0.02</v>
      </c>
    </row>
    <row r="12" spans="1:10" x14ac:dyDescent="0.35">
      <c r="A12" s="2" t="s">
        <v>411</v>
      </c>
      <c r="B12" s="12">
        <v>400</v>
      </c>
      <c r="C12" s="13">
        <v>0.03</v>
      </c>
      <c r="D12" s="12">
        <v>395</v>
      </c>
      <c r="E12" s="12">
        <v>280</v>
      </c>
      <c r="F12" s="12">
        <v>110</v>
      </c>
      <c r="G12" s="12">
        <v>5</v>
      </c>
      <c r="H12" s="13">
        <v>0.71</v>
      </c>
      <c r="I12" s="13">
        <v>0.28000000000000003</v>
      </c>
      <c r="J12" s="13">
        <v>0.01</v>
      </c>
    </row>
    <row r="13" spans="1:10" x14ac:dyDescent="0.35">
      <c r="A13" s="2" t="s">
        <v>412</v>
      </c>
      <c r="B13" s="12">
        <v>11615</v>
      </c>
      <c r="C13" s="13">
        <v>0.03</v>
      </c>
      <c r="D13" s="12">
        <v>11515</v>
      </c>
      <c r="E13" s="12">
        <v>9275</v>
      </c>
      <c r="F13" s="12">
        <v>2075</v>
      </c>
      <c r="G13" s="12">
        <v>160</v>
      </c>
      <c r="H13" s="13">
        <v>0.81</v>
      </c>
      <c r="I13" s="13">
        <v>0.18</v>
      </c>
      <c r="J13" s="13">
        <v>0.01</v>
      </c>
    </row>
    <row r="14" spans="1:10" x14ac:dyDescent="0.35">
      <c r="A14" s="2" t="s">
        <v>413</v>
      </c>
      <c r="B14" s="12">
        <v>2165</v>
      </c>
      <c r="C14" s="13">
        <v>0.02</v>
      </c>
      <c r="D14" s="12">
        <v>1710</v>
      </c>
      <c r="E14" s="12">
        <v>1585</v>
      </c>
      <c r="F14" s="12">
        <v>90</v>
      </c>
      <c r="G14" s="12">
        <v>40</v>
      </c>
      <c r="H14" s="13">
        <v>0.93</v>
      </c>
      <c r="I14" s="13">
        <v>0.05</v>
      </c>
      <c r="J14" s="13">
        <v>0.02</v>
      </c>
    </row>
    <row r="15" spans="1:10" x14ac:dyDescent="0.35">
      <c r="A15" s="2" t="s">
        <v>414</v>
      </c>
      <c r="B15" s="12">
        <v>1055</v>
      </c>
      <c r="C15" s="13">
        <v>0.02</v>
      </c>
      <c r="D15" s="12">
        <v>1305</v>
      </c>
      <c r="E15" s="12">
        <v>1010</v>
      </c>
      <c r="F15" s="12">
        <v>270</v>
      </c>
      <c r="G15" s="12">
        <v>25</v>
      </c>
      <c r="H15" s="13">
        <v>0.77</v>
      </c>
      <c r="I15" s="13">
        <v>0.21</v>
      </c>
      <c r="J15" s="13">
        <v>0.02</v>
      </c>
    </row>
    <row r="16" spans="1:10" x14ac:dyDescent="0.35">
      <c r="A16" s="2" t="s">
        <v>415</v>
      </c>
      <c r="B16" s="12">
        <v>3075</v>
      </c>
      <c r="C16" s="13">
        <v>0.02</v>
      </c>
      <c r="D16" s="12">
        <v>3030</v>
      </c>
      <c r="E16" s="12">
        <v>2670</v>
      </c>
      <c r="F16" s="12">
        <v>330</v>
      </c>
      <c r="G16" s="12">
        <v>30</v>
      </c>
      <c r="H16" s="13">
        <v>0.88</v>
      </c>
      <c r="I16" s="13">
        <v>0.11</v>
      </c>
      <c r="J16" s="13">
        <v>0.01</v>
      </c>
    </row>
    <row r="17" spans="1:10" x14ac:dyDescent="0.35">
      <c r="A17" s="2" t="s">
        <v>416</v>
      </c>
      <c r="B17" s="12">
        <v>1030</v>
      </c>
      <c r="C17" s="13">
        <v>0.02</v>
      </c>
      <c r="D17" s="12">
        <v>1220</v>
      </c>
      <c r="E17" s="12">
        <v>865</v>
      </c>
      <c r="F17" s="12">
        <v>330</v>
      </c>
      <c r="G17" s="12">
        <v>30</v>
      </c>
      <c r="H17" s="13">
        <v>0.71</v>
      </c>
      <c r="I17" s="13">
        <v>0.27</v>
      </c>
      <c r="J17" s="13">
        <v>0.02</v>
      </c>
    </row>
    <row r="18" spans="1:10" x14ac:dyDescent="0.35">
      <c r="A18" s="2" t="s">
        <v>417</v>
      </c>
      <c r="B18" s="12">
        <v>275</v>
      </c>
      <c r="C18" s="13">
        <v>0.02</v>
      </c>
      <c r="D18" s="12">
        <v>260</v>
      </c>
      <c r="E18" s="12">
        <v>195</v>
      </c>
      <c r="F18" s="12">
        <v>65</v>
      </c>
      <c r="G18" s="12" t="s">
        <v>643</v>
      </c>
      <c r="H18" s="13">
        <v>0.75</v>
      </c>
      <c r="I18" s="13" t="s">
        <v>643</v>
      </c>
      <c r="J18" s="13" t="s">
        <v>643</v>
      </c>
    </row>
    <row r="19" spans="1:10" x14ac:dyDescent="0.35">
      <c r="A19" s="2" t="s">
        <v>418</v>
      </c>
      <c r="B19" s="12">
        <v>7605</v>
      </c>
      <c r="C19" s="13">
        <v>0.02</v>
      </c>
      <c r="D19" s="12">
        <v>7530</v>
      </c>
      <c r="E19" s="12">
        <v>6325</v>
      </c>
      <c r="F19" s="12">
        <v>1080</v>
      </c>
      <c r="G19" s="12">
        <v>120</v>
      </c>
      <c r="H19" s="13">
        <v>0.84</v>
      </c>
      <c r="I19" s="13">
        <v>0.14000000000000001</v>
      </c>
      <c r="J19" s="13">
        <v>0.02</v>
      </c>
    </row>
    <row r="20" spans="1:10" x14ac:dyDescent="0.35">
      <c r="A20" s="2" t="s">
        <v>419</v>
      </c>
      <c r="B20" s="12">
        <v>1275</v>
      </c>
      <c r="C20" s="13">
        <v>0.01</v>
      </c>
      <c r="D20" s="12">
        <v>1030</v>
      </c>
      <c r="E20" s="12">
        <v>960</v>
      </c>
      <c r="F20" s="12">
        <v>55</v>
      </c>
      <c r="G20" s="12">
        <v>15</v>
      </c>
      <c r="H20" s="13">
        <v>0.94</v>
      </c>
      <c r="I20" s="13">
        <v>0.05</v>
      </c>
      <c r="J20" s="13">
        <v>0.01</v>
      </c>
    </row>
    <row r="21" spans="1:10" x14ac:dyDescent="0.35">
      <c r="A21" s="2" t="s">
        <v>420</v>
      </c>
      <c r="B21" s="12">
        <v>550</v>
      </c>
      <c r="C21" s="13">
        <v>0.01</v>
      </c>
      <c r="D21" s="12">
        <v>685</v>
      </c>
      <c r="E21" s="12">
        <v>520</v>
      </c>
      <c r="F21" s="12">
        <v>145</v>
      </c>
      <c r="G21" s="12">
        <v>15</v>
      </c>
      <c r="H21" s="13">
        <v>0.76</v>
      </c>
      <c r="I21" s="13">
        <v>0.21</v>
      </c>
      <c r="J21" s="13">
        <v>0.02</v>
      </c>
    </row>
    <row r="22" spans="1:10" x14ac:dyDescent="0.35">
      <c r="A22" s="2" t="s">
        <v>421</v>
      </c>
      <c r="B22" s="12">
        <v>2135</v>
      </c>
      <c r="C22" s="13">
        <v>0.01</v>
      </c>
      <c r="D22" s="12">
        <v>2030</v>
      </c>
      <c r="E22" s="12">
        <v>1775</v>
      </c>
      <c r="F22" s="12">
        <v>240</v>
      </c>
      <c r="G22" s="12">
        <v>15</v>
      </c>
      <c r="H22" s="13">
        <v>0.88</v>
      </c>
      <c r="I22" s="13">
        <v>0.12</v>
      </c>
      <c r="J22" s="13">
        <v>0.01</v>
      </c>
    </row>
    <row r="23" spans="1:10" x14ac:dyDescent="0.35">
      <c r="A23" s="2" t="s">
        <v>422</v>
      </c>
      <c r="B23" s="12">
        <v>570</v>
      </c>
      <c r="C23" s="13">
        <v>0.01</v>
      </c>
      <c r="D23" s="12">
        <v>760</v>
      </c>
      <c r="E23" s="12">
        <v>535</v>
      </c>
      <c r="F23" s="12">
        <v>215</v>
      </c>
      <c r="G23" s="12">
        <v>10</v>
      </c>
      <c r="H23" s="13">
        <v>0.7</v>
      </c>
      <c r="I23" s="13">
        <v>0.28000000000000003</v>
      </c>
      <c r="J23" s="13">
        <v>0.01</v>
      </c>
    </row>
    <row r="24" spans="1:10" x14ac:dyDescent="0.35">
      <c r="A24" s="2" t="s">
        <v>423</v>
      </c>
      <c r="B24" s="12">
        <v>150</v>
      </c>
      <c r="C24" s="13">
        <v>0.01</v>
      </c>
      <c r="D24" s="12">
        <v>135</v>
      </c>
      <c r="E24" s="12">
        <v>90</v>
      </c>
      <c r="F24" s="12">
        <v>45</v>
      </c>
      <c r="G24" s="12" t="s">
        <v>643</v>
      </c>
      <c r="H24" s="13">
        <v>0.66</v>
      </c>
      <c r="I24" s="13" t="s">
        <v>643</v>
      </c>
      <c r="J24" s="13" t="s">
        <v>643</v>
      </c>
    </row>
    <row r="25" spans="1:10" x14ac:dyDescent="0.35">
      <c r="A25" s="2" t="s">
        <v>424</v>
      </c>
      <c r="B25" s="12">
        <v>4685</v>
      </c>
      <c r="C25" s="13">
        <v>0.01</v>
      </c>
      <c r="D25" s="12">
        <v>4635</v>
      </c>
      <c r="E25" s="12">
        <v>3885</v>
      </c>
      <c r="F25" s="12">
        <v>700</v>
      </c>
      <c r="G25" s="12">
        <v>55</v>
      </c>
      <c r="H25" s="13">
        <v>0.84</v>
      </c>
      <c r="I25" s="13">
        <v>0.15</v>
      </c>
      <c r="J25" s="13">
        <v>0.01</v>
      </c>
    </row>
    <row r="26" spans="1:10" x14ac:dyDescent="0.35">
      <c r="A26" s="2" t="s">
        <v>425</v>
      </c>
      <c r="B26" s="12">
        <v>1150</v>
      </c>
      <c r="C26" s="13">
        <v>0.01</v>
      </c>
      <c r="D26" s="12">
        <v>890</v>
      </c>
      <c r="E26" s="12">
        <v>805</v>
      </c>
      <c r="F26" s="12">
        <v>60</v>
      </c>
      <c r="G26" s="12">
        <v>25</v>
      </c>
      <c r="H26" s="13">
        <v>0.9</v>
      </c>
      <c r="I26" s="13">
        <v>7.0000000000000007E-2</v>
      </c>
      <c r="J26" s="13">
        <v>0.03</v>
      </c>
    </row>
    <row r="27" spans="1:10" x14ac:dyDescent="0.35">
      <c r="A27" s="2" t="s">
        <v>426</v>
      </c>
      <c r="B27" s="12">
        <v>640</v>
      </c>
      <c r="C27" s="13">
        <v>0.01</v>
      </c>
      <c r="D27" s="12">
        <v>785</v>
      </c>
      <c r="E27" s="12">
        <v>615</v>
      </c>
      <c r="F27" s="12">
        <v>155</v>
      </c>
      <c r="G27" s="12">
        <v>15</v>
      </c>
      <c r="H27" s="13">
        <v>0.79</v>
      </c>
      <c r="I27" s="13">
        <v>0.2</v>
      </c>
      <c r="J27" s="13">
        <v>0.02</v>
      </c>
    </row>
    <row r="28" spans="1:10" x14ac:dyDescent="0.35">
      <c r="A28" s="2" t="s">
        <v>427</v>
      </c>
      <c r="B28" s="12">
        <v>1765</v>
      </c>
      <c r="C28" s="13">
        <v>0.01</v>
      </c>
      <c r="D28" s="12">
        <v>1725</v>
      </c>
      <c r="E28" s="12">
        <v>1515</v>
      </c>
      <c r="F28" s="12">
        <v>200</v>
      </c>
      <c r="G28" s="12">
        <v>10</v>
      </c>
      <c r="H28" s="13">
        <v>0.88</v>
      </c>
      <c r="I28" s="13">
        <v>0.12</v>
      </c>
      <c r="J28" s="13">
        <v>0.01</v>
      </c>
    </row>
    <row r="29" spans="1:10" x14ac:dyDescent="0.35">
      <c r="A29" s="2" t="s">
        <v>428</v>
      </c>
      <c r="B29" s="12">
        <v>510</v>
      </c>
      <c r="C29" s="13">
        <v>0.01</v>
      </c>
      <c r="D29" s="12">
        <v>625</v>
      </c>
      <c r="E29" s="12">
        <v>470</v>
      </c>
      <c r="F29" s="12">
        <v>145</v>
      </c>
      <c r="G29" s="12">
        <v>10</v>
      </c>
      <c r="H29" s="13">
        <v>0.76</v>
      </c>
      <c r="I29" s="13">
        <v>0.23</v>
      </c>
      <c r="J29" s="13">
        <v>0.01</v>
      </c>
    </row>
    <row r="30" spans="1:10" x14ac:dyDescent="0.35">
      <c r="A30" s="2" t="s">
        <v>429</v>
      </c>
      <c r="B30" s="12">
        <v>125</v>
      </c>
      <c r="C30" s="13">
        <v>0.01</v>
      </c>
      <c r="D30" s="12">
        <v>125</v>
      </c>
      <c r="E30" s="12">
        <v>90</v>
      </c>
      <c r="F30" s="12">
        <v>35</v>
      </c>
      <c r="G30" s="12">
        <v>5</v>
      </c>
      <c r="H30" s="13">
        <v>0.7</v>
      </c>
      <c r="I30" s="13">
        <v>0.28000000000000003</v>
      </c>
      <c r="J30" s="13">
        <v>0.02</v>
      </c>
    </row>
    <row r="31" spans="1:10" x14ac:dyDescent="0.35">
      <c r="A31" s="2" t="s">
        <v>430</v>
      </c>
      <c r="B31" s="12">
        <v>4190</v>
      </c>
      <c r="C31" s="13">
        <v>0.01</v>
      </c>
      <c r="D31" s="12">
        <v>4155</v>
      </c>
      <c r="E31" s="12">
        <v>3500</v>
      </c>
      <c r="F31" s="12">
        <v>595</v>
      </c>
      <c r="G31" s="12">
        <v>55</v>
      </c>
      <c r="H31" s="13">
        <v>0.84</v>
      </c>
      <c r="I31" s="13">
        <v>0.14000000000000001</v>
      </c>
      <c r="J31" s="13">
        <v>0.01</v>
      </c>
    </row>
    <row r="32" spans="1:10" x14ac:dyDescent="0.35">
      <c r="A32" s="2" t="s">
        <v>431</v>
      </c>
      <c r="B32" s="12">
        <v>2775</v>
      </c>
      <c r="C32" s="13">
        <v>0.03</v>
      </c>
      <c r="D32" s="12">
        <v>2200</v>
      </c>
      <c r="E32" s="12">
        <v>2040</v>
      </c>
      <c r="F32" s="12">
        <v>115</v>
      </c>
      <c r="G32" s="12">
        <v>45</v>
      </c>
      <c r="H32" s="13">
        <v>0.93</v>
      </c>
      <c r="I32" s="13">
        <v>0.05</v>
      </c>
      <c r="J32" s="13">
        <v>0.02</v>
      </c>
    </row>
    <row r="33" spans="1:10" x14ac:dyDescent="0.35">
      <c r="A33" s="2" t="s">
        <v>432</v>
      </c>
      <c r="B33" s="12">
        <v>1330</v>
      </c>
      <c r="C33" s="13">
        <v>0.02</v>
      </c>
      <c r="D33" s="12">
        <v>1660</v>
      </c>
      <c r="E33" s="12">
        <v>1290</v>
      </c>
      <c r="F33" s="12">
        <v>335</v>
      </c>
      <c r="G33" s="12">
        <v>30</v>
      </c>
      <c r="H33" s="13">
        <v>0.78</v>
      </c>
      <c r="I33" s="13">
        <v>0.2</v>
      </c>
      <c r="J33" s="13">
        <v>0.02</v>
      </c>
    </row>
    <row r="34" spans="1:10" x14ac:dyDescent="0.35">
      <c r="A34" s="2" t="s">
        <v>433</v>
      </c>
      <c r="B34" s="12">
        <v>4510</v>
      </c>
      <c r="C34" s="13">
        <v>0.03</v>
      </c>
      <c r="D34" s="12">
        <v>4365</v>
      </c>
      <c r="E34" s="12">
        <v>3800</v>
      </c>
      <c r="F34" s="12">
        <v>520</v>
      </c>
      <c r="G34" s="12">
        <v>45</v>
      </c>
      <c r="H34" s="13">
        <v>0.87</v>
      </c>
      <c r="I34" s="13">
        <v>0.12</v>
      </c>
      <c r="J34" s="13">
        <v>0.01</v>
      </c>
    </row>
    <row r="35" spans="1:10" x14ac:dyDescent="0.35">
      <c r="A35" s="2" t="s">
        <v>434</v>
      </c>
      <c r="B35" s="12">
        <v>1350</v>
      </c>
      <c r="C35" s="13">
        <v>0.03</v>
      </c>
      <c r="D35" s="12">
        <v>1655</v>
      </c>
      <c r="E35" s="12">
        <v>1130</v>
      </c>
      <c r="F35" s="12">
        <v>495</v>
      </c>
      <c r="G35" s="12">
        <v>30</v>
      </c>
      <c r="H35" s="13">
        <v>0.68</v>
      </c>
      <c r="I35" s="13">
        <v>0.3</v>
      </c>
      <c r="J35" s="13">
        <v>0.02</v>
      </c>
    </row>
    <row r="36" spans="1:10" x14ac:dyDescent="0.35">
      <c r="A36" s="2" t="s">
        <v>435</v>
      </c>
      <c r="B36" s="12">
        <v>330</v>
      </c>
      <c r="C36" s="13">
        <v>0.03</v>
      </c>
      <c r="D36" s="12">
        <v>325</v>
      </c>
      <c r="E36" s="12">
        <v>225</v>
      </c>
      <c r="F36" s="12">
        <v>95</v>
      </c>
      <c r="G36" s="12">
        <v>5</v>
      </c>
      <c r="H36" s="13">
        <v>0.69</v>
      </c>
      <c r="I36" s="13">
        <v>0.3</v>
      </c>
      <c r="J36" s="13">
        <v>0.01</v>
      </c>
    </row>
    <row r="37" spans="1:10" x14ac:dyDescent="0.35">
      <c r="A37" s="2" t="s">
        <v>436</v>
      </c>
      <c r="B37" s="12">
        <v>10295</v>
      </c>
      <c r="C37" s="13">
        <v>0.03</v>
      </c>
      <c r="D37" s="12">
        <v>10205</v>
      </c>
      <c r="E37" s="12">
        <v>8485</v>
      </c>
      <c r="F37" s="12">
        <v>1565</v>
      </c>
      <c r="G37" s="12">
        <v>155</v>
      </c>
      <c r="H37" s="13">
        <v>0.83</v>
      </c>
      <c r="I37" s="13">
        <v>0.15</v>
      </c>
      <c r="J37" s="13">
        <v>0.02</v>
      </c>
    </row>
    <row r="38" spans="1:10" x14ac:dyDescent="0.35">
      <c r="A38" s="2" t="s">
        <v>437</v>
      </c>
      <c r="B38" s="12">
        <v>3430</v>
      </c>
      <c r="C38" s="13">
        <v>0.03</v>
      </c>
      <c r="D38" s="12">
        <v>2675</v>
      </c>
      <c r="E38" s="12">
        <v>2480</v>
      </c>
      <c r="F38" s="12">
        <v>135</v>
      </c>
      <c r="G38" s="12">
        <v>60</v>
      </c>
      <c r="H38" s="13">
        <v>0.93</v>
      </c>
      <c r="I38" s="13">
        <v>0.05</v>
      </c>
      <c r="J38" s="13">
        <v>0.02</v>
      </c>
    </row>
    <row r="39" spans="1:10" x14ac:dyDescent="0.35">
      <c r="A39" s="2" t="s">
        <v>438</v>
      </c>
      <c r="B39" s="12">
        <v>1835</v>
      </c>
      <c r="C39" s="13">
        <v>0.03</v>
      </c>
      <c r="D39" s="12">
        <v>2250</v>
      </c>
      <c r="E39" s="12">
        <v>1785</v>
      </c>
      <c r="F39" s="12">
        <v>430</v>
      </c>
      <c r="G39" s="12">
        <v>35</v>
      </c>
      <c r="H39" s="13">
        <v>0.79</v>
      </c>
      <c r="I39" s="13">
        <v>0.19</v>
      </c>
      <c r="J39" s="13">
        <v>0.02</v>
      </c>
    </row>
    <row r="40" spans="1:10" x14ac:dyDescent="0.35">
      <c r="A40" s="2" t="s">
        <v>439</v>
      </c>
      <c r="B40" s="12">
        <v>5500</v>
      </c>
      <c r="C40" s="13">
        <v>0.03</v>
      </c>
      <c r="D40" s="12">
        <v>5340</v>
      </c>
      <c r="E40" s="12">
        <v>4630</v>
      </c>
      <c r="F40" s="12">
        <v>640</v>
      </c>
      <c r="G40" s="12">
        <v>70</v>
      </c>
      <c r="H40" s="13">
        <v>0.87</v>
      </c>
      <c r="I40" s="13">
        <v>0.12</v>
      </c>
      <c r="J40" s="13">
        <v>0.01</v>
      </c>
    </row>
    <row r="41" spans="1:10" x14ac:dyDescent="0.35">
      <c r="A41" s="2" t="s">
        <v>440</v>
      </c>
      <c r="B41" s="12">
        <v>1675</v>
      </c>
      <c r="C41" s="13">
        <v>0.03</v>
      </c>
      <c r="D41" s="12">
        <v>2080</v>
      </c>
      <c r="E41" s="12">
        <v>1500</v>
      </c>
      <c r="F41" s="12">
        <v>540</v>
      </c>
      <c r="G41" s="12">
        <v>40</v>
      </c>
      <c r="H41" s="13">
        <v>0.72</v>
      </c>
      <c r="I41" s="13">
        <v>0.26</v>
      </c>
      <c r="J41" s="13">
        <v>0.02</v>
      </c>
    </row>
    <row r="42" spans="1:10" x14ac:dyDescent="0.35">
      <c r="A42" s="2" t="s">
        <v>441</v>
      </c>
      <c r="B42" s="12">
        <v>370</v>
      </c>
      <c r="C42" s="13">
        <v>0.03</v>
      </c>
      <c r="D42" s="12">
        <v>345</v>
      </c>
      <c r="E42" s="12">
        <v>240</v>
      </c>
      <c r="F42" s="12">
        <v>100</v>
      </c>
      <c r="G42" s="12">
        <v>5</v>
      </c>
      <c r="H42" s="13">
        <v>0.7</v>
      </c>
      <c r="I42" s="13">
        <v>0.28999999999999998</v>
      </c>
      <c r="J42" s="13">
        <v>0.01</v>
      </c>
    </row>
    <row r="43" spans="1:10" x14ac:dyDescent="0.35">
      <c r="A43" s="2" t="s">
        <v>442</v>
      </c>
      <c r="B43" s="12">
        <v>12815</v>
      </c>
      <c r="C43" s="13">
        <v>0.03</v>
      </c>
      <c r="D43" s="12">
        <v>12695</v>
      </c>
      <c r="E43" s="12">
        <v>10640</v>
      </c>
      <c r="F43" s="12">
        <v>1845</v>
      </c>
      <c r="G43" s="12">
        <v>210</v>
      </c>
      <c r="H43" s="13">
        <v>0.84</v>
      </c>
      <c r="I43" s="13">
        <v>0.15</v>
      </c>
      <c r="J43" s="13">
        <v>0.02</v>
      </c>
    </row>
    <row r="44" spans="1:10" x14ac:dyDescent="0.35">
      <c r="A44" s="2" t="s">
        <v>443</v>
      </c>
      <c r="B44" s="12">
        <v>3200</v>
      </c>
      <c r="C44" s="13">
        <v>0.03</v>
      </c>
      <c r="D44" s="12">
        <v>2570</v>
      </c>
      <c r="E44" s="12">
        <v>2365</v>
      </c>
      <c r="F44" s="12">
        <v>150</v>
      </c>
      <c r="G44" s="12">
        <v>50</v>
      </c>
      <c r="H44" s="13">
        <v>0.92</v>
      </c>
      <c r="I44" s="13">
        <v>0.06</v>
      </c>
      <c r="J44" s="13">
        <v>0.02</v>
      </c>
    </row>
    <row r="45" spans="1:10" x14ac:dyDescent="0.35">
      <c r="A45" s="2" t="s">
        <v>444</v>
      </c>
      <c r="B45" s="12">
        <v>1515</v>
      </c>
      <c r="C45" s="13">
        <v>0.03</v>
      </c>
      <c r="D45" s="12">
        <v>1870</v>
      </c>
      <c r="E45" s="12">
        <v>1470</v>
      </c>
      <c r="F45" s="12">
        <v>360</v>
      </c>
      <c r="G45" s="12">
        <v>45</v>
      </c>
      <c r="H45" s="13">
        <v>0.79</v>
      </c>
      <c r="I45" s="13">
        <v>0.19</v>
      </c>
      <c r="J45" s="13">
        <v>0.02</v>
      </c>
    </row>
    <row r="46" spans="1:10" x14ac:dyDescent="0.35">
      <c r="A46" s="2" t="s">
        <v>445</v>
      </c>
      <c r="B46" s="12">
        <v>4465</v>
      </c>
      <c r="C46" s="13">
        <v>0.03</v>
      </c>
      <c r="D46" s="12">
        <v>4390</v>
      </c>
      <c r="E46" s="12">
        <v>3820</v>
      </c>
      <c r="F46" s="12">
        <v>520</v>
      </c>
      <c r="G46" s="12">
        <v>50</v>
      </c>
      <c r="H46" s="13">
        <v>0.87</v>
      </c>
      <c r="I46" s="13">
        <v>0.12</v>
      </c>
      <c r="J46" s="13">
        <v>0.01</v>
      </c>
    </row>
    <row r="47" spans="1:10" x14ac:dyDescent="0.35">
      <c r="A47" s="2" t="s">
        <v>446</v>
      </c>
      <c r="B47" s="12">
        <v>1270</v>
      </c>
      <c r="C47" s="13">
        <v>0.02</v>
      </c>
      <c r="D47" s="12">
        <v>1545</v>
      </c>
      <c r="E47" s="12">
        <v>1060</v>
      </c>
      <c r="F47" s="12">
        <v>460</v>
      </c>
      <c r="G47" s="12">
        <v>25</v>
      </c>
      <c r="H47" s="13">
        <v>0.69</v>
      </c>
      <c r="I47" s="13">
        <v>0.3</v>
      </c>
      <c r="J47" s="13">
        <v>0.02</v>
      </c>
    </row>
    <row r="48" spans="1:10" x14ac:dyDescent="0.35">
      <c r="A48" s="2" t="s">
        <v>447</v>
      </c>
      <c r="B48" s="12">
        <v>340</v>
      </c>
      <c r="C48" s="13">
        <v>0.03</v>
      </c>
      <c r="D48" s="12">
        <v>325</v>
      </c>
      <c r="E48" s="12">
        <v>245</v>
      </c>
      <c r="F48" s="12">
        <v>75</v>
      </c>
      <c r="G48" s="12">
        <v>5</v>
      </c>
      <c r="H48" s="13">
        <v>0.75</v>
      </c>
      <c r="I48" s="13">
        <v>0.23</v>
      </c>
      <c r="J48" s="13">
        <v>0.01</v>
      </c>
    </row>
    <row r="49" spans="1:10" x14ac:dyDescent="0.35">
      <c r="A49" s="2" t="s">
        <v>448</v>
      </c>
      <c r="B49" s="12">
        <v>10790</v>
      </c>
      <c r="C49" s="13">
        <v>0.03</v>
      </c>
      <c r="D49" s="12">
        <v>10700</v>
      </c>
      <c r="E49" s="12">
        <v>8955</v>
      </c>
      <c r="F49" s="12">
        <v>1570</v>
      </c>
      <c r="G49" s="12">
        <v>175</v>
      </c>
      <c r="H49" s="13">
        <v>0.84</v>
      </c>
      <c r="I49" s="13">
        <v>0.15</v>
      </c>
      <c r="J49" s="13">
        <v>0.02</v>
      </c>
    </row>
    <row r="50" spans="1:10" x14ac:dyDescent="0.35">
      <c r="A50" s="2" t="s">
        <v>449</v>
      </c>
      <c r="B50" s="12">
        <v>1140</v>
      </c>
      <c r="C50" s="13">
        <v>0.01</v>
      </c>
      <c r="D50" s="12">
        <v>895</v>
      </c>
      <c r="E50" s="12">
        <v>825</v>
      </c>
      <c r="F50" s="12">
        <v>60</v>
      </c>
      <c r="G50" s="12">
        <v>15</v>
      </c>
      <c r="H50" s="13">
        <v>0.92</v>
      </c>
      <c r="I50" s="13">
        <v>0.06</v>
      </c>
      <c r="J50" s="13">
        <v>0.02</v>
      </c>
    </row>
    <row r="51" spans="1:10" x14ac:dyDescent="0.35">
      <c r="A51" s="2" t="s">
        <v>450</v>
      </c>
      <c r="B51" s="12">
        <v>580</v>
      </c>
      <c r="C51" s="13">
        <v>0.01</v>
      </c>
      <c r="D51" s="12">
        <v>725</v>
      </c>
      <c r="E51" s="12">
        <v>550</v>
      </c>
      <c r="F51" s="12">
        <v>155</v>
      </c>
      <c r="G51" s="12">
        <v>20</v>
      </c>
      <c r="H51" s="13">
        <v>0.76</v>
      </c>
      <c r="I51" s="13">
        <v>0.21</v>
      </c>
      <c r="J51" s="13">
        <v>0.03</v>
      </c>
    </row>
    <row r="52" spans="1:10" x14ac:dyDescent="0.35">
      <c r="A52" s="2" t="s">
        <v>451</v>
      </c>
      <c r="B52" s="12">
        <v>1980</v>
      </c>
      <c r="C52" s="13">
        <v>0.01</v>
      </c>
      <c r="D52" s="12">
        <v>1910</v>
      </c>
      <c r="E52" s="12">
        <v>1655</v>
      </c>
      <c r="F52" s="12">
        <v>240</v>
      </c>
      <c r="G52" s="12">
        <v>15</v>
      </c>
      <c r="H52" s="13">
        <v>0.87</v>
      </c>
      <c r="I52" s="13">
        <v>0.12</v>
      </c>
      <c r="J52" s="13">
        <v>0.01</v>
      </c>
    </row>
    <row r="53" spans="1:10" x14ac:dyDescent="0.35">
      <c r="A53" s="2" t="s">
        <v>452</v>
      </c>
      <c r="B53" s="12">
        <v>600</v>
      </c>
      <c r="C53" s="13">
        <v>0.01</v>
      </c>
      <c r="D53" s="12">
        <v>735</v>
      </c>
      <c r="E53" s="12">
        <v>530</v>
      </c>
      <c r="F53" s="12">
        <v>195</v>
      </c>
      <c r="G53" s="12">
        <v>10</v>
      </c>
      <c r="H53" s="13">
        <v>0.73</v>
      </c>
      <c r="I53" s="13">
        <v>0.26</v>
      </c>
      <c r="J53" s="13">
        <v>0.01</v>
      </c>
    </row>
    <row r="54" spans="1:10" x14ac:dyDescent="0.35">
      <c r="A54" s="2" t="s">
        <v>453</v>
      </c>
      <c r="B54" s="12">
        <v>135</v>
      </c>
      <c r="C54" s="13">
        <v>0.01</v>
      </c>
      <c r="D54" s="12">
        <v>130</v>
      </c>
      <c r="E54" s="12">
        <v>90</v>
      </c>
      <c r="F54" s="12">
        <v>40</v>
      </c>
      <c r="G54" s="12" t="s">
        <v>643</v>
      </c>
      <c r="H54" s="13">
        <v>0.68</v>
      </c>
      <c r="I54" s="13" t="s">
        <v>643</v>
      </c>
      <c r="J54" s="13" t="s">
        <v>643</v>
      </c>
    </row>
    <row r="55" spans="1:10" x14ac:dyDescent="0.35">
      <c r="A55" s="2" t="s">
        <v>454</v>
      </c>
      <c r="B55" s="12">
        <v>4435</v>
      </c>
      <c r="C55" s="13">
        <v>0.01</v>
      </c>
      <c r="D55" s="12">
        <v>4395</v>
      </c>
      <c r="E55" s="12">
        <v>3650</v>
      </c>
      <c r="F55" s="12">
        <v>685</v>
      </c>
      <c r="G55" s="12">
        <v>60</v>
      </c>
      <c r="H55" s="13">
        <v>0.83</v>
      </c>
      <c r="I55" s="13">
        <v>0.16</v>
      </c>
      <c r="J55" s="13">
        <v>0.01</v>
      </c>
    </row>
    <row r="56" spans="1:10" x14ac:dyDescent="0.35">
      <c r="A56" s="2" t="s">
        <v>455</v>
      </c>
      <c r="B56" s="12">
        <v>1875</v>
      </c>
      <c r="C56" s="13">
        <v>0.02</v>
      </c>
      <c r="D56" s="12">
        <v>1445</v>
      </c>
      <c r="E56" s="12">
        <v>1335</v>
      </c>
      <c r="F56" s="12">
        <v>95</v>
      </c>
      <c r="G56" s="12">
        <v>15</v>
      </c>
      <c r="H56" s="13">
        <v>0.92</v>
      </c>
      <c r="I56" s="13">
        <v>7.0000000000000007E-2</v>
      </c>
      <c r="J56" s="13">
        <v>0.01</v>
      </c>
    </row>
    <row r="57" spans="1:10" x14ac:dyDescent="0.35">
      <c r="A57" s="2" t="s">
        <v>456</v>
      </c>
      <c r="B57" s="12">
        <v>965</v>
      </c>
      <c r="C57" s="13">
        <v>0.02</v>
      </c>
      <c r="D57" s="12">
        <v>1200</v>
      </c>
      <c r="E57" s="12">
        <v>945</v>
      </c>
      <c r="F57" s="12">
        <v>220</v>
      </c>
      <c r="G57" s="12">
        <v>35</v>
      </c>
      <c r="H57" s="13">
        <v>0.79</v>
      </c>
      <c r="I57" s="13">
        <v>0.18</v>
      </c>
      <c r="J57" s="13">
        <v>0.03</v>
      </c>
    </row>
    <row r="58" spans="1:10" x14ac:dyDescent="0.35">
      <c r="A58" s="2" t="s">
        <v>457</v>
      </c>
      <c r="B58" s="12">
        <v>2770</v>
      </c>
      <c r="C58" s="13">
        <v>0.02</v>
      </c>
      <c r="D58" s="12">
        <v>2710</v>
      </c>
      <c r="E58" s="12">
        <v>2355</v>
      </c>
      <c r="F58" s="12">
        <v>330</v>
      </c>
      <c r="G58" s="12">
        <v>25</v>
      </c>
      <c r="H58" s="13">
        <v>0.87</v>
      </c>
      <c r="I58" s="13">
        <v>0.12</v>
      </c>
      <c r="J58" s="13">
        <v>0.01</v>
      </c>
    </row>
    <row r="59" spans="1:10" x14ac:dyDescent="0.35">
      <c r="A59" s="2" t="s">
        <v>458</v>
      </c>
      <c r="B59" s="12">
        <v>860</v>
      </c>
      <c r="C59" s="13">
        <v>0.02</v>
      </c>
      <c r="D59" s="12">
        <v>1050</v>
      </c>
      <c r="E59" s="12">
        <v>750</v>
      </c>
      <c r="F59" s="12">
        <v>285</v>
      </c>
      <c r="G59" s="12">
        <v>20</v>
      </c>
      <c r="H59" s="13">
        <v>0.71</v>
      </c>
      <c r="I59" s="13">
        <v>0.27</v>
      </c>
      <c r="J59" s="13">
        <v>0.02</v>
      </c>
    </row>
    <row r="60" spans="1:10" x14ac:dyDescent="0.35">
      <c r="A60" s="2" t="s">
        <v>459</v>
      </c>
      <c r="B60" s="12">
        <v>225</v>
      </c>
      <c r="C60" s="13">
        <v>0.02</v>
      </c>
      <c r="D60" s="12">
        <v>230</v>
      </c>
      <c r="E60" s="12">
        <v>165</v>
      </c>
      <c r="F60" s="12">
        <v>60</v>
      </c>
      <c r="G60" s="12" t="s">
        <v>643</v>
      </c>
      <c r="H60" s="13">
        <v>0.73</v>
      </c>
      <c r="I60" s="13" t="s">
        <v>643</v>
      </c>
      <c r="J60" s="13" t="s">
        <v>643</v>
      </c>
    </row>
    <row r="61" spans="1:10" x14ac:dyDescent="0.35">
      <c r="A61" s="2" t="s">
        <v>460</v>
      </c>
      <c r="B61" s="12">
        <v>6690</v>
      </c>
      <c r="C61" s="13">
        <v>0.02</v>
      </c>
      <c r="D61" s="12">
        <v>6640</v>
      </c>
      <c r="E61" s="12">
        <v>5555</v>
      </c>
      <c r="F61" s="12">
        <v>990</v>
      </c>
      <c r="G61" s="12">
        <v>95</v>
      </c>
      <c r="H61" s="13">
        <v>0.84</v>
      </c>
      <c r="I61" s="13">
        <v>0.15</v>
      </c>
      <c r="J61" s="13">
        <v>0.01</v>
      </c>
    </row>
    <row r="62" spans="1:10" x14ac:dyDescent="0.35">
      <c r="A62" s="2" t="s">
        <v>461</v>
      </c>
      <c r="B62" s="12">
        <v>1070</v>
      </c>
      <c r="C62" s="13">
        <v>0.01</v>
      </c>
      <c r="D62" s="12">
        <v>810</v>
      </c>
      <c r="E62" s="12">
        <v>745</v>
      </c>
      <c r="F62" s="12">
        <v>50</v>
      </c>
      <c r="G62" s="12">
        <v>15</v>
      </c>
      <c r="H62" s="13">
        <v>0.92</v>
      </c>
      <c r="I62" s="13">
        <v>0.06</v>
      </c>
      <c r="J62" s="13">
        <v>0.02</v>
      </c>
    </row>
    <row r="63" spans="1:10" x14ac:dyDescent="0.35">
      <c r="A63" s="2" t="s">
        <v>462</v>
      </c>
      <c r="B63" s="12">
        <v>505</v>
      </c>
      <c r="C63" s="13">
        <v>0.01</v>
      </c>
      <c r="D63" s="12">
        <v>685</v>
      </c>
      <c r="E63" s="12">
        <v>520</v>
      </c>
      <c r="F63" s="12">
        <v>155</v>
      </c>
      <c r="G63" s="12">
        <v>5</v>
      </c>
      <c r="H63" s="13">
        <v>0.76</v>
      </c>
      <c r="I63" s="13">
        <v>0.23</v>
      </c>
      <c r="J63" s="13">
        <v>0.01</v>
      </c>
    </row>
    <row r="64" spans="1:10" x14ac:dyDescent="0.35">
      <c r="A64" s="2" t="s">
        <v>463</v>
      </c>
      <c r="B64" s="12">
        <v>1865</v>
      </c>
      <c r="C64" s="13">
        <v>0.01</v>
      </c>
      <c r="D64" s="12">
        <v>1790</v>
      </c>
      <c r="E64" s="12">
        <v>1555</v>
      </c>
      <c r="F64" s="12">
        <v>215</v>
      </c>
      <c r="G64" s="12">
        <v>15</v>
      </c>
      <c r="H64" s="13">
        <v>0.87</v>
      </c>
      <c r="I64" s="13">
        <v>0.12</v>
      </c>
      <c r="J64" s="13">
        <v>0.01</v>
      </c>
    </row>
    <row r="65" spans="1:10" x14ac:dyDescent="0.35">
      <c r="A65" s="2" t="s">
        <v>464</v>
      </c>
      <c r="B65" s="12">
        <v>525</v>
      </c>
      <c r="C65" s="13">
        <v>0.01</v>
      </c>
      <c r="D65" s="12">
        <v>655</v>
      </c>
      <c r="E65" s="12">
        <v>485</v>
      </c>
      <c r="F65" s="12">
        <v>155</v>
      </c>
      <c r="G65" s="12">
        <v>15</v>
      </c>
      <c r="H65" s="13">
        <v>0.74</v>
      </c>
      <c r="I65" s="13">
        <v>0.24</v>
      </c>
      <c r="J65" s="13">
        <v>0.02</v>
      </c>
    </row>
    <row r="66" spans="1:10" x14ac:dyDescent="0.35">
      <c r="A66" s="2" t="s">
        <v>465</v>
      </c>
      <c r="B66" s="12">
        <v>125</v>
      </c>
      <c r="C66" s="13">
        <v>0.01</v>
      </c>
      <c r="D66" s="12">
        <v>120</v>
      </c>
      <c r="E66" s="12">
        <v>80</v>
      </c>
      <c r="F66" s="12">
        <v>40</v>
      </c>
      <c r="G66" s="12" t="s">
        <v>643</v>
      </c>
      <c r="H66" s="13">
        <v>0.66</v>
      </c>
      <c r="I66" s="13" t="s">
        <v>643</v>
      </c>
      <c r="J66" s="13" t="s">
        <v>643</v>
      </c>
    </row>
    <row r="67" spans="1:10" x14ac:dyDescent="0.35">
      <c r="A67" s="2" t="s">
        <v>466</v>
      </c>
      <c r="B67" s="12">
        <v>4090</v>
      </c>
      <c r="C67" s="13">
        <v>0.01</v>
      </c>
      <c r="D67" s="12">
        <v>4055</v>
      </c>
      <c r="E67" s="12">
        <v>3385</v>
      </c>
      <c r="F67" s="12">
        <v>610</v>
      </c>
      <c r="G67" s="12">
        <v>55</v>
      </c>
      <c r="H67" s="13">
        <v>0.84</v>
      </c>
      <c r="I67" s="13">
        <v>0.15</v>
      </c>
      <c r="J67" s="13">
        <v>0.01</v>
      </c>
    </row>
    <row r="68" spans="1:10" x14ac:dyDescent="0.35">
      <c r="A68" s="2" t="s">
        <v>467</v>
      </c>
      <c r="B68" s="12">
        <v>6615</v>
      </c>
      <c r="C68" s="13">
        <v>0.06</v>
      </c>
      <c r="D68" s="12">
        <v>5080</v>
      </c>
      <c r="E68" s="12">
        <v>4675</v>
      </c>
      <c r="F68" s="12">
        <v>320</v>
      </c>
      <c r="G68" s="12">
        <v>85</v>
      </c>
      <c r="H68" s="13">
        <v>0.92</v>
      </c>
      <c r="I68" s="13">
        <v>0.06</v>
      </c>
      <c r="J68" s="13">
        <v>0.02</v>
      </c>
    </row>
    <row r="69" spans="1:10" x14ac:dyDescent="0.35">
      <c r="A69" s="2" t="s">
        <v>468</v>
      </c>
      <c r="B69" s="12">
        <v>3515</v>
      </c>
      <c r="C69" s="13">
        <v>7.0000000000000007E-2</v>
      </c>
      <c r="D69" s="12">
        <v>4420</v>
      </c>
      <c r="E69" s="12">
        <v>3455</v>
      </c>
      <c r="F69" s="12">
        <v>870</v>
      </c>
      <c r="G69" s="12">
        <v>95</v>
      </c>
      <c r="H69" s="13">
        <v>0.78</v>
      </c>
      <c r="I69" s="13">
        <v>0.2</v>
      </c>
      <c r="J69" s="13">
        <v>0.02</v>
      </c>
    </row>
    <row r="70" spans="1:10" x14ac:dyDescent="0.35">
      <c r="A70" s="2" t="s">
        <v>469</v>
      </c>
      <c r="B70" s="12">
        <v>10275</v>
      </c>
      <c r="C70" s="13">
        <v>0.06</v>
      </c>
      <c r="D70" s="12">
        <v>9815</v>
      </c>
      <c r="E70" s="12">
        <v>8465</v>
      </c>
      <c r="F70" s="12">
        <v>1255</v>
      </c>
      <c r="G70" s="12">
        <v>90</v>
      </c>
      <c r="H70" s="13">
        <v>0.86</v>
      </c>
      <c r="I70" s="13">
        <v>0.13</v>
      </c>
      <c r="J70" s="13">
        <v>0.01</v>
      </c>
    </row>
    <row r="71" spans="1:10" x14ac:dyDescent="0.35">
      <c r="A71" s="2" t="s">
        <v>470</v>
      </c>
      <c r="B71" s="12">
        <v>3675</v>
      </c>
      <c r="C71" s="13">
        <v>7.0000000000000007E-2</v>
      </c>
      <c r="D71" s="12">
        <v>4550</v>
      </c>
      <c r="E71" s="12">
        <v>3180</v>
      </c>
      <c r="F71" s="12">
        <v>1295</v>
      </c>
      <c r="G71" s="12">
        <v>75</v>
      </c>
      <c r="H71" s="13">
        <v>0.7</v>
      </c>
      <c r="I71" s="13">
        <v>0.28000000000000003</v>
      </c>
      <c r="J71" s="13">
        <v>0.02</v>
      </c>
    </row>
    <row r="72" spans="1:10" x14ac:dyDescent="0.35">
      <c r="A72" s="2" t="s">
        <v>471</v>
      </c>
      <c r="B72" s="12">
        <v>845</v>
      </c>
      <c r="C72" s="13">
        <v>7.0000000000000007E-2</v>
      </c>
      <c r="D72" s="12">
        <v>790</v>
      </c>
      <c r="E72" s="12">
        <v>560</v>
      </c>
      <c r="F72" s="12">
        <v>215</v>
      </c>
      <c r="G72" s="12">
        <v>10</v>
      </c>
      <c r="H72" s="13">
        <v>0.71</v>
      </c>
      <c r="I72" s="13">
        <v>0.28000000000000003</v>
      </c>
      <c r="J72" s="13">
        <v>0.02</v>
      </c>
    </row>
    <row r="73" spans="1:10" x14ac:dyDescent="0.35">
      <c r="A73" s="2" t="s">
        <v>472</v>
      </c>
      <c r="B73" s="12">
        <v>24925</v>
      </c>
      <c r="C73" s="13">
        <v>7.0000000000000007E-2</v>
      </c>
      <c r="D73" s="12">
        <v>24655</v>
      </c>
      <c r="E73" s="12">
        <v>20335</v>
      </c>
      <c r="F73" s="12">
        <v>3960</v>
      </c>
      <c r="G73" s="12">
        <v>360</v>
      </c>
      <c r="H73" s="13">
        <v>0.82</v>
      </c>
      <c r="I73" s="13">
        <v>0.16</v>
      </c>
      <c r="J73" s="13">
        <v>0.01</v>
      </c>
    </row>
    <row r="74" spans="1:10" x14ac:dyDescent="0.35">
      <c r="A74" s="2" t="s">
        <v>473</v>
      </c>
      <c r="B74" s="12">
        <v>3135</v>
      </c>
      <c r="C74" s="13">
        <v>0.03</v>
      </c>
      <c r="D74" s="12">
        <v>2515</v>
      </c>
      <c r="E74" s="12">
        <v>2320</v>
      </c>
      <c r="F74" s="12">
        <v>140</v>
      </c>
      <c r="G74" s="12">
        <v>50</v>
      </c>
      <c r="H74" s="13">
        <v>0.92</v>
      </c>
      <c r="I74" s="13">
        <v>0.06</v>
      </c>
      <c r="J74" s="13">
        <v>0.02</v>
      </c>
    </row>
    <row r="75" spans="1:10" x14ac:dyDescent="0.35">
      <c r="A75" s="2" t="s">
        <v>474</v>
      </c>
      <c r="B75" s="12">
        <v>1565</v>
      </c>
      <c r="C75" s="13">
        <v>0.03</v>
      </c>
      <c r="D75" s="12">
        <v>1870</v>
      </c>
      <c r="E75" s="12">
        <v>1445</v>
      </c>
      <c r="F75" s="12">
        <v>395</v>
      </c>
      <c r="G75" s="12">
        <v>30</v>
      </c>
      <c r="H75" s="13">
        <v>0.77</v>
      </c>
      <c r="I75" s="13">
        <v>0.21</v>
      </c>
      <c r="J75" s="13">
        <v>0.02</v>
      </c>
    </row>
    <row r="76" spans="1:10" x14ac:dyDescent="0.35">
      <c r="A76" s="2" t="s">
        <v>475</v>
      </c>
      <c r="B76" s="12">
        <v>5415</v>
      </c>
      <c r="C76" s="13">
        <v>0.03</v>
      </c>
      <c r="D76" s="12">
        <v>5320</v>
      </c>
      <c r="E76" s="12">
        <v>4570</v>
      </c>
      <c r="F76" s="12">
        <v>695</v>
      </c>
      <c r="G76" s="12">
        <v>55</v>
      </c>
      <c r="H76" s="13">
        <v>0.86</v>
      </c>
      <c r="I76" s="13">
        <v>0.13</v>
      </c>
      <c r="J76" s="13">
        <v>0.01</v>
      </c>
    </row>
    <row r="77" spans="1:10" x14ac:dyDescent="0.35">
      <c r="A77" s="2" t="s">
        <v>476</v>
      </c>
      <c r="B77" s="12">
        <v>1460</v>
      </c>
      <c r="C77" s="13">
        <v>0.03</v>
      </c>
      <c r="D77" s="12">
        <v>1775</v>
      </c>
      <c r="E77" s="12">
        <v>1215</v>
      </c>
      <c r="F77" s="12">
        <v>535</v>
      </c>
      <c r="G77" s="12">
        <v>25</v>
      </c>
      <c r="H77" s="13">
        <v>0.68</v>
      </c>
      <c r="I77" s="13">
        <v>0.3</v>
      </c>
      <c r="J77" s="13">
        <v>0.01</v>
      </c>
    </row>
    <row r="78" spans="1:10" x14ac:dyDescent="0.35">
      <c r="A78" s="2" t="s">
        <v>477</v>
      </c>
      <c r="B78" s="12">
        <v>350</v>
      </c>
      <c r="C78" s="13">
        <v>0.03</v>
      </c>
      <c r="D78" s="12">
        <v>365</v>
      </c>
      <c r="E78" s="12">
        <v>255</v>
      </c>
      <c r="F78" s="12">
        <v>110</v>
      </c>
      <c r="G78" s="12">
        <v>5</v>
      </c>
      <c r="H78" s="13">
        <v>0.69</v>
      </c>
      <c r="I78" s="13">
        <v>0.28999999999999998</v>
      </c>
      <c r="J78" s="13">
        <v>0.01</v>
      </c>
    </row>
    <row r="79" spans="1:10" x14ac:dyDescent="0.35">
      <c r="A79" s="2" t="s">
        <v>478</v>
      </c>
      <c r="B79" s="12">
        <v>11925</v>
      </c>
      <c r="C79" s="13">
        <v>0.03</v>
      </c>
      <c r="D79" s="12">
        <v>11845</v>
      </c>
      <c r="E79" s="12">
        <v>9805</v>
      </c>
      <c r="F79" s="12">
        <v>1875</v>
      </c>
      <c r="G79" s="12">
        <v>165</v>
      </c>
      <c r="H79" s="13">
        <v>0.83</v>
      </c>
      <c r="I79" s="13">
        <v>0.16</v>
      </c>
      <c r="J79" s="13">
        <v>0.01</v>
      </c>
    </row>
    <row r="80" spans="1:10" x14ac:dyDescent="0.35">
      <c r="A80" s="2" t="s">
        <v>479</v>
      </c>
      <c r="B80" s="12">
        <v>7825</v>
      </c>
      <c r="C80" s="13">
        <v>7.0000000000000007E-2</v>
      </c>
      <c r="D80" s="12">
        <v>6175</v>
      </c>
      <c r="E80" s="12">
        <v>5730</v>
      </c>
      <c r="F80" s="12">
        <v>320</v>
      </c>
      <c r="G80" s="12">
        <v>120</v>
      </c>
      <c r="H80" s="13">
        <v>0.93</v>
      </c>
      <c r="I80" s="13">
        <v>0.05</v>
      </c>
      <c r="J80" s="13">
        <v>0.02</v>
      </c>
    </row>
    <row r="81" spans="1:10" x14ac:dyDescent="0.35">
      <c r="A81" s="2" t="s">
        <v>480</v>
      </c>
      <c r="B81" s="12">
        <v>4050</v>
      </c>
      <c r="C81" s="13">
        <v>0.08</v>
      </c>
      <c r="D81" s="12">
        <v>4985</v>
      </c>
      <c r="E81" s="12">
        <v>3905</v>
      </c>
      <c r="F81" s="12">
        <v>945</v>
      </c>
      <c r="G81" s="12">
        <v>135</v>
      </c>
      <c r="H81" s="13">
        <v>0.78</v>
      </c>
      <c r="I81" s="13">
        <v>0.19</v>
      </c>
      <c r="J81" s="13">
        <v>0.03</v>
      </c>
    </row>
    <row r="82" spans="1:10" x14ac:dyDescent="0.35">
      <c r="A82" s="2" t="s">
        <v>481</v>
      </c>
      <c r="B82" s="12">
        <v>11920</v>
      </c>
      <c r="C82" s="13">
        <v>7.0000000000000007E-2</v>
      </c>
      <c r="D82" s="12">
        <v>11655</v>
      </c>
      <c r="E82" s="12">
        <v>10210</v>
      </c>
      <c r="F82" s="12">
        <v>1335</v>
      </c>
      <c r="G82" s="12">
        <v>110</v>
      </c>
      <c r="H82" s="13">
        <v>0.88</v>
      </c>
      <c r="I82" s="13">
        <v>0.11</v>
      </c>
      <c r="J82" s="13">
        <v>0.01</v>
      </c>
    </row>
    <row r="83" spans="1:10" x14ac:dyDescent="0.35">
      <c r="A83" s="2" t="s">
        <v>482</v>
      </c>
      <c r="B83" s="12">
        <v>3835</v>
      </c>
      <c r="C83" s="13">
        <v>7.0000000000000007E-2</v>
      </c>
      <c r="D83" s="12">
        <v>4595</v>
      </c>
      <c r="E83" s="12">
        <v>3245</v>
      </c>
      <c r="F83" s="12">
        <v>1295</v>
      </c>
      <c r="G83" s="12">
        <v>55</v>
      </c>
      <c r="H83" s="13">
        <v>0.71</v>
      </c>
      <c r="I83" s="13">
        <v>0.28000000000000003</v>
      </c>
      <c r="J83" s="13">
        <v>0.01</v>
      </c>
    </row>
    <row r="84" spans="1:10" x14ac:dyDescent="0.35">
      <c r="A84" s="2" t="s">
        <v>483</v>
      </c>
      <c r="B84" s="12">
        <v>835</v>
      </c>
      <c r="C84" s="13">
        <v>7.0000000000000007E-2</v>
      </c>
      <c r="D84" s="12">
        <v>780</v>
      </c>
      <c r="E84" s="12">
        <v>545</v>
      </c>
      <c r="F84" s="12">
        <v>225</v>
      </c>
      <c r="G84" s="12">
        <v>10</v>
      </c>
      <c r="H84" s="13">
        <v>0.7</v>
      </c>
      <c r="I84" s="13">
        <v>0.28999999999999998</v>
      </c>
      <c r="J84" s="13">
        <v>0.01</v>
      </c>
    </row>
    <row r="85" spans="1:10" x14ac:dyDescent="0.35">
      <c r="A85" s="2" t="s">
        <v>484</v>
      </c>
      <c r="B85" s="12">
        <v>28460</v>
      </c>
      <c r="C85" s="13">
        <v>7.0000000000000007E-2</v>
      </c>
      <c r="D85" s="12">
        <v>28190</v>
      </c>
      <c r="E85" s="12">
        <v>23645</v>
      </c>
      <c r="F85" s="12">
        <v>4120</v>
      </c>
      <c r="G85" s="12">
        <v>430</v>
      </c>
      <c r="H85" s="13">
        <v>0.84</v>
      </c>
      <c r="I85" s="13">
        <v>0.15</v>
      </c>
      <c r="J85" s="13">
        <v>0.02</v>
      </c>
    </row>
    <row r="86" spans="1:10" x14ac:dyDescent="0.35">
      <c r="A86" s="2" t="s">
        <v>485</v>
      </c>
      <c r="B86" s="12">
        <v>16710</v>
      </c>
      <c r="C86" s="13">
        <v>0.16</v>
      </c>
      <c r="D86" s="12">
        <v>13135</v>
      </c>
      <c r="E86" s="12">
        <v>12200</v>
      </c>
      <c r="F86" s="12">
        <v>680</v>
      </c>
      <c r="G86" s="12">
        <v>255</v>
      </c>
      <c r="H86" s="13">
        <v>0.93</v>
      </c>
      <c r="I86" s="13">
        <v>0.05</v>
      </c>
      <c r="J86" s="13">
        <v>0.02</v>
      </c>
    </row>
    <row r="87" spans="1:10" x14ac:dyDescent="0.35">
      <c r="A87" s="2" t="s">
        <v>486</v>
      </c>
      <c r="B87" s="12">
        <v>8510</v>
      </c>
      <c r="C87" s="13">
        <v>0.16</v>
      </c>
      <c r="D87" s="12">
        <v>10580</v>
      </c>
      <c r="E87" s="12">
        <v>8440</v>
      </c>
      <c r="F87" s="12">
        <v>1900</v>
      </c>
      <c r="G87" s="12">
        <v>240</v>
      </c>
      <c r="H87" s="13">
        <v>0.8</v>
      </c>
      <c r="I87" s="13">
        <v>0.18</v>
      </c>
      <c r="J87" s="13">
        <v>0.02</v>
      </c>
    </row>
    <row r="88" spans="1:10" x14ac:dyDescent="0.35">
      <c r="A88" s="2" t="s">
        <v>487</v>
      </c>
      <c r="B88" s="12">
        <v>25345</v>
      </c>
      <c r="C88" s="13">
        <v>0.16</v>
      </c>
      <c r="D88" s="12">
        <v>24245</v>
      </c>
      <c r="E88" s="12">
        <v>21275</v>
      </c>
      <c r="F88" s="12">
        <v>2675</v>
      </c>
      <c r="G88" s="12">
        <v>300</v>
      </c>
      <c r="H88" s="13">
        <v>0.88</v>
      </c>
      <c r="I88" s="13">
        <v>0.11</v>
      </c>
      <c r="J88" s="13">
        <v>0.01</v>
      </c>
    </row>
    <row r="89" spans="1:10" x14ac:dyDescent="0.35">
      <c r="A89" s="2" t="s">
        <v>488</v>
      </c>
      <c r="B89" s="12">
        <v>8395</v>
      </c>
      <c r="C89" s="13">
        <v>0.16</v>
      </c>
      <c r="D89" s="12">
        <v>10355</v>
      </c>
      <c r="E89" s="12">
        <v>7455</v>
      </c>
      <c r="F89" s="12">
        <v>2705</v>
      </c>
      <c r="G89" s="12">
        <v>195</v>
      </c>
      <c r="H89" s="13">
        <v>0.72</v>
      </c>
      <c r="I89" s="13">
        <v>0.26</v>
      </c>
      <c r="J89" s="13">
        <v>0.02</v>
      </c>
    </row>
    <row r="90" spans="1:10" x14ac:dyDescent="0.35">
      <c r="A90" s="2" t="s">
        <v>489</v>
      </c>
      <c r="B90" s="12">
        <v>2050</v>
      </c>
      <c r="C90" s="13">
        <v>0.17</v>
      </c>
      <c r="D90" s="12">
        <v>2080</v>
      </c>
      <c r="E90" s="12">
        <v>1515</v>
      </c>
      <c r="F90" s="12">
        <v>530</v>
      </c>
      <c r="G90" s="12">
        <v>35</v>
      </c>
      <c r="H90" s="13">
        <v>0.73</v>
      </c>
      <c r="I90" s="13">
        <v>0.25</v>
      </c>
      <c r="J90" s="13">
        <v>0.02</v>
      </c>
    </row>
    <row r="91" spans="1:10" x14ac:dyDescent="0.35">
      <c r="A91" s="2" t="s">
        <v>490</v>
      </c>
      <c r="B91" s="12">
        <v>61010</v>
      </c>
      <c r="C91" s="13">
        <v>0.16</v>
      </c>
      <c r="D91" s="12">
        <v>60390</v>
      </c>
      <c r="E91" s="12">
        <v>50880</v>
      </c>
      <c r="F91" s="12">
        <v>8490</v>
      </c>
      <c r="G91" s="12">
        <v>1020</v>
      </c>
      <c r="H91" s="13">
        <v>0.84</v>
      </c>
      <c r="I91" s="13">
        <v>0.14000000000000001</v>
      </c>
      <c r="J91" s="13">
        <v>0.02</v>
      </c>
    </row>
    <row r="92" spans="1:10" x14ac:dyDescent="0.35">
      <c r="A92" s="2" t="s">
        <v>491</v>
      </c>
      <c r="B92" s="12">
        <v>3630</v>
      </c>
      <c r="C92" s="13">
        <v>0.03</v>
      </c>
      <c r="D92" s="12">
        <v>2745</v>
      </c>
      <c r="E92" s="12">
        <v>2525</v>
      </c>
      <c r="F92" s="12">
        <v>145</v>
      </c>
      <c r="G92" s="12">
        <v>70</v>
      </c>
      <c r="H92" s="13">
        <v>0.92</v>
      </c>
      <c r="I92" s="13">
        <v>0.05</v>
      </c>
      <c r="J92" s="13">
        <v>0.03</v>
      </c>
    </row>
    <row r="93" spans="1:10" x14ac:dyDescent="0.35">
      <c r="A93" s="2" t="s">
        <v>492</v>
      </c>
      <c r="B93" s="12">
        <v>1920</v>
      </c>
      <c r="C93" s="13">
        <v>0.04</v>
      </c>
      <c r="D93" s="12">
        <v>2405</v>
      </c>
      <c r="E93" s="12">
        <v>1810</v>
      </c>
      <c r="F93" s="12">
        <v>545</v>
      </c>
      <c r="G93" s="12">
        <v>50</v>
      </c>
      <c r="H93" s="13">
        <v>0.75</v>
      </c>
      <c r="I93" s="13">
        <v>0.23</v>
      </c>
      <c r="J93" s="13">
        <v>0.02</v>
      </c>
    </row>
    <row r="94" spans="1:10" x14ac:dyDescent="0.35">
      <c r="A94" s="2" t="s">
        <v>493</v>
      </c>
      <c r="B94" s="12">
        <v>5575</v>
      </c>
      <c r="C94" s="13">
        <v>0.03</v>
      </c>
      <c r="D94" s="12">
        <v>5435</v>
      </c>
      <c r="E94" s="12">
        <v>4725</v>
      </c>
      <c r="F94" s="12">
        <v>655</v>
      </c>
      <c r="G94" s="12">
        <v>55</v>
      </c>
      <c r="H94" s="13">
        <v>0.87</v>
      </c>
      <c r="I94" s="13">
        <v>0.12</v>
      </c>
      <c r="J94" s="13">
        <v>0.01</v>
      </c>
    </row>
    <row r="95" spans="1:10" x14ac:dyDescent="0.35">
      <c r="A95" s="2" t="s">
        <v>494</v>
      </c>
      <c r="B95" s="12">
        <v>1920</v>
      </c>
      <c r="C95" s="13">
        <v>0.04</v>
      </c>
      <c r="D95" s="12">
        <v>2345</v>
      </c>
      <c r="E95" s="12">
        <v>1655</v>
      </c>
      <c r="F95" s="12">
        <v>655</v>
      </c>
      <c r="G95" s="12">
        <v>35</v>
      </c>
      <c r="H95" s="13">
        <v>0.71</v>
      </c>
      <c r="I95" s="13">
        <v>0.28000000000000003</v>
      </c>
      <c r="J95" s="13">
        <v>0.02</v>
      </c>
    </row>
    <row r="96" spans="1:10" x14ac:dyDescent="0.35">
      <c r="A96" s="2" t="s">
        <v>495</v>
      </c>
      <c r="B96" s="12">
        <v>450</v>
      </c>
      <c r="C96" s="13">
        <v>0.04</v>
      </c>
      <c r="D96" s="12">
        <v>420</v>
      </c>
      <c r="E96" s="12">
        <v>295</v>
      </c>
      <c r="F96" s="12">
        <v>120</v>
      </c>
      <c r="G96" s="12">
        <v>5</v>
      </c>
      <c r="H96" s="13">
        <v>0.7</v>
      </c>
      <c r="I96" s="13">
        <v>0.28999999999999998</v>
      </c>
      <c r="J96" s="13">
        <v>0.01</v>
      </c>
    </row>
    <row r="97" spans="1:10" x14ac:dyDescent="0.35">
      <c r="A97" s="2" t="s">
        <v>496</v>
      </c>
      <c r="B97" s="12">
        <v>13500</v>
      </c>
      <c r="C97" s="13">
        <v>0.04</v>
      </c>
      <c r="D97" s="12">
        <v>13350</v>
      </c>
      <c r="E97" s="12">
        <v>11010</v>
      </c>
      <c r="F97" s="12">
        <v>2120</v>
      </c>
      <c r="G97" s="12">
        <v>220</v>
      </c>
      <c r="H97" s="13">
        <v>0.82</v>
      </c>
      <c r="I97" s="13">
        <v>0.16</v>
      </c>
      <c r="J97" s="13">
        <v>0.02</v>
      </c>
    </row>
    <row r="98" spans="1:10" x14ac:dyDescent="0.35">
      <c r="A98" s="2" t="s">
        <v>497</v>
      </c>
      <c r="B98" s="12">
        <v>1775</v>
      </c>
      <c r="C98" s="13">
        <v>0.02</v>
      </c>
      <c r="D98" s="12">
        <v>1410</v>
      </c>
      <c r="E98" s="12">
        <v>1290</v>
      </c>
      <c r="F98" s="12">
        <v>95</v>
      </c>
      <c r="G98" s="12">
        <v>30</v>
      </c>
      <c r="H98" s="13">
        <v>0.91</v>
      </c>
      <c r="I98" s="13">
        <v>7.0000000000000007E-2</v>
      </c>
      <c r="J98" s="13">
        <v>0.02</v>
      </c>
    </row>
    <row r="99" spans="1:10" x14ac:dyDescent="0.35">
      <c r="A99" s="2" t="s">
        <v>498</v>
      </c>
      <c r="B99" s="12">
        <v>780</v>
      </c>
      <c r="C99" s="13">
        <v>0.01</v>
      </c>
      <c r="D99" s="12">
        <v>1000</v>
      </c>
      <c r="E99" s="12">
        <v>790</v>
      </c>
      <c r="F99" s="12">
        <v>195</v>
      </c>
      <c r="G99" s="12">
        <v>20</v>
      </c>
      <c r="H99" s="13">
        <v>0.79</v>
      </c>
      <c r="I99" s="13">
        <v>0.19</v>
      </c>
      <c r="J99" s="13">
        <v>0.02</v>
      </c>
    </row>
    <row r="100" spans="1:10" x14ac:dyDescent="0.35">
      <c r="A100" s="2" t="s">
        <v>499</v>
      </c>
      <c r="B100" s="12">
        <v>2900</v>
      </c>
      <c r="C100" s="13">
        <v>0.02</v>
      </c>
      <c r="D100" s="12">
        <v>2820</v>
      </c>
      <c r="E100" s="12">
        <v>2480</v>
      </c>
      <c r="F100" s="12">
        <v>300</v>
      </c>
      <c r="G100" s="12">
        <v>40</v>
      </c>
      <c r="H100" s="13">
        <v>0.88</v>
      </c>
      <c r="I100" s="13">
        <v>0.11</v>
      </c>
      <c r="J100" s="13">
        <v>0.01</v>
      </c>
    </row>
    <row r="101" spans="1:10" x14ac:dyDescent="0.35">
      <c r="A101" s="2" t="s">
        <v>500</v>
      </c>
      <c r="B101" s="12">
        <v>720</v>
      </c>
      <c r="C101" s="13">
        <v>0.01</v>
      </c>
      <c r="D101" s="12">
        <v>895</v>
      </c>
      <c r="E101" s="12">
        <v>640</v>
      </c>
      <c r="F101" s="12">
        <v>245</v>
      </c>
      <c r="G101" s="12">
        <v>15</v>
      </c>
      <c r="H101" s="13">
        <v>0.71</v>
      </c>
      <c r="I101" s="13">
        <v>0.27</v>
      </c>
      <c r="J101" s="13">
        <v>0.02</v>
      </c>
    </row>
    <row r="102" spans="1:10" x14ac:dyDescent="0.35">
      <c r="A102" s="2" t="s">
        <v>501</v>
      </c>
      <c r="B102" s="12">
        <v>155</v>
      </c>
      <c r="C102" s="13">
        <v>0.01</v>
      </c>
      <c r="D102" s="12">
        <v>160</v>
      </c>
      <c r="E102" s="12">
        <v>115</v>
      </c>
      <c r="F102" s="12">
        <v>45</v>
      </c>
      <c r="G102" s="12" t="s">
        <v>643</v>
      </c>
      <c r="H102" s="13">
        <v>0.71</v>
      </c>
      <c r="I102" s="13" t="s">
        <v>643</v>
      </c>
      <c r="J102" s="13" t="s">
        <v>643</v>
      </c>
    </row>
    <row r="103" spans="1:10" x14ac:dyDescent="0.35">
      <c r="A103" s="2" t="s">
        <v>502</v>
      </c>
      <c r="B103" s="12">
        <v>6325</v>
      </c>
      <c r="C103" s="13">
        <v>0.02</v>
      </c>
      <c r="D103" s="12">
        <v>6290</v>
      </c>
      <c r="E103" s="12">
        <v>5310</v>
      </c>
      <c r="F103" s="12">
        <v>875</v>
      </c>
      <c r="G103" s="12">
        <v>105</v>
      </c>
      <c r="H103" s="13">
        <v>0.84</v>
      </c>
      <c r="I103" s="13">
        <v>0.14000000000000001</v>
      </c>
      <c r="J103" s="13">
        <v>0.02</v>
      </c>
    </row>
    <row r="104" spans="1:10" x14ac:dyDescent="0.35">
      <c r="A104" s="2" t="s">
        <v>503</v>
      </c>
      <c r="B104" s="12">
        <v>2005</v>
      </c>
      <c r="C104" s="13">
        <v>0.02</v>
      </c>
      <c r="D104" s="12">
        <v>1550</v>
      </c>
      <c r="E104" s="12">
        <v>1430</v>
      </c>
      <c r="F104" s="12">
        <v>95</v>
      </c>
      <c r="G104" s="12">
        <v>25</v>
      </c>
      <c r="H104" s="13">
        <v>0.92</v>
      </c>
      <c r="I104" s="13">
        <v>0.06</v>
      </c>
      <c r="J104" s="13">
        <v>0.02</v>
      </c>
    </row>
    <row r="105" spans="1:10" x14ac:dyDescent="0.35">
      <c r="A105" s="2" t="s">
        <v>504</v>
      </c>
      <c r="B105" s="12">
        <v>1055</v>
      </c>
      <c r="C105" s="13">
        <v>0.02</v>
      </c>
      <c r="D105" s="12">
        <v>1320</v>
      </c>
      <c r="E105" s="12">
        <v>1000</v>
      </c>
      <c r="F105" s="12">
        <v>290</v>
      </c>
      <c r="G105" s="12">
        <v>30</v>
      </c>
      <c r="H105" s="13">
        <v>0.76</v>
      </c>
      <c r="I105" s="13">
        <v>0.22</v>
      </c>
      <c r="J105" s="13">
        <v>0.02</v>
      </c>
    </row>
    <row r="106" spans="1:10" x14ac:dyDescent="0.35">
      <c r="A106" s="2" t="s">
        <v>505</v>
      </c>
      <c r="B106" s="12">
        <v>2820</v>
      </c>
      <c r="C106" s="13">
        <v>0.02</v>
      </c>
      <c r="D106" s="12">
        <v>2755</v>
      </c>
      <c r="E106" s="12">
        <v>2365</v>
      </c>
      <c r="F106" s="12">
        <v>365</v>
      </c>
      <c r="G106" s="12">
        <v>25</v>
      </c>
      <c r="H106" s="13">
        <v>0.86</v>
      </c>
      <c r="I106" s="13">
        <v>0.13</v>
      </c>
      <c r="J106" s="13">
        <v>0.01</v>
      </c>
    </row>
    <row r="107" spans="1:10" x14ac:dyDescent="0.35">
      <c r="A107" s="2" t="s">
        <v>506</v>
      </c>
      <c r="B107" s="12">
        <v>1045</v>
      </c>
      <c r="C107" s="13">
        <v>0.02</v>
      </c>
      <c r="D107" s="12">
        <v>1235</v>
      </c>
      <c r="E107" s="12">
        <v>840</v>
      </c>
      <c r="F107" s="12">
        <v>365</v>
      </c>
      <c r="G107" s="12">
        <v>30</v>
      </c>
      <c r="H107" s="13">
        <v>0.68</v>
      </c>
      <c r="I107" s="13">
        <v>0.3</v>
      </c>
      <c r="J107" s="13">
        <v>0.02</v>
      </c>
    </row>
    <row r="108" spans="1:10" x14ac:dyDescent="0.35">
      <c r="A108" s="2" t="s">
        <v>507</v>
      </c>
      <c r="B108" s="12">
        <v>220</v>
      </c>
      <c r="C108" s="13">
        <v>0.02</v>
      </c>
      <c r="D108" s="12">
        <v>225</v>
      </c>
      <c r="E108" s="12">
        <v>155</v>
      </c>
      <c r="F108" s="12">
        <v>70</v>
      </c>
      <c r="G108" s="12" t="s">
        <v>643</v>
      </c>
      <c r="H108" s="13">
        <v>0.68</v>
      </c>
      <c r="I108" s="13" t="s">
        <v>643</v>
      </c>
      <c r="J108" s="13" t="s">
        <v>643</v>
      </c>
    </row>
    <row r="109" spans="1:10" x14ac:dyDescent="0.35">
      <c r="A109" s="2" t="s">
        <v>508</v>
      </c>
      <c r="B109" s="12">
        <v>7145</v>
      </c>
      <c r="C109" s="13">
        <v>0.02</v>
      </c>
      <c r="D109" s="12">
        <v>7090</v>
      </c>
      <c r="E109" s="12">
        <v>5790</v>
      </c>
      <c r="F109" s="12">
        <v>1185</v>
      </c>
      <c r="G109" s="12">
        <v>110</v>
      </c>
      <c r="H109" s="13">
        <v>0.82</v>
      </c>
      <c r="I109" s="13">
        <v>0.17</v>
      </c>
      <c r="J109" s="13">
        <v>0.02</v>
      </c>
    </row>
    <row r="110" spans="1:10" x14ac:dyDescent="0.35">
      <c r="A110" s="2" t="s">
        <v>509</v>
      </c>
      <c r="B110" s="12">
        <v>1440</v>
      </c>
      <c r="C110" s="13">
        <v>0.01</v>
      </c>
      <c r="D110" s="12">
        <v>1115</v>
      </c>
      <c r="E110" s="12">
        <v>1020</v>
      </c>
      <c r="F110" s="12">
        <v>70</v>
      </c>
      <c r="G110" s="12">
        <v>25</v>
      </c>
      <c r="H110" s="13">
        <v>0.91</v>
      </c>
      <c r="I110" s="13">
        <v>0.06</v>
      </c>
      <c r="J110" s="13">
        <v>0.02</v>
      </c>
    </row>
    <row r="111" spans="1:10" x14ac:dyDescent="0.35">
      <c r="A111" s="2" t="s">
        <v>510</v>
      </c>
      <c r="B111" s="12">
        <v>780</v>
      </c>
      <c r="C111" s="13">
        <v>0.01</v>
      </c>
      <c r="D111" s="12">
        <v>975</v>
      </c>
      <c r="E111" s="12">
        <v>735</v>
      </c>
      <c r="F111" s="12">
        <v>225</v>
      </c>
      <c r="G111" s="12">
        <v>15</v>
      </c>
      <c r="H111" s="13">
        <v>0.75</v>
      </c>
      <c r="I111" s="13">
        <v>0.23</v>
      </c>
      <c r="J111" s="13">
        <v>0.02</v>
      </c>
    </row>
    <row r="112" spans="1:10" x14ac:dyDescent="0.35">
      <c r="A112" s="2" t="s">
        <v>511</v>
      </c>
      <c r="B112" s="12">
        <v>2245</v>
      </c>
      <c r="C112" s="13">
        <v>0.01</v>
      </c>
      <c r="D112" s="12">
        <v>2180</v>
      </c>
      <c r="E112" s="12">
        <v>1880</v>
      </c>
      <c r="F112" s="12">
        <v>275</v>
      </c>
      <c r="G112" s="12">
        <v>25</v>
      </c>
      <c r="H112" s="13">
        <v>0.86</v>
      </c>
      <c r="I112" s="13">
        <v>0.13</v>
      </c>
      <c r="J112" s="13">
        <v>0.01</v>
      </c>
    </row>
    <row r="113" spans="1:10" x14ac:dyDescent="0.35">
      <c r="A113" s="2" t="s">
        <v>512</v>
      </c>
      <c r="B113" s="12">
        <v>875</v>
      </c>
      <c r="C113" s="13">
        <v>0.02</v>
      </c>
      <c r="D113" s="12">
        <v>1025</v>
      </c>
      <c r="E113" s="12">
        <v>700</v>
      </c>
      <c r="F113" s="12">
        <v>305</v>
      </c>
      <c r="G113" s="12">
        <v>20</v>
      </c>
      <c r="H113" s="13">
        <v>0.68</v>
      </c>
      <c r="I113" s="13">
        <v>0.3</v>
      </c>
      <c r="J113" s="13">
        <v>0.02</v>
      </c>
    </row>
    <row r="114" spans="1:10" x14ac:dyDescent="0.35">
      <c r="A114" s="2" t="s">
        <v>513</v>
      </c>
      <c r="B114" s="12">
        <v>220</v>
      </c>
      <c r="C114" s="13">
        <v>0.02</v>
      </c>
      <c r="D114" s="12">
        <v>200</v>
      </c>
      <c r="E114" s="12">
        <v>145</v>
      </c>
      <c r="F114" s="12">
        <v>55</v>
      </c>
      <c r="G114" s="12" t="s">
        <v>643</v>
      </c>
      <c r="H114" s="13">
        <v>0.71</v>
      </c>
      <c r="I114" s="13" t="s">
        <v>643</v>
      </c>
      <c r="J114" s="13" t="s">
        <v>643</v>
      </c>
    </row>
    <row r="115" spans="1:10" x14ac:dyDescent="0.35">
      <c r="A115" s="2" t="s">
        <v>514</v>
      </c>
      <c r="B115" s="12">
        <v>5560</v>
      </c>
      <c r="C115" s="13">
        <v>0.01</v>
      </c>
      <c r="D115" s="12">
        <v>5495</v>
      </c>
      <c r="E115" s="12">
        <v>4480</v>
      </c>
      <c r="F115" s="12">
        <v>930</v>
      </c>
      <c r="G115" s="12">
        <v>85</v>
      </c>
      <c r="H115" s="13">
        <v>0.82</v>
      </c>
      <c r="I115" s="13">
        <v>0.17</v>
      </c>
      <c r="J115" s="13">
        <v>0.02</v>
      </c>
    </row>
    <row r="116" spans="1:10" x14ac:dyDescent="0.35">
      <c r="A116" s="2" t="s">
        <v>515</v>
      </c>
      <c r="B116" s="12">
        <v>290</v>
      </c>
      <c r="C116" s="13">
        <v>0</v>
      </c>
      <c r="D116" s="12">
        <v>225</v>
      </c>
      <c r="E116" s="12">
        <v>205</v>
      </c>
      <c r="F116" s="12">
        <v>20</v>
      </c>
      <c r="G116" s="12" t="s">
        <v>643</v>
      </c>
      <c r="H116" s="13">
        <v>0.91</v>
      </c>
      <c r="I116" s="13" t="s">
        <v>643</v>
      </c>
      <c r="J116" s="13" t="s">
        <v>643</v>
      </c>
    </row>
    <row r="117" spans="1:10" x14ac:dyDescent="0.35">
      <c r="A117" s="2" t="s">
        <v>516</v>
      </c>
      <c r="B117" s="12">
        <v>135</v>
      </c>
      <c r="C117" s="13">
        <v>0</v>
      </c>
      <c r="D117" s="12">
        <v>180</v>
      </c>
      <c r="E117" s="12">
        <v>120</v>
      </c>
      <c r="F117" s="12">
        <v>55</v>
      </c>
      <c r="G117" s="12">
        <v>5</v>
      </c>
      <c r="H117" s="13">
        <v>0.69</v>
      </c>
      <c r="I117" s="13">
        <v>0.3</v>
      </c>
      <c r="J117" s="13">
        <v>0.02</v>
      </c>
    </row>
    <row r="118" spans="1:10" x14ac:dyDescent="0.35">
      <c r="A118" s="2" t="s">
        <v>517</v>
      </c>
      <c r="B118" s="12">
        <v>525</v>
      </c>
      <c r="C118" s="13">
        <v>0</v>
      </c>
      <c r="D118" s="12">
        <v>495</v>
      </c>
      <c r="E118" s="12">
        <v>410</v>
      </c>
      <c r="F118" s="12">
        <v>85</v>
      </c>
      <c r="G118" s="12" t="s">
        <v>643</v>
      </c>
      <c r="H118" s="13">
        <v>0.82</v>
      </c>
      <c r="I118" s="13" t="s">
        <v>643</v>
      </c>
      <c r="J118" s="13" t="s">
        <v>643</v>
      </c>
    </row>
    <row r="119" spans="1:10" x14ac:dyDescent="0.35">
      <c r="A119" s="2" t="s">
        <v>518</v>
      </c>
      <c r="B119" s="12">
        <v>170</v>
      </c>
      <c r="C119" s="13">
        <v>0</v>
      </c>
      <c r="D119" s="12">
        <v>225</v>
      </c>
      <c r="E119" s="12">
        <v>135</v>
      </c>
      <c r="F119" s="12">
        <v>85</v>
      </c>
      <c r="G119" s="12">
        <v>5</v>
      </c>
      <c r="H119" s="13">
        <v>0.6</v>
      </c>
      <c r="I119" s="13">
        <v>0.39</v>
      </c>
      <c r="J119" s="13">
        <v>0.02</v>
      </c>
    </row>
    <row r="120" spans="1:10" x14ac:dyDescent="0.35">
      <c r="A120" s="2" t="s">
        <v>519</v>
      </c>
      <c r="B120" s="12">
        <v>40</v>
      </c>
      <c r="C120" s="13">
        <v>0</v>
      </c>
      <c r="D120" s="12">
        <v>40</v>
      </c>
      <c r="E120" s="12">
        <v>30</v>
      </c>
      <c r="F120" s="12">
        <v>10</v>
      </c>
      <c r="G120" s="12" t="s">
        <v>643</v>
      </c>
      <c r="H120" s="13">
        <v>0.73</v>
      </c>
      <c r="I120" s="13" t="s">
        <v>643</v>
      </c>
      <c r="J120" s="13" t="s">
        <v>643</v>
      </c>
    </row>
    <row r="121" spans="1:10" x14ac:dyDescent="0.35">
      <c r="A121" s="2" t="s">
        <v>520</v>
      </c>
      <c r="B121" s="12">
        <v>1170</v>
      </c>
      <c r="C121" s="13">
        <v>0</v>
      </c>
      <c r="D121" s="12">
        <v>1165</v>
      </c>
      <c r="E121" s="12">
        <v>895</v>
      </c>
      <c r="F121" s="12">
        <v>255</v>
      </c>
      <c r="G121" s="12">
        <v>10</v>
      </c>
      <c r="H121" s="13">
        <v>0.77</v>
      </c>
      <c r="I121" s="13">
        <v>0.22</v>
      </c>
      <c r="J121" s="13">
        <v>0.01</v>
      </c>
    </row>
    <row r="122" spans="1:10" x14ac:dyDescent="0.35">
      <c r="A122" s="2" t="s">
        <v>521</v>
      </c>
      <c r="B122" s="12">
        <v>100</v>
      </c>
      <c r="C122" s="13">
        <v>0</v>
      </c>
      <c r="D122" s="12">
        <v>50</v>
      </c>
      <c r="E122" s="12">
        <v>45</v>
      </c>
      <c r="F122" s="12">
        <v>0</v>
      </c>
      <c r="G122" s="12">
        <v>5</v>
      </c>
      <c r="H122" s="13">
        <v>0.9</v>
      </c>
      <c r="I122" s="13">
        <v>0</v>
      </c>
      <c r="J122" s="13">
        <v>0.1</v>
      </c>
    </row>
    <row r="123" spans="1:10" x14ac:dyDescent="0.35">
      <c r="A123" s="2" t="s">
        <v>522</v>
      </c>
      <c r="B123" s="12">
        <v>80</v>
      </c>
      <c r="C123" s="13">
        <v>0</v>
      </c>
      <c r="D123" s="12">
        <v>85</v>
      </c>
      <c r="E123" s="12">
        <v>45</v>
      </c>
      <c r="F123" s="12">
        <v>5</v>
      </c>
      <c r="G123" s="12">
        <v>30</v>
      </c>
      <c r="H123" s="13">
        <v>0.53</v>
      </c>
      <c r="I123" s="13">
        <v>0.08</v>
      </c>
      <c r="J123" s="13">
        <v>0.39</v>
      </c>
    </row>
    <row r="124" spans="1:10" x14ac:dyDescent="0.35">
      <c r="A124" s="2" t="s">
        <v>523</v>
      </c>
      <c r="B124" s="12">
        <v>130</v>
      </c>
      <c r="C124" s="13">
        <v>0</v>
      </c>
      <c r="D124" s="12">
        <v>95</v>
      </c>
      <c r="E124" s="12">
        <v>50</v>
      </c>
      <c r="F124" s="12">
        <v>15</v>
      </c>
      <c r="G124" s="12">
        <v>30</v>
      </c>
      <c r="H124" s="13">
        <v>0.51</v>
      </c>
      <c r="I124" s="13">
        <v>0.17</v>
      </c>
      <c r="J124" s="13">
        <v>0.32</v>
      </c>
    </row>
    <row r="125" spans="1:10" x14ac:dyDescent="0.35">
      <c r="A125" s="2" t="s">
        <v>524</v>
      </c>
      <c r="B125" s="12">
        <v>60</v>
      </c>
      <c r="C125" s="13">
        <v>0</v>
      </c>
      <c r="D125" s="12">
        <v>65</v>
      </c>
      <c r="E125" s="12">
        <v>10</v>
      </c>
      <c r="F125" s="12">
        <v>5</v>
      </c>
      <c r="G125" s="12">
        <v>50</v>
      </c>
      <c r="H125" s="13">
        <v>0.18</v>
      </c>
      <c r="I125" s="13">
        <v>0.08</v>
      </c>
      <c r="J125" s="13">
        <v>0.74</v>
      </c>
    </row>
    <row r="126" spans="1:10" x14ac:dyDescent="0.35">
      <c r="A126" s="2" t="s">
        <v>525</v>
      </c>
      <c r="B126" s="12">
        <v>30</v>
      </c>
      <c r="C126" s="13">
        <v>0</v>
      </c>
      <c r="D126" s="12" t="s">
        <v>643</v>
      </c>
      <c r="E126" s="12">
        <v>0</v>
      </c>
      <c r="F126" s="12">
        <v>0</v>
      </c>
      <c r="G126" s="12" t="s">
        <v>643</v>
      </c>
      <c r="H126" s="13">
        <v>0</v>
      </c>
      <c r="I126" s="13">
        <v>0</v>
      </c>
      <c r="J126" s="13" t="s">
        <v>643</v>
      </c>
    </row>
    <row r="127" spans="1:10" x14ac:dyDescent="0.35">
      <c r="A127" s="2" t="s">
        <v>526</v>
      </c>
      <c r="B127" s="12">
        <v>405</v>
      </c>
      <c r="C127" s="13">
        <v>0</v>
      </c>
      <c r="D127" s="12">
        <v>295</v>
      </c>
      <c r="E127" s="12">
        <v>150</v>
      </c>
      <c r="F127" s="12">
        <v>30</v>
      </c>
      <c r="G127" s="12">
        <v>115</v>
      </c>
      <c r="H127" s="13">
        <v>0.51</v>
      </c>
      <c r="I127" s="13">
        <v>0.1</v>
      </c>
      <c r="J127" s="13">
        <v>0.4</v>
      </c>
    </row>
    <row r="128" spans="1:10" x14ac:dyDescent="0.35">
      <c r="A128" s="2" t="s">
        <v>527</v>
      </c>
      <c r="B128" s="12">
        <v>720</v>
      </c>
      <c r="C128" s="13">
        <v>0.01</v>
      </c>
      <c r="D128" s="12">
        <v>540</v>
      </c>
      <c r="E128" s="12">
        <v>480</v>
      </c>
      <c r="F128" s="12">
        <v>50</v>
      </c>
      <c r="G128" s="12">
        <v>5</v>
      </c>
      <c r="H128" s="13">
        <v>0.89</v>
      </c>
      <c r="I128" s="13">
        <v>0.1</v>
      </c>
      <c r="J128" s="13">
        <v>0.01</v>
      </c>
    </row>
    <row r="129" spans="1:10" x14ac:dyDescent="0.35">
      <c r="A129" s="2" t="s">
        <v>528</v>
      </c>
      <c r="B129" s="12">
        <v>550</v>
      </c>
      <c r="C129" s="13">
        <v>0.01</v>
      </c>
      <c r="D129" s="12">
        <v>635</v>
      </c>
      <c r="E129" s="12">
        <v>490</v>
      </c>
      <c r="F129" s="12">
        <v>135</v>
      </c>
      <c r="G129" s="12">
        <v>15</v>
      </c>
      <c r="H129" s="13">
        <v>0.77</v>
      </c>
      <c r="I129" s="13">
        <v>0.21</v>
      </c>
      <c r="J129" s="13">
        <v>0.02</v>
      </c>
    </row>
    <row r="130" spans="1:10" x14ac:dyDescent="0.35">
      <c r="A130" s="2" t="s">
        <v>529</v>
      </c>
      <c r="B130" s="12">
        <v>655</v>
      </c>
      <c r="C130" s="13">
        <v>0</v>
      </c>
      <c r="D130" s="12">
        <v>645</v>
      </c>
      <c r="E130" s="12">
        <v>495</v>
      </c>
      <c r="F130" s="12">
        <v>145</v>
      </c>
      <c r="G130" s="12">
        <v>5</v>
      </c>
      <c r="H130" s="13">
        <v>0.77</v>
      </c>
      <c r="I130" s="13">
        <v>0.22</v>
      </c>
      <c r="J130" s="13">
        <v>0.01</v>
      </c>
    </row>
    <row r="131" spans="1:10" x14ac:dyDescent="0.35">
      <c r="A131" s="2" t="s">
        <v>530</v>
      </c>
      <c r="B131" s="12">
        <v>185</v>
      </c>
      <c r="C131" s="13">
        <v>0</v>
      </c>
      <c r="D131" s="12">
        <v>285</v>
      </c>
      <c r="E131" s="12">
        <v>180</v>
      </c>
      <c r="F131" s="12">
        <v>95</v>
      </c>
      <c r="G131" s="12">
        <v>5</v>
      </c>
      <c r="H131" s="13">
        <v>0.64</v>
      </c>
      <c r="I131" s="13">
        <v>0.34</v>
      </c>
      <c r="J131" s="13">
        <v>0.02</v>
      </c>
    </row>
    <row r="132" spans="1:10" x14ac:dyDescent="0.35">
      <c r="A132" s="2" t="s">
        <v>531</v>
      </c>
      <c r="B132" s="12">
        <v>10</v>
      </c>
      <c r="C132" s="13">
        <v>0</v>
      </c>
      <c r="D132" s="12">
        <v>10</v>
      </c>
      <c r="E132" s="12" t="s">
        <v>643</v>
      </c>
      <c r="F132" s="12">
        <v>10</v>
      </c>
      <c r="G132" s="12" t="s">
        <v>643</v>
      </c>
      <c r="H132" s="13" t="s">
        <v>643</v>
      </c>
      <c r="I132" s="13">
        <v>0.73</v>
      </c>
      <c r="J132" s="13" t="s">
        <v>643</v>
      </c>
    </row>
    <row r="133" spans="1:10" x14ac:dyDescent="0.35">
      <c r="A133" s="2" t="s">
        <v>532</v>
      </c>
      <c r="B133" s="12">
        <v>2120</v>
      </c>
      <c r="C133" s="13">
        <v>0.01</v>
      </c>
      <c r="D133" s="12">
        <v>2115</v>
      </c>
      <c r="E133" s="12">
        <v>1650</v>
      </c>
      <c r="F133" s="12">
        <v>435</v>
      </c>
      <c r="G133" s="12">
        <v>35</v>
      </c>
      <c r="H133" s="13">
        <v>0.78</v>
      </c>
      <c r="I133" s="13">
        <v>0.21</v>
      </c>
      <c r="J133" s="13">
        <v>0.02</v>
      </c>
    </row>
    <row r="134" spans="1:10" x14ac:dyDescent="0.35">
      <c r="A134" s="2" t="s">
        <v>533</v>
      </c>
      <c r="B134" s="12">
        <v>3460</v>
      </c>
      <c r="C134" s="13">
        <v>0.03</v>
      </c>
      <c r="D134" s="12">
        <v>2775</v>
      </c>
      <c r="E134" s="12">
        <v>2585</v>
      </c>
      <c r="F134" s="12">
        <v>130</v>
      </c>
      <c r="G134" s="12">
        <v>60</v>
      </c>
      <c r="H134" s="13">
        <v>0.93</v>
      </c>
      <c r="I134" s="13">
        <v>0.05</v>
      </c>
      <c r="J134" s="13">
        <v>0.02</v>
      </c>
    </row>
    <row r="135" spans="1:10" x14ac:dyDescent="0.35">
      <c r="A135" s="2" t="s">
        <v>534</v>
      </c>
      <c r="B135" s="12">
        <v>1660</v>
      </c>
      <c r="C135" s="13">
        <v>0.03</v>
      </c>
      <c r="D135" s="12">
        <v>2085</v>
      </c>
      <c r="E135" s="12">
        <v>1665</v>
      </c>
      <c r="F135" s="12">
        <v>390</v>
      </c>
      <c r="G135" s="12">
        <v>35</v>
      </c>
      <c r="H135" s="13">
        <v>0.8</v>
      </c>
      <c r="I135" s="13">
        <v>0.19</v>
      </c>
      <c r="J135" s="13">
        <v>0.02</v>
      </c>
    </row>
    <row r="136" spans="1:10" x14ac:dyDescent="0.35">
      <c r="A136" s="2" t="s">
        <v>535</v>
      </c>
      <c r="B136" s="12">
        <v>5440</v>
      </c>
      <c r="C136" s="13">
        <v>0.03</v>
      </c>
      <c r="D136" s="12">
        <v>5285</v>
      </c>
      <c r="E136" s="12">
        <v>4645</v>
      </c>
      <c r="F136" s="12">
        <v>580</v>
      </c>
      <c r="G136" s="12">
        <v>65</v>
      </c>
      <c r="H136" s="13">
        <v>0.88</v>
      </c>
      <c r="I136" s="13">
        <v>0.11</v>
      </c>
      <c r="J136" s="13">
        <v>0.01</v>
      </c>
    </row>
    <row r="137" spans="1:10" x14ac:dyDescent="0.35">
      <c r="A137" s="2" t="s">
        <v>536</v>
      </c>
      <c r="B137" s="12">
        <v>1410</v>
      </c>
      <c r="C137" s="13">
        <v>0.03</v>
      </c>
      <c r="D137" s="12">
        <v>1755</v>
      </c>
      <c r="E137" s="12">
        <v>1285</v>
      </c>
      <c r="F137" s="12">
        <v>440</v>
      </c>
      <c r="G137" s="12">
        <v>30</v>
      </c>
      <c r="H137" s="13">
        <v>0.73</v>
      </c>
      <c r="I137" s="13">
        <v>0.25</v>
      </c>
      <c r="J137" s="13">
        <v>0.02</v>
      </c>
    </row>
    <row r="138" spans="1:10" x14ac:dyDescent="0.35">
      <c r="A138" s="2" t="s">
        <v>537</v>
      </c>
      <c r="B138" s="12">
        <v>380</v>
      </c>
      <c r="C138" s="13">
        <v>0.03</v>
      </c>
      <c r="D138" s="12">
        <v>335</v>
      </c>
      <c r="E138" s="12">
        <v>245</v>
      </c>
      <c r="F138" s="12">
        <v>85</v>
      </c>
      <c r="G138" s="12">
        <v>5</v>
      </c>
      <c r="H138" s="13">
        <v>0.73</v>
      </c>
      <c r="I138" s="13">
        <v>0.25</v>
      </c>
      <c r="J138" s="13">
        <v>0.02</v>
      </c>
    </row>
    <row r="139" spans="1:10" x14ac:dyDescent="0.35">
      <c r="A139" s="2" t="s">
        <v>538</v>
      </c>
      <c r="B139" s="12">
        <v>12345</v>
      </c>
      <c r="C139" s="13">
        <v>0.03</v>
      </c>
      <c r="D139" s="12">
        <v>12235</v>
      </c>
      <c r="E139" s="12">
        <v>10420</v>
      </c>
      <c r="F139" s="12">
        <v>1620</v>
      </c>
      <c r="G139" s="12">
        <v>195</v>
      </c>
      <c r="H139" s="13">
        <v>0.85</v>
      </c>
      <c r="I139" s="13">
        <v>0.13</v>
      </c>
      <c r="J139" s="13">
        <v>0.02</v>
      </c>
    </row>
    <row r="140" spans="1:10" x14ac:dyDescent="0.35">
      <c r="A140" s="2" t="s">
        <v>539</v>
      </c>
      <c r="B140" s="12">
        <v>8545</v>
      </c>
      <c r="C140" s="13">
        <v>0.08</v>
      </c>
      <c r="D140" s="12">
        <v>6830</v>
      </c>
      <c r="E140" s="12">
        <v>6315</v>
      </c>
      <c r="F140" s="12">
        <v>370</v>
      </c>
      <c r="G140" s="12">
        <v>145</v>
      </c>
      <c r="H140" s="13">
        <v>0.92</v>
      </c>
      <c r="I140" s="13">
        <v>0.05</v>
      </c>
      <c r="J140" s="13">
        <v>0.02</v>
      </c>
    </row>
    <row r="141" spans="1:10" x14ac:dyDescent="0.35">
      <c r="A141" s="2" t="s">
        <v>540</v>
      </c>
      <c r="B141" s="12">
        <v>4170</v>
      </c>
      <c r="C141" s="13">
        <v>0.08</v>
      </c>
      <c r="D141" s="12">
        <v>5085</v>
      </c>
      <c r="E141" s="12">
        <v>3985</v>
      </c>
      <c r="F141" s="12">
        <v>990</v>
      </c>
      <c r="G141" s="12">
        <v>110</v>
      </c>
      <c r="H141" s="13">
        <v>0.78</v>
      </c>
      <c r="I141" s="13">
        <v>0.19</v>
      </c>
      <c r="J141" s="13">
        <v>0.02</v>
      </c>
    </row>
    <row r="142" spans="1:10" x14ac:dyDescent="0.35">
      <c r="A142" s="2" t="s">
        <v>541</v>
      </c>
      <c r="B142" s="12">
        <v>11840</v>
      </c>
      <c r="C142" s="13">
        <v>7.0000000000000007E-2</v>
      </c>
      <c r="D142" s="12">
        <v>11585</v>
      </c>
      <c r="E142" s="12">
        <v>10150</v>
      </c>
      <c r="F142" s="12">
        <v>1345</v>
      </c>
      <c r="G142" s="12">
        <v>90</v>
      </c>
      <c r="H142" s="13">
        <v>0.88</v>
      </c>
      <c r="I142" s="13">
        <v>0.12</v>
      </c>
      <c r="J142" s="13">
        <v>0.01</v>
      </c>
    </row>
    <row r="143" spans="1:10" x14ac:dyDescent="0.35">
      <c r="A143" s="2" t="s">
        <v>542</v>
      </c>
      <c r="B143" s="12">
        <v>4100</v>
      </c>
      <c r="C143" s="13">
        <v>0.08</v>
      </c>
      <c r="D143" s="12">
        <v>4885</v>
      </c>
      <c r="E143" s="12">
        <v>3490</v>
      </c>
      <c r="F143" s="12">
        <v>1325</v>
      </c>
      <c r="G143" s="12">
        <v>75</v>
      </c>
      <c r="H143" s="13">
        <v>0.71</v>
      </c>
      <c r="I143" s="13">
        <v>0.27</v>
      </c>
      <c r="J143" s="13">
        <v>0.01</v>
      </c>
    </row>
    <row r="144" spans="1:10" x14ac:dyDescent="0.35">
      <c r="A144" s="2" t="s">
        <v>543</v>
      </c>
      <c r="B144" s="12">
        <v>980</v>
      </c>
      <c r="C144" s="13">
        <v>0.08</v>
      </c>
      <c r="D144" s="12">
        <v>970</v>
      </c>
      <c r="E144" s="12">
        <v>675</v>
      </c>
      <c r="F144" s="12">
        <v>285</v>
      </c>
      <c r="G144" s="12">
        <v>10</v>
      </c>
      <c r="H144" s="13">
        <v>0.7</v>
      </c>
      <c r="I144" s="13">
        <v>0.28999999999999998</v>
      </c>
      <c r="J144" s="13">
        <v>0.01</v>
      </c>
    </row>
    <row r="145" spans="1:10" x14ac:dyDescent="0.35">
      <c r="A145" s="2" t="s">
        <v>544</v>
      </c>
      <c r="B145" s="12">
        <v>29640</v>
      </c>
      <c r="C145" s="13">
        <v>0.08</v>
      </c>
      <c r="D145" s="12">
        <v>29355</v>
      </c>
      <c r="E145" s="12">
        <v>24610</v>
      </c>
      <c r="F145" s="12">
        <v>4310</v>
      </c>
      <c r="G145" s="12">
        <v>430</v>
      </c>
      <c r="H145" s="13">
        <v>0.84</v>
      </c>
      <c r="I145" s="13">
        <v>0.15</v>
      </c>
      <c r="J145" s="13">
        <v>0.01</v>
      </c>
    </row>
    <row r="146" spans="1:10" x14ac:dyDescent="0.35">
      <c r="A146" s="2" t="s">
        <v>545</v>
      </c>
      <c r="B146" s="12">
        <v>210</v>
      </c>
      <c r="C146" s="13">
        <v>0</v>
      </c>
      <c r="D146" s="12">
        <v>140</v>
      </c>
      <c r="E146" s="12">
        <v>130</v>
      </c>
      <c r="F146" s="12">
        <v>10</v>
      </c>
      <c r="G146" s="12">
        <v>5</v>
      </c>
      <c r="H146" s="13">
        <v>0.91</v>
      </c>
      <c r="I146" s="13">
        <v>7.0000000000000007E-2</v>
      </c>
      <c r="J146" s="13">
        <v>0.02</v>
      </c>
    </row>
    <row r="147" spans="1:10" x14ac:dyDescent="0.35">
      <c r="A147" s="2" t="s">
        <v>546</v>
      </c>
      <c r="B147" s="12">
        <v>100</v>
      </c>
      <c r="C147" s="13">
        <v>0</v>
      </c>
      <c r="D147" s="12">
        <v>150</v>
      </c>
      <c r="E147" s="12">
        <v>110</v>
      </c>
      <c r="F147" s="12">
        <v>30</v>
      </c>
      <c r="G147" s="12">
        <v>5</v>
      </c>
      <c r="H147" s="13">
        <v>0.75</v>
      </c>
      <c r="I147" s="13">
        <v>0.21</v>
      </c>
      <c r="J147" s="13">
        <v>0.03</v>
      </c>
    </row>
    <row r="148" spans="1:10" x14ac:dyDescent="0.35">
      <c r="A148" s="2" t="s">
        <v>547</v>
      </c>
      <c r="B148" s="12">
        <v>370</v>
      </c>
      <c r="C148" s="13">
        <v>0</v>
      </c>
      <c r="D148" s="12">
        <v>345</v>
      </c>
      <c r="E148" s="12">
        <v>285</v>
      </c>
      <c r="F148" s="12">
        <v>55</v>
      </c>
      <c r="G148" s="12" t="s">
        <v>643</v>
      </c>
      <c r="H148" s="13">
        <v>0.84</v>
      </c>
      <c r="I148" s="13" t="s">
        <v>643</v>
      </c>
      <c r="J148" s="13" t="s">
        <v>643</v>
      </c>
    </row>
    <row r="149" spans="1:10" x14ac:dyDescent="0.35">
      <c r="A149" s="2" t="s">
        <v>548</v>
      </c>
      <c r="B149" s="12">
        <v>150</v>
      </c>
      <c r="C149" s="13">
        <v>0</v>
      </c>
      <c r="D149" s="12">
        <v>185</v>
      </c>
      <c r="E149" s="12">
        <v>125</v>
      </c>
      <c r="F149" s="12">
        <v>60</v>
      </c>
      <c r="G149" s="12" t="s">
        <v>643</v>
      </c>
      <c r="H149" s="13">
        <v>0.67</v>
      </c>
      <c r="I149" s="13" t="s">
        <v>643</v>
      </c>
      <c r="J149" s="13" t="s">
        <v>643</v>
      </c>
    </row>
    <row r="150" spans="1:10" x14ac:dyDescent="0.35">
      <c r="A150" s="2" t="s">
        <v>549</v>
      </c>
      <c r="B150" s="12">
        <v>35</v>
      </c>
      <c r="C150" s="13">
        <v>0</v>
      </c>
      <c r="D150" s="12">
        <v>30</v>
      </c>
      <c r="E150" s="12">
        <v>20</v>
      </c>
      <c r="F150" s="12">
        <v>15</v>
      </c>
      <c r="G150" s="12">
        <v>0</v>
      </c>
      <c r="H150" s="13">
        <v>0.59</v>
      </c>
      <c r="I150" s="13">
        <v>0.41</v>
      </c>
      <c r="J150" s="13">
        <v>0</v>
      </c>
    </row>
    <row r="151" spans="1:10" x14ac:dyDescent="0.35">
      <c r="A151" s="2" t="s">
        <v>550</v>
      </c>
      <c r="B151" s="12">
        <v>860</v>
      </c>
      <c r="C151" s="13">
        <v>0</v>
      </c>
      <c r="D151" s="12">
        <v>850</v>
      </c>
      <c r="E151" s="12">
        <v>670</v>
      </c>
      <c r="F151" s="12">
        <v>170</v>
      </c>
      <c r="G151" s="12">
        <v>10</v>
      </c>
      <c r="H151" s="13">
        <v>0.79</v>
      </c>
      <c r="I151" s="13">
        <v>0.2</v>
      </c>
      <c r="J151" s="13">
        <v>0.01</v>
      </c>
    </row>
    <row r="152" spans="1:10" x14ac:dyDescent="0.35">
      <c r="A152" s="2" t="s">
        <v>551</v>
      </c>
      <c r="B152" s="12">
        <v>2200</v>
      </c>
      <c r="C152" s="13">
        <v>0.02</v>
      </c>
      <c r="D152" s="12">
        <v>1595</v>
      </c>
      <c r="E152" s="12">
        <v>1475</v>
      </c>
      <c r="F152" s="12">
        <v>90</v>
      </c>
      <c r="G152" s="12">
        <v>30</v>
      </c>
      <c r="H152" s="13">
        <v>0.93</v>
      </c>
      <c r="I152" s="13">
        <v>0.06</v>
      </c>
      <c r="J152" s="13">
        <v>0.02</v>
      </c>
    </row>
    <row r="153" spans="1:10" x14ac:dyDescent="0.35">
      <c r="A153" s="2" t="s">
        <v>552</v>
      </c>
      <c r="B153" s="12">
        <v>1160</v>
      </c>
      <c r="C153" s="13">
        <v>0.02</v>
      </c>
      <c r="D153" s="12">
        <v>1550</v>
      </c>
      <c r="E153" s="12">
        <v>1200</v>
      </c>
      <c r="F153" s="12">
        <v>320</v>
      </c>
      <c r="G153" s="12">
        <v>30</v>
      </c>
      <c r="H153" s="13">
        <v>0.77</v>
      </c>
      <c r="I153" s="13">
        <v>0.21</v>
      </c>
      <c r="J153" s="13">
        <v>0.02</v>
      </c>
    </row>
    <row r="154" spans="1:10" x14ac:dyDescent="0.35">
      <c r="A154" s="2" t="s">
        <v>553</v>
      </c>
      <c r="B154" s="12">
        <v>3540</v>
      </c>
      <c r="C154" s="13">
        <v>0.02</v>
      </c>
      <c r="D154" s="12">
        <v>3410</v>
      </c>
      <c r="E154" s="12">
        <v>2905</v>
      </c>
      <c r="F154" s="12">
        <v>470</v>
      </c>
      <c r="G154" s="12">
        <v>35</v>
      </c>
      <c r="H154" s="13">
        <v>0.85</v>
      </c>
      <c r="I154" s="13">
        <v>0.14000000000000001</v>
      </c>
      <c r="J154" s="13">
        <v>0.01</v>
      </c>
    </row>
    <row r="155" spans="1:10" x14ac:dyDescent="0.35">
      <c r="A155" s="2" t="s">
        <v>554</v>
      </c>
      <c r="B155" s="12">
        <v>1280</v>
      </c>
      <c r="C155" s="13">
        <v>0.02</v>
      </c>
      <c r="D155" s="12">
        <v>1550</v>
      </c>
      <c r="E155" s="12">
        <v>1075</v>
      </c>
      <c r="F155" s="12">
        <v>450</v>
      </c>
      <c r="G155" s="12">
        <v>25</v>
      </c>
      <c r="H155" s="13">
        <v>0.69</v>
      </c>
      <c r="I155" s="13">
        <v>0.28999999999999998</v>
      </c>
      <c r="J155" s="13">
        <v>0.02</v>
      </c>
    </row>
    <row r="156" spans="1:10" x14ac:dyDescent="0.35">
      <c r="A156" s="2" t="s">
        <v>555</v>
      </c>
      <c r="B156" s="12">
        <v>285</v>
      </c>
      <c r="C156" s="13">
        <v>0.02</v>
      </c>
      <c r="D156" s="12">
        <v>290</v>
      </c>
      <c r="E156" s="12">
        <v>200</v>
      </c>
      <c r="F156" s="12">
        <v>80</v>
      </c>
      <c r="G156" s="12">
        <v>5</v>
      </c>
      <c r="H156" s="13">
        <v>0.7</v>
      </c>
      <c r="I156" s="13">
        <v>0.28000000000000003</v>
      </c>
      <c r="J156" s="13">
        <v>0.02</v>
      </c>
    </row>
    <row r="157" spans="1:10" x14ac:dyDescent="0.35">
      <c r="A157" s="2" t="s">
        <v>556</v>
      </c>
      <c r="B157" s="12">
        <v>8465</v>
      </c>
      <c r="C157" s="13">
        <v>0.02</v>
      </c>
      <c r="D157" s="12">
        <v>8390</v>
      </c>
      <c r="E157" s="12">
        <v>6855</v>
      </c>
      <c r="F157" s="12">
        <v>1405</v>
      </c>
      <c r="G157" s="12">
        <v>130</v>
      </c>
      <c r="H157" s="13">
        <v>0.82</v>
      </c>
      <c r="I157" s="13">
        <v>0.17</v>
      </c>
      <c r="J157" s="13">
        <v>0.02</v>
      </c>
    </row>
    <row r="158" spans="1:10" x14ac:dyDescent="0.35">
      <c r="A158" s="2" t="s">
        <v>557</v>
      </c>
      <c r="B158" s="12">
        <v>3450</v>
      </c>
      <c r="C158" s="13">
        <v>0.03</v>
      </c>
      <c r="D158" s="12">
        <v>2680</v>
      </c>
      <c r="E158" s="12">
        <v>2485</v>
      </c>
      <c r="F158" s="12">
        <v>135</v>
      </c>
      <c r="G158" s="12">
        <v>65</v>
      </c>
      <c r="H158" s="13">
        <v>0.93</v>
      </c>
      <c r="I158" s="13">
        <v>0.05</v>
      </c>
      <c r="J158" s="13">
        <v>0.02</v>
      </c>
    </row>
    <row r="159" spans="1:10" x14ac:dyDescent="0.35">
      <c r="A159" s="2" t="s">
        <v>558</v>
      </c>
      <c r="B159" s="12">
        <v>1690</v>
      </c>
      <c r="C159" s="13">
        <v>0.03</v>
      </c>
      <c r="D159" s="12">
        <v>2130</v>
      </c>
      <c r="E159" s="12">
        <v>1640</v>
      </c>
      <c r="F159" s="12">
        <v>445</v>
      </c>
      <c r="G159" s="12">
        <v>45</v>
      </c>
      <c r="H159" s="13">
        <v>0.77</v>
      </c>
      <c r="I159" s="13">
        <v>0.21</v>
      </c>
      <c r="J159" s="13">
        <v>0.02</v>
      </c>
    </row>
    <row r="160" spans="1:10" x14ac:dyDescent="0.35">
      <c r="A160" s="2" t="s">
        <v>559</v>
      </c>
      <c r="B160" s="12">
        <v>5510</v>
      </c>
      <c r="C160" s="13">
        <v>0.03</v>
      </c>
      <c r="D160" s="12">
        <v>5355</v>
      </c>
      <c r="E160" s="12">
        <v>4620</v>
      </c>
      <c r="F160" s="12">
        <v>665</v>
      </c>
      <c r="G160" s="12">
        <v>70</v>
      </c>
      <c r="H160" s="13">
        <v>0.86</v>
      </c>
      <c r="I160" s="13">
        <v>0.12</v>
      </c>
      <c r="J160" s="13">
        <v>0.01</v>
      </c>
    </row>
    <row r="161" spans="1:10" x14ac:dyDescent="0.35">
      <c r="A161" s="2" t="s">
        <v>560</v>
      </c>
      <c r="B161" s="12">
        <v>1740</v>
      </c>
      <c r="C161" s="13">
        <v>0.03</v>
      </c>
      <c r="D161" s="12">
        <v>2115</v>
      </c>
      <c r="E161" s="12">
        <v>1460</v>
      </c>
      <c r="F161" s="12">
        <v>625</v>
      </c>
      <c r="G161" s="12">
        <v>30</v>
      </c>
      <c r="H161" s="13">
        <v>0.69</v>
      </c>
      <c r="I161" s="13">
        <v>0.3</v>
      </c>
      <c r="J161" s="13">
        <v>0.01</v>
      </c>
    </row>
    <row r="162" spans="1:10" x14ac:dyDescent="0.35">
      <c r="A162" s="2" t="s">
        <v>561</v>
      </c>
      <c r="B162" s="12">
        <v>420</v>
      </c>
      <c r="C162" s="13">
        <v>0.03</v>
      </c>
      <c r="D162" s="12">
        <v>395</v>
      </c>
      <c r="E162" s="12">
        <v>265</v>
      </c>
      <c r="F162" s="12">
        <v>130</v>
      </c>
      <c r="G162" s="12" t="s">
        <v>643</v>
      </c>
      <c r="H162" s="13">
        <v>0.67</v>
      </c>
      <c r="I162" s="13" t="s">
        <v>643</v>
      </c>
      <c r="J162" s="13" t="s">
        <v>643</v>
      </c>
    </row>
    <row r="163" spans="1:10" x14ac:dyDescent="0.35">
      <c r="A163" s="2" t="s">
        <v>562</v>
      </c>
      <c r="B163" s="12">
        <v>12805</v>
      </c>
      <c r="C163" s="13">
        <v>0.03</v>
      </c>
      <c r="D163" s="12">
        <v>12680</v>
      </c>
      <c r="E163" s="12">
        <v>10470</v>
      </c>
      <c r="F163" s="12">
        <v>2000</v>
      </c>
      <c r="G163" s="12">
        <v>210</v>
      </c>
      <c r="H163" s="13">
        <v>0.83</v>
      </c>
      <c r="I163" s="13">
        <v>0.16</v>
      </c>
      <c r="J163" s="13">
        <v>0.02</v>
      </c>
    </row>
    <row r="164" spans="1:10" x14ac:dyDescent="0.35">
      <c r="A164" s="2" t="s">
        <v>563</v>
      </c>
      <c r="B164" s="12">
        <v>1810</v>
      </c>
      <c r="C164" s="13">
        <v>0.02</v>
      </c>
      <c r="D164" s="12">
        <v>1420</v>
      </c>
      <c r="E164" s="12">
        <v>1320</v>
      </c>
      <c r="F164" s="12">
        <v>70</v>
      </c>
      <c r="G164" s="12">
        <v>25</v>
      </c>
      <c r="H164" s="13">
        <v>0.93</v>
      </c>
      <c r="I164" s="13">
        <v>0.05</v>
      </c>
      <c r="J164" s="13">
        <v>0.02</v>
      </c>
    </row>
    <row r="165" spans="1:10" x14ac:dyDescent="0.35">
      <c r="A165" s="2" t="s">
        <v>564</v>
      </c>
      <c r="B165" s="12">
        <v>965</v>
      </c>
      <c r="C165" s="13">
        <v>0.02</v>
      </c>
      <c r="D165" s="12">
        <v>1180</v>
      </c>
      <c r="E165" s="12">
        <v>915</v>
      </c>
      <c r="F165" s="12">
        <v>245</v>
      </c>
      <c r="G165" s="12">
        <v>20</v>
      </c>
      <c r="H165" s="13">
        <v>0.77</v>
      </c>
      <c r="I165" s="13">
        <v>0.21</v>
      </c>
      <c r="J165" s="13">
        <v>0.02</v>
      </c>
    </row>
    <row r="166" spans="1:10" x14ac:dyDescent="0.35">
      <c r="A166" s="2" t="s">
        <v>565</v>
      </c>
      <c r="B166" s="12">
        <v>2730</v>
      </c>
      <c r="C166" s="13">
        <v>0.02</v>
      </c>
      <c r="D166" s="12">
        <v>2660</v>
      </c>
      <c r="E166" s="12">
        <v>2340</v>
      </c>
      <c r="F166" s="12">
        <v>300</v>
      </c>
      <c r="G166" s="12">
        <v>20</v>
      </c>
      <c r="H166" s="13">
        <v>0.88</v>
      </c>
      <c r="I166" s="13">
        <v>0.11</v>
      </c>
      <c r="J166" s="13">
        <v>0.01</v>
      </c>
    </row>
    <row r="167" spans="1:10" x14ac:dyDescent="0.35">
      <c r="A167" s="2" t="s">
        <v>566</v>
      </c>
      <c r="B167" s="12">
        <v>975</v>
      </c>
      <c r="C167" s="13">
        <v>0.02</v>
      </c>
      <c r="D167" s="12">
        <v>1170</v>
      </c>
      <c r="E167" s="12">
        <v>840</v>
      </c>
      <c r="F167" s="12">
        <v>320</v>
      </c>
      <c r="G167" s="12">
        <v>10</v>
      </c>
      <c r="H167" s="13">
        <v>0.72</v>
      </c>
      <c r="I167" s="13">
        <v>0.27</v>
      </c>
      <c r="J167" s="13">
        <v>0.01</v>
      </c>
    </row>
    <row r="168" spans="1:10" x14ac:dyDescent="0.35">
      <c r="A168" s="2" t="s">
        <v>567</v>
      </c>
      <c r="B168" s="12">
        <v>205</v>
      </c>
      <c r="C168" s="13">
        <v>0.02</v>
      </c>
      <c r="D168" s="12">
        <v>195</v>
      </c>
      <c r="E168" s="12">
        <v>140</v>
      </c>
      <c r="F168" s="12">
        <v>55</v>
      </c>
      <c r="G168" s="12">
        <v>0</v>
      </c>
      <c r="H168" s="13">
        <v>0.71</v>
      </c>
      <c r="I168" s="13">
        <v>0.28999999999999998</v>
      </c>
      <c r="J168" s="13">
        <v>0</v>
      </c>
    </row>
    <row r="169" spans="1:10" x14ac:dyDescent="0.35">
      <c r="A169" s="2" t="s">
        <v>568</v>
      </c>
      <c r="B169" s="12">
        <v>6685</v>
      </c>
      <c r="C169" s="13">
        <v>0.02</v>
      </c>
      <c r="D169" s="12">
        <v>6630</v>
      </c>
      <c r="E169" s="12">
        <v>5555</v>
      </c>
      <c r="F169" s="12">
        <v>990</v>
      </c>
      <c r="G169" s="12">
        <v>80</v>
      </c>
      <c r="H169" s="13">
        <v>0.84</v>
      </c>
      <c r="I169" s="13">
        <v>0.15</v>
      </c>
      <c r="J169" s="13">
        <v>0.01</v>
      </c>
    </row>
    <row r="170" spans="1:10" x14ac:dyDescent="0.35">
      <c r="A170" s="2" t="s">
        <v>569</v>
      </c>
      <c r="B170" s="12">
        <v>220</v>
      </c>
      <c r="C170" s="13">
        <v>0</v>
      </c>
      <c r="D170" s="12">
        <v>150</v>
      </c>
      <c r="E170" s="12">
        <v>140</v>
      </c>
      <c r="F170" s="12">
        <v>15</v>
      </c>
      <c r="G170" s="12" t="s">
        <v>643</v>
      </c>
      <c r="H170" s="13">
        <v>0.91</v>
      </c>
      <c r="I170" s="13" t="s">
        <v>643</v>
      </c>
      <c r="J170" s="13" t="s">
        <v>643</v>
      </c>
    </row>
    <row r="171" spans="1:10" x14ac:dyDescent="0.35">
      <c r="A171" s="2" t="s">
        <v>570</v>
      </c>
      <c r="B171" s="12">
        <v>125</v>
      </c>
      <c r="C171" s="13">
        <v>0</v>
      </c>
      <c r="D171" s="12">
        <v>160</v>
      </c>
      <c r="E171" s="12">
        <v>120</v>
      </c>
      <c r="F171" s="12">
        <v>40</v>
      </c>
      <c r="G171" s="12">
        <v>5</v>
      </c>
      <c r="H171" s="13">
        <v>0.75</v>
      </c>
      <c r="I171" s="13">
        <v>0.23</v>
      </c>
      <c r="J171" s="13">
        <v>0.02</v>
      </c>
    </row>
    <row r="172" spans="1:10" x14ac:dyDescent="0.35">
      <c r="A172" s="2" t="s">
        <v>571</v>
      </c>
      <c r="B172" s="12">
        <v>410</v>
      </c>
      <c r="C172" s="13">
        <v>0</v>
      </c>
      <c r="D172" s="12">
        <v>395</v>
      </c>
      <c r="E172" s="12">
        <v>325</v>
      </c>
      <c r="F172" s="12">
        <v>70</v>
      </c>
      <c r="G172" s="12">
        <v>5</v>
      </c>
      <c r="H172" s="13">
        <v>0.81</v>
      </c>
      <c r="I172" s="13">
        <v>0.17</v>
      </c>
      <c r="J172" s="13">
        <v>0.01</v>
      </c>
    </row>
    <row r="173" spans="1:10" x14ac:dyDescent="0.35">
      <c r="A173" s="2" t="s">
        <v>572</v>
      </c>
      <c r="B173" s="12">
        <v>165</v>
      </c>
      <c r="C173" s="13">
        <v>0</v>
      </c>
      <c r="D173" s="12">
        <v>190</v>
      </c>
      <c r="E173" s="12">
        <v>110</v>
      </c>
      <c r="F173" s="12">
        <v>75</v>
      </c>
      <c r="G173" s="12" t="s">
        <v>643</v>
      </c>
      <c r="H173" s="13">
        <v>0.59</v>
      </c>
      <c r="I173" s="13" t="s">
        <v>643</v>
      </c>
      <c r="J173" s="13" t="s">
        <v>643</v>
      </c>
    </row>
    <row r="174" spans="1:10" x14ac:dyDescent="0.35">
      <c r="A174" s="2" t="s">
        <v>573</v>
      </c>
      <c r="B174" s="12">
        <v>45</v>
      </c>
      <c r="C174" s="13">
        <v>0</v>
      </c>
      <c r="D174" s="12">
        <v>50</v>
      </c>
      <c r="E174" s="12">
        <v>35</v>
      </c>
      <c r="F174" s="12">
        <v>15</v>
      </c>
      <c r="G174" s="12">
        <v>0</v>
      </c>
      <c r="H174" s="13">
        <v>0.73</v>
      </c>
      <c r="I174" s="13">
        <v>0.27</v>
      </c>
      <c r="J174" s="13">
        <v>0</v>
      </c>
    </row>
    <row r="175" spans="1:10" x14ac:dyDescent="0.35">
      <c r="A175" s="2" t="s">
        <v>574</v>
      </c>
      <c r="B175" s="12">
        <v>965</v>
      </c>
      <c r="C175" s="13">
        <v>0</v>
      </c>
      <c r="D175" s="12">
        <v>955</v>
      </c>
      <c r="E175" s="12">
        <v>730</v>
      </c>
      <c r="F175" s="12">
        <v>210</v>
      </c>
      <c r="G175" s="12">
        <v>10</v>
      </c>
      <c r="H175" s="13">
        <v>0.77</v>
      </c>
      <c r="I175" s="13">
        <v>0.22</v>
      </c>
      <c r="J175" s="13">
        <v>0.01</v>
      </c>
    </row>
    <row r="176" spans="1:10" x14ac:dyDescent="0.35">
      <c r="A176" s="2" t="s">
        <v>575</v>
      </c>
      <c r="B176" s="12">
        <v>2090</v>
      </c>
      <c r="C176" s="13">
        <v>0.02</v>
      </c>
      <c r="D176" s="12">
        <v>1685</v>
      </c>
      <c r="E176" s="12">
        <v>1570</v>
      </c>
      <c r="F176" s="12">
        <v>85</v>
      </c>
      <c r="G176" s="12">
        <v>30</v>
      </c>
      <c r="H176" s="13">
        <v>0.93</v>
      </c>
      <c r="I176" s="13">
        <v>0.05</v>
      </c>
      <c r="J176" s="13">
        <v>0.02</v>
      </c>
    </row>
    <row r="177" spans="1:10" x14ac:dyDescent="0.35">
      <c r="A177" s="2" t="s">
        <v>576</v>
      </c>
      <c r="B177" s="12">
        <v>915</v>
      </c>
      <c r="C177" s="13">
        <v>0.02</v>
      </c>
      <c r="D177" s="12">
        <v>1140</v>
      </c>
      <c r="E177" s="12">
        <v>895</v>
      </c>
      <c r="F177" s="12">
        <v>200</v>
      </c>
      <c r="G177" s="12">
        <v>40</v>
      </c>
      <c r="H177" s="13">
        <v>0.79</v>
      </c>
      <c r="I177" s="13">
        <v>0.18</v>
      </c>
      <c r="J177" s="13">
        <v>0.04</v>
      </c>
    </row>
    <row r="178" spans="1:10" x14ac:dyDescent="0.35">
      <c r="A178" s="2" t="s">
        <v>577</v>
      </c>
      <c r="B178" s="12">
        <v>3055</v>
      </c>
      <c r="C178" s="13">
        <v>0.02</v>
      </c>
      <c r="D178" s="12">
        <v>2975</v>
      </c>
      <c r="E178" s="12">
        <v>2640</v>
      </c>
      <c r="F178" s="12">
        <v>315</v>
      </c>
      <c r="G178" s="12">
        <v>20</v>
      </c>
      <c r="H178" s="13">
        <v>0.89</v>
      </c>
      <c r="I178" s="13">
        <v>0.11</v>
      </c>
      <c r="J178" s="13">
        <v>0.01</v>
      </c>
    </row>
    <row r="179" spans="1:10" x14ac:dyDescent="0.35">
      <c r="A179" s="2" t="s">
        <v>578</v>
      </c>
      <c r="B179" s="12">
        <v>975</v>
      </c>
      <c r="C179" s="13">
        <v>0.02</v>
      </c>
      <c r="D179" s="12">
        <v>1185</v>
      </c>
      <c r="E179" s="12">
        <v>830</v>
      </c>
      <c r="F179" s="12">
        <v>340</v>
      </c>
      <c r="G179" s="12">
        <v>15</v>
      </c>
      <c r="H179" s="13">
        <v>0.7</v>
      </c>
      <c r="I179" s="13">
        <v>0.28999999999999998</v>
      </c>
      <c r="J179" s="13">
        <v>0.01</v>
      </c>
    </row>
    <row r="180" spans="1:10" x14ac:dyDescent="0.35">
      <c r="A180" s="2" t="s">
        <v>579</v>
      </c>
      <c r="B180" s="12">
        <v>215</v>
      </c>
      <c r="C180" s="13">
        <v>0.02</v>
      </c>
      <c r="D180" s="12">
        <v>220</v>
      </c>
      <c r="E180" s="12">
        <v>160</v>
      </c>
      <c r="F180" s="12">
        <v>60</v>
      </c>
      <c r="G180" s="12" t="s">
        <v>643</v>
      </c>
      <c r="H180" s="13">
        <v>0.72</v>
      </c>
      <c r="I180" s="13" t="s">
        <v>643</v>
      </c>
      <c r="J180" s="13" t="s">
        <v>643</v>
      </c>
    </row>
    <row r="181" spans="1:10" x14ac:dyDescent="0.35">
      <c r="A181" s="2" t="s">
        <v>580</v>
      </c>
      <c r="B181" s="12">
        <v>7250</v>
      </c>
      <c r="C181" s="13">
        <v>0.02</v>
      </c>
      <c r="D181" s="12">
        <v>7200</v>
      </c>
      <c r="E181" s="12">
        <v>6095</v>
      </c>
      <c r="F181" s="12">
        <v>1005</v>
      </c>
      <c r="G181" s="12">
        <v>105</v>
      </c>
      <c r="H181" s="13">
        <v>0.85</v>
      </c>
      <c r="I181" s="13">
        <v>0.14000000000000001</v>
      </c>
      <c r="J181" s="13">
        <v>0.01</v>
      </c>
    </row>
    <row r="182" spans="1:10" x14ac:dyDescent="0.35">
      <c r="A182" s="2" t="s">
        <v>581</v>
      </c>
      <c r="B182" s="12">
        <v>6340</v>
      </c>
      <c r="C182" s="13">
        <v>0.06</v>
      </c>
      <c r="D182" s="12">
        <v>4995</v>
      </c>
      <c r="E182" s="12">
        <v>4585</v>
      </c>
      <c r="F182" s="12">
        <v>300</v>
      </c>
      <c r="G182" s="12">
        <v>105</v>
      </c>
      <c r="H182" s="13">
        <v>0.92</v>
      </c>
      <c r="I182" s="13">
        <v>0.06</v>
      </c>
      <c r="J182" s="13">
        <v>0.02</v>
      </c>
    </row>
    <row r="183" spans="1:10" x14ac:dyDescent="0.35">
      <c r="A183" s="2" t="s">
        <v>582</v>
      </c>
      <c r="B183" s="12">
        <v>3195</v>
      </c>
      <c r="C183" s="13">
        <v>0.06</v>
      </c>
      <c r="D183" s="12">
        <v>3950</v>
      </c>
      <c r="E183" s="12">
        <v>3005</v>
      </c>
      <c r="F183" s="12">
        <v>845</v>
      </c>
      <c r="G183" s="12">
        <v>95</v>
      </c>
      <c r="H183" s="13">
        <v>0.76</v>
      </c>
      <c r="I183" s="13">
        <v>0.21</v>
      </c>
      <c r="J183" s="13">
        <v>0.02</v>
      </c>
    </row>
    <row r="184" spans="1:10" x14ac:dyDescent="0.35">
      <c r="A184" s="2" t="s">
        <v>583</v>
      </c>
      <c r="B184" s="12">
        <v>9810</v>
      </c>
      <c r="C184" s="13">
        <v>0.06</v>
      </c>
      <c r="D184" s="12">
        <v>9590</v>
      </c>
      <c r="E184" s="12">
        <v>8365</v>
      </c>
      <c r="F184" s="12">
        <v>1115</v>
      </c>
      <c r="G184" s="12">
        <v>110</v>
      </c>
      <c r="H184" s="13">
        <v>0.87</v>
      </c>
      <c r="I184" s="13">
        <v>0.12</v>
      </c>
      <c r="J184" s="13">
        <v>0.01</v>
      </c>
    </row>
    <row r="185" spans="1:10" x14ac:dyDescent="0.35">
      <c r="A185" s="2" t="s">
        <v>584</v>
      </c>
      <c r="B185" s="12">
        <v>3110</v>
      </c>
      <c r="C185" s="13">
        <v>0.06</v>
      </c>
      <c r="D185" s="12">
        <v>3725</v>
      </c>
      <c r="E185" s="12">
        <v>2620</v>
      </c>
      <c r="F185" s="12">
        <v>1055</v>
      </c>
      <c r="G185" s="12">
        <v>55</v>
      </c>
      <c r="H185" s="13">
        <v>0.7</v>
      </c>
      <c r="I185" s="13">
        <v>0.28000000000000003</v>
      </c>
      <c r="J185" s="13">
        <v>0.01</v>
      </c>
    </row>
    <row r="186" spans="1:10" x14ac:dyDescent="0.35">
      <c r="A186" s="2" t="s">
        <v>585</v>
      </c>
      <c r="B186" s="12">
        <v>755</v>
      </c>
      <c r="C186" s="13">
        <v>0.06</v>
      </c>
      <c r="D186" s="12">
        <v>755</v>
      </c>
      <c r="E186" s="12">
        <v>505</v>
      </c>
      <c r="F186" s="12">
        <v>240</v>
      </c>
      <c r="G186" s="12">
        <v>10</v>
      </c>
      <c r="H186" s="13">
        <v>0.67</v>
      </c>
      <c r="I186" s="13">
        <v>0.32</v>
      </c>
      <c r="J186" s="13">
        <v>0.01</v>
      </c>
    </row>
    <row r="187" spans="1:10" x14ac:dyDescent="0.35">
      <c r="A187" s="2" t="s">
        <v>586</v>
      </c>
      <c r="B187" s="12">
        <v>23210</v>
      </c>
      <c r="C187" s="13">
        <v>0.06</v>
      </c>
      <c r="D187" s="12">
        <v>23015</v>
      </c>
      <c r="E187" s="12">
        <v>19080</v>
      </c>
      <c r="F187" s="12">
        <v>3560</v>
      </c>
      <c r="G187" s="12">
        <v>380</v>
      </c>
      <c r="H187" s="13">
        <v>0.83</v>
      </c>
      <c r="I187" s="13">
        <v>0.15</v>
      </c>
      <c r="J187" s="13">
        <v>0.02</v>
      </c>
    </row>
    <row r="188" spans="1:10" x14ac:dyDescent="0.35">
      <c r="A188" s="2" t="s">
        <v>587</v>
      </c>
      <c r="B188" s="12">
        <v>1185</v>
      </c>
      <c r="C188" s="13">
        <v>0.01</v>
      </c>
      <c r="D188" s="12">
        <v>930</v>
      </c>
      <c r="E188" s="12">
        <v>860</v>
      </c>
      <c r="F188" s="12">
        <v>50</v>
      </c>
      <c r="G188" s="12">
        <v>20</v>
      </c>
      <c r="H188" s="13">
        <v>0.92</v>
      </c>
      <c r="I188" s="13">
        <v>0.05</v>
      </c>
      <c r="J188" s="13">
        <v>0.02</v>
      </c>
    </row>
    <row r="189" spans="1:10" x14ac:dyDescent="0.35">
      <c r="A189" s="2" t="s">
        <v>588</v>
      </c>
      <c r="B189" s="12">
        <v>635</v>
      </c>
      <c r="C189" s="13">
        <v>0.01</v>
      </c>
      <c r="D189" s="12">
        <v>775</v>
      </c>
      <c r="E189" s="12">
        <v>610</v>
      </c>
      <c r="F189" s="12">
        <v>150</v>
      </c>
      <c r="G189" s="12">
        <v>15</v>
      </c>
      <c r="H189" s="13">
        <v>0.79</v>
      </c>
      <c r="I189" s="13">
        <v>0.2</v>
      </c>
      <c r="J189" s="13">
        <v>0.02</v>
      </c>
    </row>
    <row r="190" spans="1:10" x14ac:dyDescent="0.35">
      <c r="A190" s="2" t="s">
        <v>589</v>
      </c>
      <c r="B190" s="12">
        <v>1875</v>
      </c>
      <c r="C190" s="13">
        <v>0.01</v>
      </c>
      <c r="D190" s="12">
        <v>1850</v>
      </c>
      <c r="E190" s="12">
        <v>1630</v>
      </c>
      <c r="F190" s="12">
        <v>205</v>
      </c>
      <c r="G190" s="12">
        <v>15</v>
      </c>
      <c r="H190" s="13">
        <v>0.88</v>
      </c>
      <c r="I190" s="13">
        <v>0.11</v>
      </c>
      <c r="J190" s="13">
        <v>0.01</v>
      </c>
    </row>
    <row r="191" spans="1:10" x14ac:dyDescent="0.35">
      <c r="A191" s="2" t="s">
        <v>590</v>
      </c>
      <c r="B191" s="12">
        <v>645</v>
      </c>
      <c r="C191" s="13">
        <v>0.01</v>
      </c>
      <c r="D191" s="12">
        <v>745</v>
      </c>
      <c r="E191" s="12">
        <v>550</v>
      </c>
      <c r="F191" s="12">
        <v>190</v>
      </c>
      <c r="G191" s="12">
        <v>10</v>
      </c>
      <c r="H191" s="13">
        <v>0.74</v>
      </c>
      <c r="I191" s="13">
        <v>0.25</v>
      </c>
      <c r="J191" s="13">
        <v>0.01</v>
      </c>
    </row>
    <row r="192" spans="1:10" x14ac:dyDescent="0.35">
      <c r="A192" s="2" t="s">
        <v>591</v>
      </c>
      <c r="B192" s="12">
        <v>165</v>
      </c>
      <c r="C192" s="13">
        <v>0.01</v>
      </c>
      <c r="D192" s="12">
        <v>175</v>
      </c>
      <c r="E192" s="12">
        <v>120</v>
      </c>
      <c r="F192" s="12">
        <v>55</v>
      </c>
      <c r="G192" s="12" t="s">
        <v>643</v>
      </c>
      <c r="H192" s="13">
        <v>0.69</v>
      </c>
      <c r="I192" s="13" t="s">
        <v>643</v>
      </c>
      <c r="J192" s="13" t="s">
        <v>643</v>
      </c>
    </row>
    <row r="193" spans="1:10" x14ac:dyDescent="0.35">
      <c r="A193" s="2" t="s">
        <v>592</v>
      </c>
      <c r="B193" s="12">
        <v>4505</v>
      </c>
      <c r="C193" s="13">
        <v>0.01</v>
      </c>
      <c r="D193" s="12">
        <v>4470</v>
      </c>
      <c r="E193" s="12">
        <v>3765</v>
      </c>
      <c r="F193" s="12">
        <v>645</v>
      </c>
      <c r="G193" s="12">
        <v>60</v>
      </c>
      <c r="H193" s="13">
        <v>0.84</v>
      </c>
      <c r="I193" s="13">
        <v>0.14000000000000001</v>
      </c>
      <c r="J193" s="13">
        <v>0.01</v>
      </c>
    </row>
    <row r="194" spans="1:10" x14ac:dyDescent="0.35">
      <c r="A194" s="2" t="s">
        <v>382</v>
      </c>
      <c r="B194" s="12">
        <v>104575</v>
      </c>
      <c r="C194" s="13">
        <v>1</v>
      </c>
      <c r="D194" s="12">
        <v>81700</v>
      </c>
      <c r="E194" s="12">
        <v>75450</v>
      </c>
      <c r="F194" s="12">
        <v>4630</v>
      </c>
      <c r="G194" s="12">
        <v>1620</v>
      </c>
      <c r="H194" s="13">
        <v>0.92</v>
      </c>
      <c r="I194" s="13">
        <v>0.06</v>
      </c>
      <c r="J194" s="13">
        <v>0.02</v>
      </c>
    </row>
    <row r="195" spans="1:10" x14ac:dyDescent="0.35">
      <c r="A195" s="2" t="s">
        <v>383</v>
      </c>
      <c r="B195" s="12">
        <v>53375</v>
      </c>
      <c r="C195" s="13">
        <v>1</v>
      </c>
      <c r="D195" s="12">
        <v>66445</v>
      </c>
      <c r="E195" s="12">
        <v>51645</v>
      </c>
      <c r="F195" s="12">
        <v>13345</v>
      </c>
      <c r="G195" s="12">
        <v>1455</v>
      </c>
      <c r="H195" s="13">
        <v>0.78</v>
      </c>
      <c r="I195" s="13">
        <v>0.2</v>
      </c>
      <c r="J195" s="13">
        <v>0.02</v>
      </c>
    </row>
    <row r="196" spans="1:10" x14ac:dyDescent="0.35">
      <c r="A196" s="2" t="s">
        <v>384</v>
      </c>
      <c r="B196" s="12">
        <v>161060</v>
      </c>
      <c r="C196" s="13">
        <v>1</v>
      </c>
      <c r="D196" s="12">
        <v>156115</v>
      </c>
      <c r="E196" s="12">
        <v>135550</v>
      </c>
      <c r="F196" s="12">
        <v>18915</v>
      </c>
      <c r="G196" s="12">
        <v>1650</v>
      </c>
      <c r="H196" s="13">
        <v>0.87</v>
      </c>
      <c r="I196" s="13">
        <v>0.12</v>
      </c>
      <c r="J196" s="13">
        <v>0.01</v>
      </c>
    </row>
    <row r="197" spans="1:10" x14ac:dyDescent="0.35">
      <c r="A197" s="2" t="s">
        <v>385</v>
      </c>
      <c r="B197" s="12">
        <v>51775</v>
      </c>
      <c r="C197" s="13">
        <v>1</v>
      </c>
      <c r="D197" s="12">
        <v>63235</v>
      </c>
      <c r="E197" s="12">
        <v>44565</v>
      </c>
      <c r="F197" s="12">
        <v>17600</v>
      </c>
      <c r="G197" s="12">
        <v>1065</v>
      </c>
      <c r="H197" s="13">
        <v>0.7</v>
      </c>
      <c r="I197" s="13">
        <v>0.28000000000000003</v>
      </c>
      <c r="J197" s="13">
        <v>0.02</v>
      </c>
    </row>
    <row r="198" spans="1:10" x14ac:dyDescent="0.35">
      <c r="A198" s="2" t="s">
        <v>386</v>
      </c>
      <c r="B198" s="12">
        <v>12340</v>
      </c>
      <c r="C198" s="13">
        <v>1</v>
      </c>
      <c r="D198" s="12">
        <v>11975</v>
      </c>
      <c r="E198" s="12">
        <v>8440</v>
      </c>
      <c r="F198" s="12">
        <v>3380</v>
      </c>
      <c r="G198" s="12">
        <v>155</v>
      </c>
      <c r="H198" s="13">
        <v>0.7</v>
      </c>
      <c r="I198" s="13">
        <v>0.28000000000000003</v>
      </c>
      <c r="J198" s="13">
        <v>0.01</v>
      </c>
    </row>
    <row r="199" spans="1:10" x14ac:dyDescent="0.35">
      <c r="A199" s="2" t="s">
        <v>387</v>
      </c>
      <c r="B199" s="12">
        <v>383125</v>
      </c>
      <c r="C199" s="13">
        <v>1</v>
      </c>
      <c r="D199" s="12">
        <v>379470</v>
      </c>
      <c r="E199" s="12">
        <v>315650</v>
      </c>
      <c r="F199" s="12">
        <v>57870</v>
      </c>
      <c r="G199" s="12">
        <v>5950</v>
      </c>
      <c r="H199" s="13">
        <v>0.83</v>
      </c>
      <c r="I199" s="13">
        <v>0.15</v>
      </c>
      <c r="J199" s="13">
        <v>0.02</v>
      </c>
    </row>
    <row r="200" spans="1:10" x14ac:dyDescent="0.35">
      <c r="A200" s="2" t="s">
        <v>593</v>
      </c>
      <c r="B200" s="12">
        <v>95</v>
      </c>
      <c r="C200" s="13">
        <v>0</v>
      </c>
      <c r="D200" s="12">
        <v>75</v>
      </c>
      <c r="E200" s="12">
        <v>65</v>
      </c>
      <c r="F200" s="12">
        <v>5</v>
      </c>
      <c r="G200" s="12">
        <v>5</v>
      </c>
      <c r="H200" s="13">
        <v>0.89</v>
      </c>
      <c r="I200" s="13">
        <v>7.0000000000000007E-2</v>
      </c>
      <c r="J200" s="13">
        <v>0.04</v>
      </c>
    </row>
    <row r="201" spans="1:10" x14ac:dyDescent="0.35">
      <c r="A201" s="2" t="s">
        <v>594</v>
      </c>
      <c r="B201" s="12">
        <v>60</v>
      </c>
      <c r="C201" s="13">
        <v>0</v>
      </c>
      <c r="D201" s="12">
        <v>70</v>
      </c>
      <c r="E201" s="12">
        <v>50</v>
      </c>
      <c r="F201" s="12">
        <v>15</v>
      </c>
      <c r="G201" s="12" t="s">
        <v>643</v>
      </c>
      <c r="H201" s="13">
        <v>0.75</v>
      </c>
      <c r="I201" s="13" t="s">
        <v>643</v>
      </c>
      <c r="J201" s="13" t="s">
        <v>643</v>
      </c>
    </row>
    <row r="202" spans="1:10" x14ac:dyDescent="0.35">
      <c r="A202" s="2" t="s">
        <v>595</v>
      </c>
      <c r="B202" s="12">
        <v>140</v>
      </c>
      <c r="C202" s="13">
        <v>0</v>
      </c>
      <c r="D202" s="12">
        <v>145</v>
      </c>
      <c r="E202" s="12">
        <v>125</v>
      </c>
      <c r="F202" s="12">
        <v>20</v>
      </c>
      <c r="G202" s="12" t="s">
        <v>643</v>
      </c>
      <c r="H202" s="13">
        <v>0.87</v>
      </c>
      <c r="I202" s="13" t="s">
        <v>643</v>
      </c>
      <c r="J202" s="13" t="s">
        <v>643</v>
      </c>
    </row>
    <row r="203" spans="1:10" x14ac:dyDescent="0.35">
      <c r="A203" s="2" t="s">
        <v>596</v>
      </c>
      <c r="B203" s="12">
        <v>55</v>
      </c>
      <c r="C203" s="13">
        <v>0</v>
      </c>
      <c r="D203" s="12">
        <v>65</v>
      </c>
      <c r="E203" s="12">
        <v>45</v>
      </c>
      <c r="F203" s="12">
        <v>15</v>
      </c>
      <c r="G203" s="12" t="s">
        <v>643</v>
      </c>
      <c r="H203" s="13">
        <v>0.75</v>
      </c>
      <c r="I203" s="13" t="s">
        <v>643</v>
      </c>
      <c r="J203" s="13" t="s">
        <v>643</v>
      </c>
    </row>
    <row r="204" spans="1:10" x14ac:dyDescent="0.35">
      <c r="A204" s="2" t="s">
        <v>597</v>
      </c>
      <c r="B204" s="12">
        <v>25</v>
      </c>
      <c r="C204" s="13">
        <v>0</v>
      </c>
      <c r="D204" s="12">
        <v>20</v>
      </c>
      <c r="E204" s="12">
        <v>10</v>
      </c>
      <c r="F204" s="12">
        <v>10</v>
      </c>
      <c r="G204" s="12">
        <v>0</v>
      </c>
      <c r="H204" s="13">
        <v>0.56000000000000005</v>
      </c>
      <c r="I204" s="13">
        <v>0.44</v>
      </c>
      <c r="J204" s="13">
        <v>0</v>
      </c>
    </row>
    <row r="205" spans="1:10" x14ac:dyDescent="0.35">
      <c r="A205" s="2" t="s">
        <v>598</v>
      </c>
      <c r="B205" s="12">
        <v>380</v>
      </c>
      <c r="C205" s="13">
        <v>0</v>
      </c>
      <c r="D205" s="12">
        <v>370</v>
      </c>
      <c r="E205" s="12">
        <v>300</v>
      </c>
      <c r="F205" s="12">
        <v>60</v>
      </c>
      <c r="G205" s="12">
        <v>5</v>
      </c>
      <c r="H205" s="13">
        <v>0.82</v>
      </c>
      <c r="I205" s="13">
        <v>0.17</v>
      </c>
      <c r="J205" s="13">
        <v>0.02</v>
      </c>
    </row>
    <row r="206" spans="1:10" x14ac:dyDescent="0.35">
      <c r="A206" s="2" t="s">
        <v>599</v>
      </c>
      <c r="B206" s="12">
        <v>2415</v>
      </c>
      <c r="C206" s="13">
        <v>0.02</v>
      </c>
      <c r="D206" s="12">
        <v>1920</v>
      </c>
      <c r="E206" s="12">
        <v>1785</v>
      </c>
      <c r="F206" s="12">
        <v>100</v>
      </c>
      <c r="G206" s="12">
        <v>35</v>
      </c>
      <c r="H206" s="13">
        <v>0.93</v>
      </c>
      <c r="I206" s="13">
        <v>0.05</v>
      </c>
      <c r="J206" s="13">
        <v>0.02</v>
      </c>
    </row>
    <row r="207" spans="1:10" x14ac:dyDescent="0.35">
      <c r="A207" s="2" t="s">
        <v>600</v>
      </c>
      <c r="B207" s="12">
        <v>1285</v>
      </c>
      <c r="C207" s="13">
        <v>0.02</v>
      </c>
      <c r="D207" s="12">
        <v>1535</v>
      </c>
      <c r="E207" s="12">
        <v>1215</v>
      </c>
      <c r="F207" s="12">
        <v>295</v>
      </c>
      <c r="G207" s="12">
        <v>30</v>
      </c>
      <c r="H207" s="13">
        <v>0.79</v>
      </c>
      <c r="I207" s="13">
        <v>0.19</v>
      </c>
      <c r="J207" s="13">
        <v>0.02</v>
      </c>
    </row>
    <row r="208" spans="1:10" x14ac:dyDescent="0.35">
      <c r="A208" s="2" t="s">
        <v>601</v>
      </c>
      <c r="B208" s="12">
        <v>3500</v>
      </c>
      <c r="C208" s="13">
        <v>0.02</v>
      </c>
      <c r="D208" s="12">
        <v>3440</v>
      </c>
      <c r="E208" s="12">
        <v>2990</v>
      </c>
      <c r="F208" s="12">
        <v>415</v>
      </c>
      <c r="G208" s="12">
        <v>40</v>
      </c>
      <c r="H208" s="13">
        <v>0.87</v>
      </c>
      <c r="I208" s="13">
        <v>0.12</v>
      </c>
      <c r="J208" s="13">
        <v>0.01</v>
      </c>
    </row>
    <row r="209" spans="1:10" x14ac:dyDescent="0.35">
      <c r="A209" s="2" t="s">
        <v>602</v>
      </c>
      <c r="B209" s="12">
        <v>1105</v>
      </c>
      <c r="C209" s="13">
        <v>0.02</v>
      </c>
      <c r="D209" s="12">
        <v>1335</v>
      </c>
      <c r="E209" s="12">
        <v>960</v>
      </c>
      <c r="F209" s="12">
        <v>355</v>
      </c>
      <c r="G209" s="12">
        <v>20</v>
      </c>
      <c r="H209" s="13">
        <v>0.72</v>
      </c>
      <c r="I209" s="13">
        <v>0.27</v>
      </c>
      <c r="J209" s="13">
        <v>0.01</v>
      </c>
    </row>
    <row r="210" spans="1:10" x14ac:dyDescent="0.35">
      <c r="A210" s="2" t="s">
        <v>603</v>
      </c>
      <c r="B210" s="12">
        <v>255</v>
      </c>
      <c r="C210" s="13">
        <v>0.02</v>
      </c>
      <c r="D210" s="12">
        <v>245</v>
      </c>
      <c r="E210" s="12">
        <v>170</v>
      </c>
      <c r="F210" s="12">
        <v>70</v>
      </c>
      <c r="G210" s="12" t="s">
        <v>643</v>
      </c>
      <c r="H210" s="13">
        <v>0.7</v>
      </c>
      <c r="I210" s="13" t="s">
        <v>643</v>
      </c>
      <c r="J210" s="13" t="s">
        <v>643</v>
      </c>
    </row>
    <row r="211" spans="1:10" x14ac:dyDescent="0.35">
      <c r="A211" s="2" t="s">
        <v>604</v>
      </c>
      <c r="B211" s="12">
        <v>8560</v>
      </c>
      <c r="C211" s="13">
        <v>0.02</v>
      </c>
      <c r="D211" s="12">
        <v>8475</v>
      </c>
      <c r="E211" s="12">
        <v>7120</v>
      </c>
      <c r="F211" s="12">
        <v>1235</v>
      </c>
      <c r="G211" s="12">
        <v>120</v>
      </c>
      <c r="H211" s="13">
        <v>0.84</v>
      </c>
      <c r="I211" s="13">
        <v>0.15</v>
      </c>
      <c r="J211" s="13">
        <v>0.01</v>
      </c>
    </row>
    <row r="212" spans="1:10" x14ac:dyDescent="0.35">
      <c r="A212" s="2" t="s">
        <v>605</v>
      </c>
      <c r="B212" s="12">
        <v>3910</v>
      </c>
      <c r="C212" s="13">
        <v>0.04</v>
      </c>
      <c r="D212" s="12">
        <v>2960</v>
      </c>
      <c r="E212" s="12">
        <v>2730</v>
      </c>
      <c r="F212" s="12">
        <v>165</v>
      </c>
      <c r="G212" s="12">
        <v>65</v>
      </c>
      <c r="H212" s="13">
        <v>0.92</v>
      </c>
      <c r="I212" s="13">
        <v>0.06</v>
      </c>
      <c r="J212" s="13">
        <v>0.02</v>
      </c>
    </row>
    <row r="213" spans="1:10" x14ac:dyDescent="0.35">
      <c r="A213" s="2" t="s">
        <v>606</v>
      </c>
      <c r="B213" s="12">
        <v>2045</v>
      </c>
      <c r="C213" s="13">
        <v>0.04</v>
      </c>
      <c r="D213" s="12">
        <v>2640</v>
      </c>
      <c r="E213" s="12">
        <v>2080</v>
      </c>
      <c r="F213" s="12">
        <v>510</v>
      </c>
      <c r="G213" s="12">
        <v>45</v>
      </c>
      <c r="H213" s="13">
        <v>0.79</v>
      </c>
      <c r="I213" s="13">
        <v>0.19</v>
      </c>
      <c r="J213" s="13">
        <v>0.02</v>
      </c>
    </row>
    <row r="214" spans="1:10" x14ac:dyDescent="0.35">
      <c r="A214" s="2" t="s">
        <v>607</v>
      </c>
      <c r="B214" s="12">
        <v>6305</v>
      </c>
      <c r="C214" s="13">
        <v>0.04</v>
      </c>
      <c r="D214" s="12">
        <v>6155</v>
      </c>
      <c r="E214" s="12">
        <v>5315</v>
      </c>
      <c r="F214" s="12">
        <v>765</v>
      </c>
      <c r="G214" s="12">
        <v>75</v>
      </c>
      <c r="H214" s="13">
        <v>0.86</v>
      </c>
      <c r="I214" s="13">
        <v>0.12</v>
      </c>
      <c r="J214" s="13">
        <v>0.01</v>
      </c>
    </row>
    <row r="215" spans="1:10" x14ac:dyDescent="0.35">
      <c r="A215" s="2" t="s">
        <v>608</v>
      </c>
      <c r="B215" s="12">
        <v>1935</v>
      </c>
      <c r="C215" s="13">
        <v>0.04</v>
      </c>
      <c r="D215" s="12">
        <v>2350</v>
      </c>
      <c r="E215" s="12">
        <v>1640</v>
      </c>
      <c r="F215" s="12">
        <v>675</v>
      </c>
      <c r="G215" s="12">
        <v>40</v>
      </c>
      <c r="H215" s="13">
        <v>0.7</v>
      </c>
      <c r="I215" s="13">
        <v>0.28999999999999998</v>
      </c>
      <c r="J215" s="13">
        <v>0.02</v>
      </c>
    </row>
    <row r="216" spans="1:10" x14ac:dyDescent="0.35">
      <c r="A216" s="2" t="s">
        <v>609</v>
      </c>
      <c r="B216" s="12">
        <v>460</v>
      </c>
      <c r="C216" s="13">
        <v>0.04</v>
      </c>
      <c r="D216" s="12">
        <v>435</v>
      </c>
      <c r="E216" s="12">
        <v>300</v>
      </c>
      <c r="F216" s="12">
        <v>125</v>
      </c>
      <c r="G216" s="12">
        <v>10</v>
      </c>
      <c r="H216" s="13">
        <v>0.69</v>
      </c>
      <c r="I216" s="13">
        <v>0.28999999999999998</v>
      </c>
      <c r="J216" s="13">
        <v>0.02</v>
      </c>
    </row>
    <row r="217" spans="1:10" x14ac:dyDescent="0.35">
      <c r="A217" s="2" t="s">
        <v>610</v>
      </c>
      <c r="B217" s="12">
        <v>14660</v>
      </c>
      <c r="C217" s="13">
        <v>0.04</v>
      </c>
      <c r="D217" s="12">
        <v>14540</v>
      </c>
      <c r="E217" s="12">
        <v>12065</v>
      </c>
      <c r="F217" s="12">
        <v>2240</v>
      </c>
      <c r="G217" s="12">
        <v>235</v>
      </c>
      <c r="H217" s="13">
        <v>0.83</v>
      </c>
      <c r="I217" s="13">
        <v>0.15</v>
      </c>
      <c r="J217" s="13">
        <v>0.02</v>
      </c>
    </row>
  </sheetData>
  <conditionalFormatting sqref="A1">
    <cfRule type="dataBar" priority="1">
      <dataBar>
        <cfvo type="num" val="0"/>
        <cfvo type="num" val="1"/>
        <color rgb="FFB4A9D4"/>
      </dataBar>
      <extLst>
        <ext xmlns:x14="http://schemas.microsoft.com/office/spreadsheetml/2009/9/main" uri="{B025F937-C7B1-47D3-B67F-A62EFF666E3E}">
          <x14:id>{722C020A-DB84-4C75-96C7-6C37CDEA9121}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22C020A-DB84-4C75-96C7-6C37CDEA912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7"/>
  <sheetViews>
    <sheetView workbookViewId="0"/>
  </sheetViews>
  <sheetFormatPr defaultColWidth="11" defaultRowHeight="15.5" x14ac:dyDescent="0.35"/>
  <cols>
    <col min="1" max="1" width="35.75" customWidth="1"/>
    <col min="2" max="15" width="16.75" customWidth="1"/>
  </cols>
  <sheetData>
    <row r="1" spans="1:4" ht="46.5" x14ac:dyDescent="0.35">
      <c r="A1" s="4" t="s">
        <v>400</v>
      </c>
      <c r="B1" s="4" t="s">
        <v>611</v>
      </c>
      <c r="C1" s="4" t="s">
        <v>612</v>
      </c>
      <c r="D1" s="4" t="s">
        <v>613</v>
      </c>
    </row>
    <row r="2" spans="1:4" x14ac:dyDescent="0.35">
      <c r="A2" s="2" t="s">
        <v>401</v>
      </c>
      <c r="B2" s="12">
        <v>2835</v>
      </c>
      <c r="C2" s="23">
        <v>108050</v>
      </c>
      <c r="D2" s="13">
        <v>0.03</v>
      </c>
    </row>
    <row r="3" spans="1:4" x14ac:dyDescent="0.35">
      <c r="A3" s="2" t="s">
        <v>402</v>
      </c>
      <c r="B3" s="12">
        <v>33400</v>
      </c>
      <c r="C3" s="23">
        <v>1733800</v>
      </c>
      <c r="D3" s="13">
        <v>0.03</v>
      </c>
    </row>
    <row r="4" spans="1:4" x14ac:dyDescent="0.35">
      <c r="A4" s="2" t="s">
        <v>403</v>
      </c>
      <c r="B4" s="12">
        <v>44900</v>
      </c>
      <c r="C4" s="23">
        <v>6109990</v>
      </c>
      <c r="D4" s="13">
        <v>0.03</v>
      </c>
    </row>
    <row r="5" spans="1:4" x14ac:dyDescent="0.35">
      <c r="A5" s="2" t="s">
        <v>404</v>
      </c>
      <c r="B5" s="12">
        <v>80240</v>
      </c>
      <c r="C5" s="23">
        <v>13648315</v>
      </c>
      <c r="D5" s="13">
        <v>0.03</v>
      </c>
    </row>
    <row r="6" spans="1:4" x14ac:dyDescent="0.35">
      <c r="A6" s="2" t="s">
        <v>405</v>
      </c>
      <c r="B6" s="12">
        <v>19460</v>
      </c>
      <c r="C6" s="23">
        <v>3436101</v>
      </c>
      <c r="D6" s="13">
        <v>0.03</v>
      </c>
    </row>
    <row r="7" spans="1:4" x14ac:dyDescent="0.35">
      <c r="A7" s="2" t="s">
        <v>406</v>
      </c>
      <c r="B7" s="12">
        <v>180835</v>
      </c>
      <c r="C7" s="23">
        <v>25036256</v>
      </c>
      <c r="D7" s="13">
        <v>0.03</v>
      </c>
    </row>
    <row r="8" spans="1:4" x14ac:dyDescent="0.35">
      <c r="A8" s="2" t="s">
        <v>407</v>
      </c>
      <c r="B8" s="12">
        <v>2605</v>
      </c>
      <c r="C8" s="23">
        <v>101680</v>
      </c>
      <c r="D8" s="13">
        <v>0.03</v>
      </c>
    </row>
    <row r="9" spans="1:4" x14ac:dyDescent="0.35">
      <c r="A9" s="2" t="s">
        <v>408</v>
      </c>
      <c r="B9" s="12">
        <v>30400</v>
      </c>
      <c r="C9" s="23">
        <v>1594900</v>
      </c>
      <c r="D9" s="13">
        <v>0.03</v>
      </c>
    </row>
    <row r="10" spans="1:4" x14ac:dyDescent="0.35">
      <c r="A10" s="2" t="s">
        <v>409</v>
      </c>
      <c r="B10" s="12">
        <v>39950</v>
      </c>
      <c r="C10" s="23">
        <v>5508625</v>
      </c>
      <c r="D10" s="13">
        <v>0.03</v>
      </c>
    </row>
    <row r="11" spans="1:4" x14ac:dyDescent="0.35">
      <c r="A11" s="2" t="s">
        <v>410</v>
      </c>
      <c r="B11" s="12">
        <v>73035</v>
      </c>
      <c r="C11" s="23">
        <v>12967535</v>
      </c>
      <c r="D11" s="13">
        <v>0.03</v>
      </c>
    </row>
    <row r="12" spans="1:4" x14ac:dyDescent="0.35">
      <c r="A12" s="2" t="s">
        <v>411</v>
      </c>
      <c r="B12" s="12">
        <v>18040</v>
      </c>
      <c r="C12" s="23">
        <v>3351246</v>
      </c>
      <c r="D12" s="13">
        <v>0.03</v>
      </c>
    </row>
    <row r="13" spans="1:4" x14ac:dyDescent="0.35">
      <c r="A13" s="2" t="s">
        <v>412</v>
      </c>
      <c r="B13" s="12">
        <v>164035</v>
      </c>
      <c r="C13" s="23">
        <v>23523986</v>
      </c>
      <c r="D13" s="13">
        <v>0.03</v>
      </c>
    </row>
    <row r="14" spans="1:4" x14ac:dyDescent="0.35">
      <c r="A14" s="2" t="s">
        <v>413</v>
      </c>
      <c r="B14" s="12">
        <v>2040</v>
      </c>
      <c r="C14" s="23">
        <v>77980</v>
      </c>
      <c r="D14" s="13">
        <v>0.02</v>
      </c>
    </row>
    <row r="15" spans="1:4" x14ac:dyDescent="0.35">
      <c r="A15" s="2" t="s">
        <v>414</v>
      </c>
      <c r="B15" s="12">
        <v>22175</v>
      </c>
      <c r="C15" s="23">
        <v>1149230</v>
      </c>
      <c r="D15" s="13">
        <v>0.02</v>
      </c>
    </row>
    <row r="16" spans="1:4" x14ac:dyDescent="0.35">
      <c r="A16" s="2" t="s">
        <v>415</v>
      </c>
      <c r="B16" s="12">
        <v>28370</v>
      </c>
      <c r="C16" s="23">
        <v>3865200</v>
      </c>
      <c r="D16" s="13">
        <v>0.02</v>
      </c>
    </row>
    <row r="17" spans="1:4" x14ac:dyDescent="0.35">
      <c r="A17" s="2" t="s">
        <v>416</v>
      </c>
      <c r="B17" s="12">
        <v>49215</v>
      </c>
      <c r="C17" s="23">
        <v>8610860</v>
      </c>
      <c r="D17" s="13">
        <v>0.02</v>
      </c>
    </row>
    <row r="18" spans="1:4" x14ac:dyDescent="0.35">
      <c r="A18" s="2" t="s">
        <v>417</v>
      </c>
      <c r="B18" s="12">
        <v>11915</v>
      </c>
      <c r="C18" s="23">
        <v>2174026</v>
      </c>
      <c r="D18" s="13">
        <v>0.02</v>
      </c>
    </row>
    <row r="19" spans="1:4" x14ac:dyDescent="0.35">
      <c r="A19" s="2" t="s">
        <v>418</v>
      </c>
      <c r="B19" s="12">
        <v>113720</v>
      </c>
      <c r="C19" s="23">
        <v>15877296</v>
      </c>
      <c r="D19" s="13">
        <v>0.02</v>
      </c>
    </row>
    <row r="20" spans="1:4" x14ac:dyDescent="0.35">
      <c r="A20" s="2" t="s">
        <v>419</v>
      </c>
      <c r="B20" s="12">
        <v>1170</v>
      </c>
      <c r="C20" s="23">
        <v>46620</v>
      </c>
      <c r="D20" s="13">
        <v>0.01</v>
      </c>
    </row>
    <row r="21" spans="1:4" x14ac:dyDescent="0.35">
      <c r="A21" s="2" t="s">
        <v>420</v>
      </c>
      <c r="B21" s="12">
        <v>12980</v>
      </c>
      <c r="C21" s="23">
        <v>678400</v>
      </c>
      <c r="D21" s="13">
        <v>0.01</v>
      </c>
    </row>
    <row r="22" spans="1:4" x14ac:dyDescent="0.35">
      <c r="A22" s="2" t="s">
        <v>421</v>
      </c>
      <c r="B22" s="12">
        <v>16665</v>
      </c>
      <c r="C22" s="23">
        <v>2368905</v>
      </c>
      <c r="D22" s="13">
        <v>0.01</v>
      </c>
    </row>
    <row r="23" spans="1:4" x14ac:dyDescent="0.35">
      <c r="A23" s="2" t="s">
        <v>422</v>
      </c>
      <c r="B23" s="12">
        <v>31210</v>
      </c>
      <c r="C23" s="23">
        <v>5573390</v>
      </c>
      <c r="D23" s="13">
        <v>0.01</v>
      </c>
    </row>
    <row r="24" spans="1:4" x14ac:dyDescent="0.35">
      <c r="A24" s="2" t="s">
        <v>423</v>
      </c>
      <c r="B24" s="12">
        <v>7320</v>
      </c>
      <c r="C24" s="23">
        <v>1357545</v>
      </c>
      <c r="D24" s="13">
        <v>0.01</v>
      </c>
    </row>
    <row r="25" spans="1:4" x14ac:dyDescent="0.35">
      <c r="A25" s="2" t="s">
        <v>424</v>
      </c>
      <c r="B25" s="12">
        <v>69340</v>
      </c>
      <c r="C25" s="23">
        <v>10024860</v>
      </c>
      <c r="D25" s="13">
        <v>0.01</v>
      </c>
    </row>
    <row r="26" spans="1:4" x14ac:dyDescent="0.35">
      <c r="A26" s="2" t="s">
        <v>425</v>
      </c>
      <c r="B26" s="12">
        <v>1040</v>
      </c>
      <c r="C26" s="23">
        <v>40340</v>
      </c>
      <c r="D26" s="13">
        <v>0.01</v>
      </c>
    </row>
    <row r="27" spans="1:4" x14ac:dyDescent="0.35">
      <c r="A27" s="2" t="s">
        <v>426</v>
      </c>
      <c r="B27" s="12">
        <v>11690</v>
      </c>
      <c r="C27" s="23">
        <v>604220</v>
      </c>
      <c r="D27" s="13">
        <v>0.01</v>
      </c>
    </row>
    <row r="28" spans="1:4" x14ac:dyDescent="0.35">
      <c r="A28" s="2" t="s">
        <v>427</v>
      </c>
      <c r="B28" s="12">
        <v>15470</v>
      </c>
      <c r="C28" s="23">
        <v>2138075</v>
      </c>
      <c r="D28" s="13">
        <v>0.01</v>
      </c>
    </row>
    <row r="29" spans="1:4" x14ac:dyDescent="0.35">
      <c r="A29" s="2" t="s">
        <v>428</v>
      </c>
      <c r="B29" s="12">
        <v>27380</v>
      </c>
      <c r="C29" s="23">
        <v>4868445</v>
      </c>
      <c r="D29" s="13">
        <v>0.01</v>
      </c>
    </row>
    <row r="30" spans="1:4" x14ac:dyDescent="0.35">
      <c r="A30" s="2" t="s">
        <v>429</v>
      </c>
      <c r="B30" s="12">
        <v>6715</v>
      </c>
      <c r="C30" s="23">
        <v>1240827</v>
      </c>
      <c r="D30" s="13">
        <v>0.01</v>
      </c>
    </row>
    <row r="31" spans="1:4" x14ac:dyDescent="0.35">
      <c r="A31" s="2" t="s">
        <v>430</v>
      </c>
      <c r="B31" s="12">
        <v>62290</v>
      </c>
      <c r="C31" s="23">
        <v>8891907</v>
      </c>
      <c r="D31" s="13">
        <v>0.01</v>
      </c>
    </row>
    <row r="32" spans="1:4" x14ac:dyDescent="0.35">
      <c r="A32" s="2" t="s">
        <v>431</v>
      </c>
      <c r="B32" s="12">
        <v>2490</v>
      </c>
      <c r="C32" s="23">
        <v>96870</v>
      </c>
      <c r="D32" s="13">
        <v>0.03</v>
      </c>
    </row>
    <row r="33" spans="1:4" x14ac:dyDescent="0.35">
      <c r="A33" s="2" t="s">
        <v>432</v>
      </c>
      <c r="B33" s="12">
        <v>28435</v>
      </c>
      <c r="C33" s="23">
        <v>1485960</v>
      </c>
      <c r="D33" s="13">
        <v>0.03</v>
      </c>
    </row>
    <row r="34" spans="1:4" x14ac:dyDescent="0.35">
      <c r="A34" s="2" t="s">
        <v>433</v>
      </c>
      <c r="B34" s="12">
        <v>37800</v>
      </c>
      <c r="C34" s="23">
        <v>5359990</v>
      </c>
      <c r="D34" s="13">
        <v>0.03</v>
      </c>
    </row>
    <row r="35" spans="1:4" x14ac:dyDescent="0.35">
      <c r="A35" s="2" t="s">
        <v>434</v>
      </c>
      <c r="B35" s="12">
        <v>67155</v>
      </c>
      <c r="C35" s="23">
        <v>12112195</v>
      </c>
      <c r="D35" s="13">
        <v>0.03</v>
      </c>
    </row>
    <row r="36" spans="1:4" x14ac:dyDescent="0.35">
      <c r="A36" s="2" t="s">
        <v>435</v>
      </c>
      <c r="B36" s="12">
        <v>15990</v>
      </c>
      <c r="C36" s="23">
        <v>3003951</v>
      </c>
      <c r="D36" s="13">
        <v>0.03</v>
      </c>
    </row>
    <row r="37" spans="1:4" x14ac:dyDescent="0.35">
      <c r="A37" s="2" t="s">
        <v>436</v>
      </c>
      <c r="B37" s="12">
        <v>151865</v>
      </c>
      <c r="C37" s="23">
        <v>22058966</v>
      </c>
      <c r="D37" s="13">
        <v>0.03</v>
      </c>
    </row>
    <row r="38" spans="1:4" x14ac:dyDescent="0.35">
      <c r="A38" s="2" t="s">
        <v>437</v>
      </c>
      <c r="B38" s="12">
        <v>3080</v>
      </c>
      <c r="C38" s="23">
        <v>117280</v>
      </c>
      <c r="D38" s="13">
        <v>0.03</v>
      </c>
    </row>
    <row r="39" spans="1:4" x14ac:dyDescent="0.35">
      <c r="A39" s="2" t="s">
        <v>438</v>
      </c>
      <c r="B39" s="12">
        <v>35770</v>
      </c>
      <c r="C39" s="23">
        <v>1849590</v>
      </c>
      <c r="D39" s="13">
        <v>0.03</v>
      </c>
    </row>
    <row r="40" spans="1:4" x14ac:dyDescent="0.35">
      <c r="A40" s="2" t="s">
        <v>439</v>
      </c>
      <c r="B40" s="12">
        <v>47305</v>
      </c>
      <c r="C40" s="23">
        <v>6429770</v>
      </c>
      <c r="D40" s="13">
        <v>0.03</v>
      </c>
    </row>
    <row r="41" spans="1:4" x14ac:dyDescent="0.35">
      <c r="A41" s="2" t="s">
        <v>440</v>
      </c>
      <c r="B41" s="12">
        <v>82965</v>
      </c>
      <c r="C41" s="23">
        <v>14496825</v>
      </c>
      <c r="D41" s="13">
        <v>0.03</v>
      </c>
    </row>
    <row r="42" spans="1:4" x14ac:dyDescent="0.35">
      <c r="A42" s="2" t="s">
        <v>441</v>
      </c>
      <c r="B42" s="12">
        <v>20050</v>
      </c>
      <c r="C42" s="23">
        <v>3648036</v>
      </c>
      <c r="D42" s="13">
        <v>0.03</v>
      </c>
    </row>
    <row r="43" spans="1:4" x14ac:dyDescent="0.35">
      <c r="A43" s="2" t="s">
        <v>442</v>
      </c>
      <c r="B43" s="12">
        <v>189175</v>
      </c>
      <c r="C43" s="23">
        <v>26541501</v>
      </c>
      <c r="D43" s="13">
        <v>0.03</v>
      </c>
    </row>
    <row r="44" spans="1:4" x14ac:dyDescent="0.35">
      <c r="A44" s="2" t="s">
        <v>443</v>
      </c>
      <c r="B44" s="12">
        <v>2905</v>
      </c>
      <c r="C44" s="23">
        <v>111130</v>
      </c>
      <c r="D44" s="13">
        <v>0.03</v>
      </c>
    </row>
    <row r="45" spans="1:4" x14ac:dyDescent="0.35">
      <c r="A45" s="2" t="s">
        <v>444</v>
      </c>
      <c r="B45" s="12">
        <v>31525</v>
      </c>
      <c r="C45" s="23">
        <v>1635570</v>
      </c>
      <c r="D45" s="13">
        <v>0.03</v>
      </c>
    </row>
    <row r="46" spans="1:4" x14ac:dyDescent="0.35">
      <c r="A46" s="2" t="s">
        <v>445</v>
      </c>
      <c r="B46" s="12">
        <v>40130</v>
      </c>
      <c r="C46" s="23">
        <v>5512580</v>
      </c>
      <c r="D46" s="13">
        <v>0.03</v>
      </c>
    </row>
    <row r="47" spans="1:4" x14ac:dyDescent="0.35">
      <c r="A47" s="2" t="s">
        <v>446</v>
      </c>
      <c r="B47" s="12">
        <v>67335</v>
      </c>
      <c r="C47" s="23">
        <v>11857305</v>
      </c>
      <c r="D47" s="13">
        <v>0.03</v>
      </c>
    </row>
    <row r="48" spans="1:4" x14ac:dyDescent="0.35">
      <c r="A48" s="2" t="s">
        <v>447</v>
      </c>
      <c r="B48" s="12">
        <v>15995</v>
      </c>
      <c r="C48" s="23">
        <v>2938486</v>
      </c>
      <c r="D48" s="13">
        <v>0.03</v>
      </c>
    </row>
    <row r="49" spans="1:4" x14ac:dyDescent="0.35">
      <c r="A49" s="2" t="s">
        <v>448</v>
      </c>
      <c r="B49" s="12">
        <v>157890</v>
      </c>
      <c r="C49" s="23">
        <v>22055071</v>
      </c>
      <c r="D49" s="13">
        <v>0.03</v>
      </c>
    </row>
    <row r="50" spans="1:4" x14ac:dyDescent="0.35">
      <c r="A50" s="2" t="s">
        <v>449</v>
      </c>
      <c r="B50" s="12">
        <v>1070</v>
      </c>
      <c r="C50" s="23">
        <v>39530</v>
      </c>
      <c r="D50" s="13">
        <v>0.01</v>
      </c>
    </row>
    <row r="51" spans="1:4" x14ac:dyDescent="0.35">
      <c r="A51" s="2" t="s">
        <v>450</v>
      </c>
      <c r="B51" s="12">
        <v>11890</v>
      </c>
      <c r="C51" s="23">
        <v>593090</v>
      </c>
      <c r="D51" s="13">
        <v>0.01</v>
      </c>
    </row>
    <row r="52" spans="1:4" x14ac:dyDescent="0.35">
      <c r="A52" s="2" t="s">
        <v>451</v>
      </c>
      <c r="B52" s="12">
        <v>15655</v>
      </c>
      <c r="C52" s="23">
        <v>2144280</v>
      </c>
      <c r="D52" s="13">
        <v>0.01</v>
      </c>
    </row>
    <row r="53" spans="1:4" x14ac:dyDescent="0.35">
      <c r="A53" s="2" t="s">
        <v>452</v>
      </c>
      <c r="B53" s="12">
        <v>29530</v>
      </c>
      <c r="C53" s="23">
        <v>5053435</v>
      </c>
      <c r="D53" s="13">
        <v>0.01</v>
      </c>
    </row>
    <row r="54" spans="1:4" x14ac:dyDescent="0.35">
      <c r="A54" s="2" t="s">
        <v>453</v>
      </c>
      <c r="B54" s="12">
        <v>7065</v>
      </c>
      <c r="C54" s="23">
        <v>1250804</v>
      </c>
      <c r="D54" s="13">
        <v>0.01</v>
      </c>
    </row>
    <row r="55" spans="1:4" x14ac:dyDescent="0.35">
      <c r="A55" s="2" t="s">
        <v>454</v>
      </c>
      <c r="B55" s="12">
        <v>65205</v>
      </c>
      <c r="C55" s="23">
        <v>9081139</v>
      </c>
      <c r="D55" s="13">
        <v>0.01</v>
      </c>
    </row>
    <row r="56" spans="1:4" x14ac:dyDescent="0.35">
      <c r="A56" s="2" t="s">
        <v>455</v>
      </c>
      <c r="B56" s="12">
        <v>1625</v>
      </c>
      <c r="C56" s="23">
        <v>61570</v>
      </c>
      <c r="D56" s="13">
        <v>0.02</v>
      </c>
    </row>
    <row r="57" spans="1:4" x14ac:dyDescent="0.35">
      <c r="A57" s="2" t="s">
        <v>456</v>
      </c>
      <c r="B57" s="12">
        <v>18775</v>
      </c>
      <c r="C57" s="23">
        <v>970530</v>
      </c>
      <c r="D57" s="13">
        <v>0.02</v>
      </c>
    </row>
    <row r="58" spans="1:4" x14ac:dyDescent="0.35">
      <c r="A58" s="2" t="s">
        <v>457</v>
      </c>
      <c r="B58" s="12">
        <v>24210</v>
      </c>
      <c r="C58" s="23">
        <v>3330675</v>
      </c>
      <c r="D58" s="13">
        <v>0.02</v>
      </c>
    </row>
    <row r="59" spans="1:4" x14ac:dyDescent="0.35">
      <c r="A59" s="2" t="s">
        <v>458</v>
      </c>
      <c r="B59" s="12">
        <v>42250</v>
      </c>
      <c r="C59" s="23">
        <v>7577785</v>
      </c>
      <c r="D59" s="13">
        <v>0.02</v>
      </c>
    </row>
    <row r="60" spans="1:4" x14ac:dyDescent="0.35">
      <c r="A60" s="2" t="s">
        <v>459</v>
      </c>
      <c r="B60" s="12">
        <v>10325</v>
      </c>
      <c r="C60" s="23">
        <v>1932899</v>
      </c>
      <c r="D60" s="13">
        <v>0.02</v>
      </c>
    </row>
    <row r="61" spans="1:4" x14ac:dyDescent="0.35">
      <c r="A61" s="2" t="s">
        <v>460</v>
      </c>
      <c r="B61" s="12">
        <v>97185</v>
      </c>
      <c r="C61" s="23">
        <v>13873459</v>
      </c>
      <c r="D61" s="13">
        <v>0.02</v>
      </c>
    </row>
    <row r="62" spans="1:4" x14ac:dyDescent="0.35">
      <c r="A62" s="2" t="s">
        <v>461</v>
      </c>
      <c r="B62" s="12">
        <v>930</v>
      </c>
      <c r="C62" s="23">
        <v>35500</v>
      </c>
      <c r="D62" s="13">
        <v>0.01</v>
      </c>
    </row>
    <row r="63" spans="1:4" x14ac:dyDescent="0.35">
      <c r="A63" s="2" t="s">
        <v>462</v>
      </c>
      <c r="B63" s="12">
        <v>10930</v>
      </c>
      <c r="C63" s="23">
        <v>565310</v>
      </c>
      <c r="D63" s="13">
        <v>0.01</v>
      </c>
    </row>
    <row r="64" spans="1:4" x14ac:dyDescent="0.35">
      <c r="A64" s="2" t="s">
        <v>463</v>
      </c>
      <c r="B64" s="12">
        <v>14710</v>
      </c>
      <c r="C64" s="23">
        <v>2059940</v>
      </c>
      <c r="D64" s="13">
        <v>0.01</v>
      </c>
    </row>
    <row r="65" spans="1:4" x14ac:dyDescent="0.35">
      <c r="A65" s="2" t="s">
        <v>464</v>
      </c>
      <c r="B65" s="12">
        <v>27105</v>
      </c>
      <c r="C65" s="23">
        <v>4826570</v>
      </c>
      <c r="D65" s="13">
        <v>0.01</v>
      </c>
    </row>
    <row r="66" spans="1:4" x14ac:dyDescent="0.35">
      <c r="A66" s="2" t="s">
        <v>465</v>
      </c>
      <c r="B66" s="12">
        <v>6430</v>
      </c>
      <c r="C66" s="23">
        <v>1196414</v>
      </c>
      <c r="D66" s="13">
        <v>0.01</v>
      </c>
    </row>
    <row r="67" spans="1:4" x14ac:dyDescent="0.35">
      <c r="A67" s="2" t="s">
        <v>466</v>
      </c>
      <c r="B67" s="12">
        <v>60100</v>
      </c>
      <c r="C67" s="23">
        <v>8683734</v>
      </c>
      <c r="D67" s="13">
        <v>0.01</v>
      </c>
    </row>
    <row r="68" spans="1:4" x14ac:dyDescent="0.35">
      <c r="A68" s="2" t="s">
        <v>467</v>
      </c>
      <c r="B68" s="12">
        <v>5835</v>
      </c>
      <c r="C68" s="23">
        <v>216310</v>
      </c>
      <c r="D68" s="13">
        <v>0.06</v>
      </c>
    </row>
    <row r="69" spans="1:4" x14ac:dyDescent="0.35">
      <c r="A69" s="2" t="s">
        <v>468</v>
      </c>
      <c r="B69" s="12">
        <v>68290</v>
      </c>
      <c r="C69" s="23">
        <v>3441740</v>
      </c>
      <c r="D69" s="13">
        <v>0.06</v>
      </c>
    </row>
    <row r="70" spans="1:4" x14ac:dyDescent="0.35">
      <c r="A70" s="2" t="s">
        <v>469</v>
      </c>
      <c r="B70" s="12">
        <v>88215</v>
      </c>
      <c r="C70" s="23">
        <v>11819335</v>
      </c>
      <c r="D70" s="13">
        <v>0.06</v>
      </c>
    </row>
    <row r="71" spans="1:4" x14ac:dyDescent="0.35">
      <c r="A71" s="2" t="s">
        <v>470</v>
      </c>
      <c r="B71" s="12">
        <v>159615</v>
      </c>
      <c r="C71" s="23">
        <v>27358340</v>
      </c>
      <c r="D71" s="13">
        <v>0.06</v>
      </c>
    </row>
    <row r="72" spans="1:4" x14ac:dyDescent="0.35">
      <c r="A72" s="2" t="s">
        <v>471</v>
      </c>
      <c r="B72" s="12">
        <v>39215</v>
      </c>
      <c r="C72" s="23">
        <v>6988226</v>
      </c>
      <c r="D72" s="13">
        <v>0.06</v>
      </c>
    </row>
    <row r="73" spans="1:4" x14ac:dyDescent="0.35">
      <c r="A73" s="2" t="s">
        <v>472</v>
      </c>
      <c r="B73" s="12">
        <v>361170</v>
      </c>
      <c r="C73" s="23">
        <v>49823951</v>
      </c>
      <c r="D73" s="13">
        <v>0.06</v>
      </c>
    </row>
    <row r="74" spans="1:4" x14ac:dyDescent="0.35">
      <c r="A74" s="2" t="s">
        <v>473</v>
      </c>
      <c r="B74" s="12">
        <v>2965</v>
      </c>
      <c r="C74" s="23">
        <v>114470</v>
      </c>
      <c r="D74" s="13">
        <v>0.03</v>
      </c>
    </row>
    <row r="75" spans="1:4" x14ac:dyDescent="0.35">
      <c r="A75" s="2" t="s">
        <v>474</v>
      </c>
      <c r="B75" s="12">
        <v>31915</v>
      </c>
      <c r="C75" s="23">
        <v>1669230</v>
      </c>
      <c r="D75" s="13">
        <v>0.03</v>
      </c>
    </row>
    <row r="76" spans="1:4" x14ac:dyDescent="0.35">
      <c r="A76" s="2" t="s">
        <v>475</v>
      </c>
      <c r="B76" s="12">
        <v>43560</v>
      </c>
      <c r="C76" s="23">
        <v>6106015</v>
      </c>
      <c r="D76" s="13">
        <v>0.03</v>
      </c>
    </row>
    <row r="77" spans="1:4" x14ac:dyDescent="0.35">
      <c r="A77" s="2" t="s">
        <v>476</v>
      </c>
      <c r="B77" s="12">
        <v>78385</v>
      </c>
      <c r="C77" s="23">
        <v>13573905</v>
      </c>
      <c r="D77" s="13">
        <v>0.03</v>
      </c>
    </row>
    <row r="78" spans="1:4" x14ac:dyDescent="0.35">
      <c r="A78" s="2" t="s">
        <v>477</v>
      </c>
      <c r="B78" s="12">
        <v>18435</v>
      </c>
      <c r="C78" s="23">
        <v>3325131</v>
      </c>
      <c r="D78" s="13">
        <v>0.03</v>
      </c>
    </row>
    <row r="79" spans="1:4" x14ac:dyDescent="0.35">
      <c r="A79" s="2" t="s">
        <v>478</v>
      </c>
      <c r="B79" s="12">
        <v>175255</v>
      </c>
      <c r="C79" s="23">
        <v>24788751</v>
      </c>
      <c r="D79" s="13">
        <v>0.03</v>
      </c>
    </row>
    <row r="80" spans="1:4" x14ac:dyDescent="0.35">
      <c r="A80" s="2" t="s">
        <v>479</v>
      </c>
      <c r="B80" s="12">
        <v>7030</v>
      </c>
      <c r="C80" s="23">
        <v>269930</v>
      </c>
      <c r="D80" s="13">
        <v>0.08</v>
      </c>
    </row>
    <row r="81" spans="1:4" x14ac:dyDescent="0.35">
      <c r="A81" s="2" t="s">
        <v>480</v>
      </c>
      <c r="B81" s="12">
        <v>80235</v>
      </c>
      <c r="C81" s="23">
        <v>4213500</v>
      </c>
      <c r="D81" s="13">
        <v>0.08</v>
      </c>
    </row>
    <row r="82" spans="1:4" x14ac:dyDescent="0.35">
      <c r="A82" s="2" t="s">
        <v>481</v>
      </c>
      <c r="B82" s="12">
        <v>104715</v>
      </c>
      <c r="C82" s="23">
        <v>14632120</v>
      </c>
      <c r="D82" s="13">
        <v>0.08</v>
      </c>
    </row>
    <row r="83" spans="1:4" x14ac:dyDescent="0.35">
      <c r="A83" s="2" t="s">
        <v>482</v>
      </c>
      <c r="B83" s="12">
        <v>185060</v>
      </c>
      <c r="C83" s="23">
        <v>32887420</v>
      </c>
      <c r="D83" s="13">
        <v>0.08</v>
      </c>
    </row>
    <row r="84" spans="1:4" x14ac:dyDescent="0.35">
      <c r="A84" s="2" t="s">
        <v>483</v>
      </c>
      <c r="B84" s="12">
        <v>45085</v>
      </c>
      <c r="C84" s="23">
        <v>8349682</v>
      </c>
      <c r="D84" s="13">
        <v>0.08</v>
      </c>
    </row>
    <row r="85" spans="1:4" x14ac:dyDescent="0.35">
      <c r="A85" s="2" t="s">
        <v>484</v>
      </c>
      <c r="B85" s="12">
        <v>422120</v>
      </c>
      <c r="C85" s="23">
        <v>60352652</v>
      </c>
      <c r="D85" s="13">
        <v>0.08</v>
      </c>
    </row>
    <row r="86" spans="1:4" x14ac:dyDescent="0.35">
      <c r="A86" s="2" t="s">
        <v>485</v>
      </c>
      <c r="B86" s="12">
        <v>14935</v>
      </c>
      <c r="C86" s="23">
        <v>567510</v>
      </c>
      <c r="D86" s="13">
        <v>0.16</v>
      </c>
    </row>
    <row r="87" spans="1:4" x14ac:dyDescent="0.35">
      <c r="A87" s="2" t="s">
        <v>486</v>
      </c>
      <c r="B87" s="12">
        <v>169190</v>
      </c>
      <c r="C87" s="23">
        <v>8772180</v>
      </c>
      <c r="D87" s="13">
        <v>0.16</v>
      </c>
    </row>
    <row r="88" spans="1:4" x14ac:dyDescent="0.35">
      <c r="A88" s="2" t="s">
        <v>487</v>
      </c>
      <c r="B88" s="12">
        <v>218330</v>
      </c>
      <c r="C88" s="23">
        <v>30035005</v>
      </c>
      <c r="D88" s="13">
        <v>0.16</v>
      </c>
    </row>
    <row r="89" spans="1:4" x14ac:dyDescent="0.35">
      <c r="A89" s="2" t="s">
        <v>488</v>
      </c>
      <c r="B89" s="12">
        <v>387840</v>
      </c>
      <c r="C89" s="23">
        <v>69024250</v>
      </c>
      <c r="D89" s="13">
        <v>0.16</v>
      </c>
    </row>
    <row r="90" spans="1:4" x14ac:dyDescent="0.35">
      <c r="A90" s="2" t="s">
        <v>489</v>
      </c>
      <c r="B90" s="12">
        <v>94675</v>
      </c>
      <c r="C90" s="23">
        <v>17556333</v>
      </c>
      <c r="D90" s="13">
        <v>0.16</v>
      </c>
    </row>
    <row r="91" spans="1:4" x14ac:dyDescent="0.35">
      <c r="A91" s="2" t="s">
        <v>490</v>
      </c>
      <c r="B91" s="12">
        <v>884975</v>
      </c>
      <c r="C91" s="23">
        <v>125955278</v>
      </c>
      <c r="D91" s="13">
        <v>0.16</v>
      </c>
    </row>
    <row r="92" spans="1:4" x14ac:dyDescent="0.35">
      <c r="A92" s="2" t="s">
        <v>491</v>
      </c>
      <c r="B92" s="12">
        <v>3180</v>
      </c>
      <c r="C92" s="23">
        <v>123260</v>
      </c>
      <c r="D92" s="13">
        <v>0.03</v>
      </c>
    </row>
    <row r="93" spans="1:4" x14ac:dyDescent="0.35">
      <c r="A93" s="2" t="s">
        <v>492</v>
      </c>
      <c r="B93" s="12">
        <v>36690</v>
      </c>
      <c r="C93" s="23">
        <v>1934380</v>
      </c>
      <c r="D93" s="13">
        <v>0.04</v>
      </c>
    </row>
    <row r="94" spans="1:4" x14ac:dyDescent="0.35">
      <c r="A94" s="2" t="s">
        <v>493</v>
      </c>
      <c r="B94" s="12">
        <v>48320</v>
      </c>
      <c r="C94" s="23">
        <v>6802140</v>
      </c>
      <c r="D94" s="13">
        <v>0.04</v>
      </c>
    </row>
    <row r="95" spans="1:4" x14ac:dyDescent="0.35">
      <c r="A95" s="2" t="s">
        <v>494</v>
      </c>
      <c r="B95" s="12">
        <v>86210</v>
      </c>
      <c r="C95" s="23">
        <v>15521675</v>
      </c>
      <c r="D95" s="13">
        <v>0.04</v>
      </c>
    </row>
    <row r="96" spans="1:4" x14ac:dyDescent="0.35">
      <c r="A96" s="2" t="s">
        <v>495</v>
      </c>
      <c r="B96" s="12">
        <v>21125</v>
      </c>
      <c r="C96" s="23">
        <v>3941311</v>
      </c>
      <c r="D96" s="13">
        <v>0.04</v>
      </c>
    </row>
    <row r="97" spans="1:4" x14ac:dyDescent="0.35">
      <c r="A97" s="2" t="s">
        <v>496</v>
      </c>
      <c r="B97" s="12">
        <v>195530</v>
      </c>
      <c r="C97" s="23">
        <v>28322766</v>
      </c>
      <c r="D97" s="13">
        <v>0.04</v>
      </c>
    </row>
    <row r="98" spans="1:4" x14ac:dyDescent="0.35">
      <c r="A98" s="2" t="s">
        <v>497</v>
      </c>
      <c r="B98" s="12">
        <v>1490</v>
      </c>
      <c r="C98" s="23">
        <v>55900</v>
      </c>
      <c r="D98" s="13">
        <v>0.02</v>
      </c>
    </row>
    <row r="99" spans="1:4" x14ac:dyDescent="0.35">
      <c r="A99" s="2" t="s">
        <v>498</v>
      </c>
      <c r="B99" s="12">
        <v>17580</v>
      </c>
      <c r="C99" s="23">
        <v>882110</v>
      </c>
      <c r="D99" s="13">
        <v>0.02</v>
      </c>
    </row>
    <row r="100" spans="1:4" x14ac:dyDescent="0.35">
      <c r="A100" s="2" t="s">
        <v>499</v>
      </c>
      <c r="B100" s="12">
        <v>23700</v>
      </c>
      <c r="C100" s="23">
        <v>3214190</v>
      </c>
      <c r="D100" s="13">
        <v>0.02</v>
      </c>
    </row>
    <row r="101" spans="1:4" x14ac:dyDescent="0.35">
      <c r="A101" s="2" t="s">
        <v>500</v>
      </c>
      <c r="B101" s="12">
        <v>42275</v>
      </c>
      <c r="C101" s="23">
        <v>7176880</v>
      </c>
      <c r="D101" s="13">
        <v>0.02</v>
      </c>
    </row>
    <row r="102" spans="1:4" x14ac:dyDescent="0.35">
      <c r="A102" s="2" t="s">
        <v>501</v>
      </c>
      <c r="B102" s="12">
        <v>10010</v>
      </c>
      <c r="C102" s="23">
        <v>1764827</v>
      </c>
      <c r="D102" s="13">
        <v>0.02</v>
      </c>
    </row>
    <row r="103" spans="1:4" x14ac:dyDescent="0.35">
      <c r="A103" s="2" t="s">
        <v>502</v>
      </c>
      <c r="B103" s="12">
        <v>95060</v>
      </c>
      <c r="C103" s="23">
        <v>13093907</v>
      </c>
      <c r="D103" s="13">
        <v>0.02</v>
      </c>
    </row>
    <row r="104" spans="1:4" x14ac:dyDescent="0.35">
      <c r="A104" s="2" t="s">
        <v>503</v>
      </c>
      <c r="B104" s="12">
        <v>1765</v>
      </c>
      <c r="C104" s="23">
        <v>68550</v>
      </c>
      <c r="D104" s="13">
        <v>0.02</v>
      </c>
    </row>
    <row r="105" spans="1:4" x14ac:dyDescent="0.35">
      <c r="A105" s="2" t="s">
        <v>504</v>
      </c>
      <c r="B105" s="12">
        <v>20420</v>
      </c>
      <c r="C105" s="23">
        <v>1062280</v>
      </c>
      <c r="D105" s="13">
        <v>0.02</v>
      </c>
    </row>
    <row r="106" spans="1:4" x14ac:dyDescent="0.35">
      <c r="A106" s="2" t="s">
        <v>505</v>
      </c>
      <c r="B106" s="12">
        <v>25950</v>
      </c>
      <c r="C106" s="23">
        <v>3600455</v>
      </c>
      <c r="D106" s="13">
        <v>0.02</v>
      </c>
    </row>
    <row r="107" spans="1:4" x14ac:dyDescent="0.35">
      <c r="A107" s="2" t="s">
        <v>506</v>
      </c>
      <c r="B107" s="12">
        <v>44460</v>
      </c>
      <c r="C107" s="23">
        <v>8080085</v>
      </c>
      <c r="D107" s="13">
        <v>0.02</v>
      </c>
    </row>
    <row r="108" spans="1:4" x14ac:dyDescent="0.35">
      <c r="A108" s="2" t="s">
        <v>507</v>
      </c>
      <c r="B108" s="12">
        <v>10875</v>
      </c>
      <c r="C108" s="23">
        <v>2046324</v>
      </c>
      <c r="D108" s="13">
        <v>0.02</v>
      </c>
    </row>
    <row r="109" spans="1:4" x14ac:dyDescent="0.35">
      <c r="A109" s="2" t="s">
        <v>508</v>
      </c>
      <c r="B109" s="12">
        <v>103470</v>
      </c>
      <c r="C109" s="23">
        <v>14857694</v>
      </c>
      <c r="D109" s="13">
        <v>0.02</v>
      </c>
    </row>
    <row r="110" spans="1:4" x14ac:dyDescent="0.35">
      <c r="A110" s="2" t="s">
        <v>509</v>
      </c>
      <c r="B110" s="12">
        <v>1325</v>
      </c>
      <c r="C110" s="23">
        <v>51870</v>
      </c>
      <c r="D110" s="13">
        <v>0.01</v>
      </c>
    </row>
    <row r="111" spans="1:4" x14ac:dyDescent="0.35">
      <c r="A111" s="2" t="s">
        <v>510</v>
      </c>
      <c r="B111" s="12">
        <v>14925</v>
      </c>
      <c r="C111" s="23">
        <v>783220</v>
      </c>
      <c r="D111" s="13">
        <v>0.01</v>
      </c>
    </row>
    <row r="112" spans="1:4" x14ac:dyDescent="0.35">
      <c r="A112" s="2" t="s">
        <v>511</v>
      </c>
      <c r="B112" s="12">
        <v>19520</v>
      </c>
      <c r="C112" s="23">
        <v>2721370</v>
      </c>
      <c r="D112" s="13">
        <v>0.01</v>
      </c>
    </row>
    <row r="113" spans="1:4" x14ac:dyDescent="0.35">
      <c r="A113" s="2" t="s">
        <v>512</v>
      </c>
      <c r="B113" s="12">
        <v>34700</v>
      </c>
      <c r="C113" s="23">
        <v>6279565</v>
      </c>
      <c r="D113" s="13">
        <v>0.01</v>
      </c>
    </row>
    <row r="114" spans="1:4" x14ac:dyDescent="0.35">
      <c r="A114" s="2" t="s">
        <v>513</v>
      </c>
      <c r="B114" s="12">
        <v>8605</v>
      </c>
      <c r="C114" s="23">
        <v>1618099</v>
      </c>
      <c r="D114" s="13">
        <v>0.01</v>
      </c>
    </row>
    <row r="115" spans="1:4" x14ac:dyDescent="0.35">
      <c r="A115" s="2" t="s">
        <v>514</v>
      </c>
      <c r="B115" s="12">
        <v>79070</v>
      </c>
      <c r="C115" s="23">
        <v>11454124</v>
      </c>
      <c r="D115" s="13">
        <v>0.01</v>
      </c>
    </row>
    <row r="116" spans="1:4" x14ac:dyDescent="0.35">
      <c r="A116" s="2" t="s">
        <v>515</v>
      </c>
      <c r="B116" s="12">
        <v>270</v>
      </c>
      <c r="C116" s="23">
        <v>10010</v>
      </c>
      <c r="D116" s="13">
        <v>0</v>
      </c>
    </row>
    <row r="117" spans="1:4" x14ac:dyDescent="0.35">
      <c r="A117" s="2" t="s">
        <v>516</v>
      </c>
      <c r="B117" s="12">
        <v>2905</v>
      </c>
      <c r="C117" s="23">
        <v>156360</v>
      </c>
      <c r="D117" s="13">
        <v>0</v>
      </c>
    </row>
    <row r="118" spans="1:4" x14ac:dyDescent="0.35">
      <c r="A118" s="2" t="s">
        <v>517</v>
      </c>
      <c r="B118" s="12">
        <v>3840</v>
      </c>
      <c r="C118" s="23">
        <v>552820</v>
      </c>
      <c r="D118" s="13">
        <v>0</v>
      </c>
    </row>
    <row r="119" spans="1:4" x14ac:dyDescent="0.35">
      <c r="A119" s="2" t="s">
        <v>518</v>
      </c>
      <c r="B119" s="12">
        <v>7170</v>
      </c>
      <c r="C119" s="23">
        <v>1289580</v>
      </c>
      <c r="D119" s="13">
        <v>0</v>
      </c>
    </row>
    <row r="120" spans="1:4" x14ac:dyDescent="0.35">
      <c r="A120" s="2" t="s">
        <v>519</v>
      </c>
      <c r="B120" s="12">
        <v>1740</v>
      </c>
      <c r="C120" s="23">
        <v>326397</v>
      </c>
      <c r="D120" s="13">
        <v>0</v>
      </c>
    </row>
    <row r="121" spans="1:4" x14ac:dyDescent="0.35">
      <c r="A121" s="2" t="s">
        <v>520</v>
      </c>
      <c r="B121" s="12">
        <v>15920</v>
      </c>
      <c r="C121" s="23">
        <v>2335167</v>
      </c>
      <c r="D121" s="13">
        <v>0</v>
      </c>
    </row>
    <row r="122" spans="1:4" x14ac:dyDescent="0.35">
      <c r="A122" s="2" t="s">
        <v>521</v>
      </c>
      <c r="B122" s="12">
        <v>45</v>
      </c>
      <c r="C122" s="23">
        <v>1960</v>
      </c>
      <c r="D122" s="13">
        <v>0</v>
      </c>
    </row>
    <row r="123" spans="1:4" x14ac:dyDescent="0.35">
      <c r="A123" s="2" t="s">
        <v>522</v>
      </c>
      <c r="B123" s="12">
        <v>820</v>
      </c>
      <c r="C123" s="23">
        <v>44770</v>
      </c>
      <c r="D123" s="13">
        <v>0</v>
      </c>
    </row>
    <row r="124" spans="1:4" x14ac:dyDescent="0.35">
      <c r="A124" s="2" t="s">
        <v>523</v>
      </c>
      <c r="B124" s="12">
        <v>615</v>
      </c>
      <c r="C124" s="23">
        <v>77335</v>
      </c>
      <c r="D124" s="13">
        <v>0</v>
      </c>
    </row>
    <row r="125" spans="1:4" x14ac:dyDescent="0.35">
      <c r="A125" s="2" t="s">
        <v>524</v>
      </c>
      <c r="B125" s="12">
        <v>470</v>
      </c>
      <c r="C125" s="23">
        <v>73470</v>
      </c>
      <c r="D125" s="13">
        <v>0</v>
      </c>
    </row>
    <row r="126" spans="1:4" x14ac:dyDescent="0.35">
      <c r="A126" s="2" t="s">
        <v>525</v>
      </c>
      <c r="B126" s="12">
        <v>70</v>
      </c>
      <c r="C126" s="23">
        <v>13056</v>
      </c>
      <c r="D126" s="13">
        <v>0</v>
      </c>
    </row>
    <row r="127" spans="1:4" x14ac:dyDescent="0.35">
      <c r="A127" s="2" t="s">
        <v>526</v>
      </c>
      <c r="B127" s="12">
        <v>2020</v>
      </c>
      <c r="C127" s="23">
        <v>210591</v>
      </c>
      <c r="D127" s="13">
        <v>0</v>
      </c>
    </row>
    <row r="128" spans="1:4" x14ac:dyDescent="0.35">
      <c r="A128" s="2" t="s">
        <v>527</v>
      </c>
      <c r="B128" s="12">
        <v>575</v>
      </c>
      <c r="C128" s="23">
        <v>23670</v>
      </c>
      <c r="D128" s="13">
        <v>0.01</v>
      </c>
    </row>
    <row r="129" spans="1:4" x14ac:dyDescent="0.35">
      <c r="A129" s="2" t="s">
        <v>528</v>
      </c>
      <c r="B129" s="12">
        <v>7380</v>
      </c>
      <c r="C129" s="23">
        <v>414130</v>
      </c>
      <c r="D129" s="13">
        <v>0.01</v>
      </c>
    </row>
    <row r="130" spans="1:4" x14ac:dyDescent="0.35">
      <c r="A130" s="2" t="s">
        <v>529</v>
      </c>
      <c r="B130" s="12">
        <v>7065</v>
      </c>
      <c r="C130" s="23">
        <v>939110</v>
      </c>
      <c r="D130" s="13">
        <v>0</v>
      </c>
    </row>
    <row r="131" spans="1:4" x14ac:dyDescent="0.35">
      <c r="A131" s="2" t="s">
        <v>530</v>
      </c>
      <c r="B131" s="12">
        <v>5205</v>
      </c>
      <c r="C131" s="23">
        <v>929215</v>
      </c>
      <c r="D131" s="13">
        <v>0</v>
      </c>
    </row>
    <row r="132" spans="1:4" x14ac:dyDescent="0.35">
      <c r="A132" s="2" t="s">
        <v>531</v>
      </c>
      <c r="B132" s="12">
        <v>420</v>
      </c>
      <c r="C132" s="23">
        <v>75378</v>
      </c>
      <c r="D132" s="13">
        <v>0</v>
      </c>
    </row>
    <row r="133" spans="1:4" x14ac:dyDescent="0.35">
      <c r="A133" s="2" t="s">
        <v>532</v>
      </c>
      <c r="B133" s="12">
        <v>20645</v>
      </c>
      <c r="C133" s="23">
        <v>2381503</v>
      </c>
      <c r="D133" s="13">
        <v>0</v>
      </c>
    </row>
    <row r="134" spans="1:4" x14ac:dyDescent="0.35">
      <c r="A134" s="2" t="s">
        <v>533</v>
      </c>
      <c r="B134" s="12">
        <v>3245</v>
      </c>
      <c r="C134" s="23">
        <v>121050</v>
      </c>
      <c r="D134" s="13">
        <v>0.03</v>
      </c>
    </row>
    <row r="135" spans="1:4" x14ac:dyDescent="0.35">
      <c r="A135" s="2" t="s">
        <v>534</v>
      </c>
      <c r="B135" s="12">
        <v>35275</v>
      </c>
      <c r="C135" s="23">
        <v>1814290</v>
      </c>
      <c r="D135" s="13">
        <v>0.03</v>
      </c>
    </row>
    <row r="136" spans="1:4" x14ac:dyDescent="0.35">
      <c r="A136" s="2" t="s">
        <v>535</v>
      </c>
      <c r="B136" s="12">
        <v>46545</v>
      </c>
      <c r="C136" s="23">
        <v>6379290</v>
      </c>
      <c r="D136" s="13">
        <v>0.03</v>
      </c>
    </row>
    <row r="137" spans="1:4" x14ac:dyDescent="0.35">
      <c r="A137" s="2" t="s">
        <v>536</v>
      </c>
      <c r="B137" s="12">
        <v>81110</v>
      </c>
      <c r="C137" s="23">
        <v>14024775</v>
      </c>
      <c r="D137" s="13">
        <v>0.03</v>
      </c>
    </row>
    <row r="138" spans="1:4" x14ac:dyDescent="0.35">
      <c r="A138" s="2" t="s">
        <v>537</v>
      </c>
      <c r="B138" s="12">
        <v>19155</v>
      </c>
      <c r="C138" s="23">
        <v>3451079</v>
      </c>
      <c r="D138" s="13">
        <v>0.03</v>
      </c>
    </row>
    <row r="139" spans="1:4" x14ac:dyDescent="0.35">
      <c r="A139" s="2" t="s">
        <v>538</v>
      </c>
      <c r="B139" s="12">
        <v>185330</v>
      </c>
      <c r="C139" s="23">
        <v>25790484</v>
      </c>
      <c r="D139" s="13">
        <v>0.03</v>
      </c>
    </row>
    <row r="140" spans="1:4" x14ac:dyDescent="0.35">
      <c r="A140" s="2" t="s">
        <v>539</v>
      </c>
      <c r="B140" s="12">
        <v>7730</v>
      </c>
      <c r="C140" s="23">
        <v>292500</v>
      </c>
      <c r="D140" s="13">
        <v>0.08</v>
      </c>
    </row>
    <row r="141" spans="1:4" x14ac:dyDescent="0.35">
      <c r="A141" s="2" t="s">
        <v>540</v>
      </c>
      <c r="B141" s="12">
        <v>85435</v>
      </c>
      <c r="C141" s="23">
        <v>4406340</v>
      </c>
      <c r="D141" s="13">
        <v>0.08</v>
      </c>
    </row>
    <row r="142" spans="1:4" x14ac:dyDescent="0.35">
      <c r="A142" s="2" t="s">
        <v>541</v>
      </c>
      <c r="B142" s="12">
        <v>107175</v>
      </c>
      <c r="C142" s="23">
        <v>14461595</v>
      </c>
      <c r="D142" s="13">
        <v>0.08</v>
      </c>
    </row>
    <row r="143" spans="1:4" x14ac:dyDescent="0.35">
      <c r="A143" s="2" t="s">
        <v>542</v>
      </c>
      <c r="B143" s="12">
        <v>186525</v>
      </c>
      <c r="C143" s="23">
        <v>32343760</v>
      </c>
      <c r="D143" s="13">
        <v>0.08</v>
      </c>
    </row>
    <row r="144" spans="1:4" x14ac:dyDescent="0.35">
      <c r="A144" s="2" t="s">
        <v>543</v>
      </c>
      <c r="B144" s="12">
        <v>45360</v>
      </c>
      <c r="C144" s="23">
        <v>8209485</v>
      </c>
      <c r="D144" s="13">
        <v>0.08</v>
      </c>
    </row>
    <row r="145" spans="1:4" x14ac:dyDescent="0.35">
      <c r="A145" s="2" t="s">
        <v>544</v>
      </c>
      <c r="B145" s="12">
        <v>432225</v>
      </c>
      <c r="C145" s="23">
        <v>59713679</v>
      </c>
      <c r="D145" s="13">
        <v>0.08</v>
      </c>
    </row>
    <row r="146" spans="1:4" x14ac:dyDescent="0.35">
      <c r="A146" s="2" t="s">
        <v>545</v>
      </c>
      <c r="B146" s="12">
        <v>165</v>
      </c>
      <c r="C146" s="23">
        <v>6560</v>
      </c>
      <c r="D146" s="13">
        <v>0</v>
      </c>
    </row>
    <row r="147" spans="1:4" x14ac:dyDescent="0.35">
      <c r="A147" s="2" t="s">
        <v>546</v>
      </c>
      <c r="B147" s="12">
        <v>2150</v>
      </c>
      <c r="C147" s="23">
        <v>117150</v>
      </c>
      <c r="D147" s="13">
        <v>0</v>
      </c>
    </row>
    <row r="148" spans="1:4" x14ac:dyDescent="0.35">
      <c r="A148" s="2" t="s">
        <v>547</v>
      </c>
      <c r="B148" s="12">
        <v>2855</v>
      </c>
      <c r="C148" s="23">
        <v>422265</v>
      </c>
      <c r="D148" s="13">
        <v>0</v>
      </c>
    </row>
    <row r="149" spans="1:4" x14ac:dyDescent="0.35">
      <c r="A149" s="2" t="s">
        <v>548</v>
      </c>
      <c r="B149" s="12">
        <v>5355</v>
      </c>
      <c r="C149" s="23">
        <v>1014400</v>
      </c>
      <c r="D149" s="13">
        <v>0</v>
      </c>
    </row>
    <row r="150" spans="1:4" x14ac:dyDescent="0.35">
      <c r="A150" s="2" t="s">
        <v>549</v>
      </c>
      <c r="B150" s="12">
        <v>1340</v>
      </c>
      <c r="C150" s="23">
        <v>260831</v>
      </c>
      <c r="D150" s="13">
        <v>0</v>
      </c>
    </row>
    <row r="151" spans="1:4" x14ac:dyDescent="0.35">
      <c r="A151" s="2" t="s">
        <v>550</v>
      </c>
      <c r="B151" s="12">
        <v>11865</v>
      </c>
      <c r="C151" s="23">
        <v>1821206</v>
      </c>
      <c r="D151" s="13">
        <v>0</v>
      </c>
    </row>
    <row r="152" spans="1:4" x14ac:dyDescent="0.35">
      <c r="A152" s="2" t="s">
        <v>551</v>
      </c>
      <c r="B152" s="12">
        <v>1805</v>
      </c>
      <c r="C152" s="23">
        <v>70840</v>
      </c>
      <c r="D152" s="13">
        <v>0.02</v>
      </c>
    </row>
    <row r="153" spans="1:4" x14ac:dyDescent="0.35">
      <c r="A153" s="2" t="s">
        <v>552</v>
      </c>
      <c r="B153" s="12">
        <v>22425</v>
      </c>
      <c r="C153" s="23">
        <v>1191440</v>
      </c>
      <c r="D153" s="13">
        <v>0.02</v>
      </c>
    </row>
    <row r="154" spans="1:4" x14ac:dyDescent="0.35">
      <c r="A154" s="2" t="s">
        <v>553</v>
      </c>
      <c r="B154" s="12">
        <v>29990</v>
      </c>
      <c r="C154" s="23">
        <v>4189150</v>
      </c>
      <c r="D154" s="13">
        <v>0.02</v>
      </c>
    </row>
    <row r="155" spans="1:4" x14ac:dyDescent="0.35">
      <c r="A155" s="2" t="s">
        <v>554</v>
      </c>
      <c r="B155" s="12">
        <v>53705</v>
      </c>
      <c r="C155" s="23">
        <v>9606870</v>
      </c>
      <c r="D155" s="13">
        <v>0.02</v>
      </c>
    </row>
    <row r="156" spans="1:4" x14ac:dyDescent="0.35">
      <c r="A156" s="2" t="s">
        <v>555</v>
      </c>
      <c r="B156" s="12">
        <v>13230</v>
      </c>
      <c r="C156" s="23">
        <v>2448480</v>
      </c>
      <c r="D156" s="13">
        <v>0.02</v>
      </c>
    </row>
    <row r="157" spans="1:4" x14ac:dyDescent="0.35">
      <c r="A157" s="2" t="s">
        <v>556</v>
      </c>
      <c r="B157" s="12">
        <v>121155</v>
      </c>
      <c r="C157" s="23">
        <v>17506780</v>
      </c>
      <c r="D157" s="13">
        <v>0.02</v>
      </c>
    </row>
    <row r="158" spans="1:4" x14ac:dyDescent="0.35">
      <c r="A158" s="2" t="s">
        <v>557</v>
      </c>
      <c r="B158" s="12">
        <v>2995</v>
      </c>
      <c r="C158" s="23">
        <v>112500</v>
      </c>
      <c r="D158" s="13">
        <v>0.03</v>
      </c>
    </row>
    <row r="159" spans="1:4" x14ac:dyDescent="0.35">
      <c r="A159" s="2" t="s">
        <v>558</v>
      </c>
      <c r="B159" s="12">
        <v>35200</v>
      </c>
      <c r="C159" s="23">
        <v>1784830</v>
      </c>
      <c r="D159" s="13">
        <v>0.03</v>
      </c>
    </row>
    <row r="160" spans="1:4" x14ac:dyDescent="0.35">
      <c r="A160" s="2" t="s">
        <v>559</v>
      </c>
      <c r="B160" s="12">
        <v>45905</v>
      </c>
      <c r="C160" s="23">
        <v>6154675</v>
      </c>
      <c r="D160" s="13">
        <v>0.03</v>
      </c>
    </row>
    <row r="161" spans="1:4" x14ac:dyDescent="0.35">
      <c r="A161" s="2" t="s">
        <v>560</v>
      </c>
      <c r="B161" s="12">
        <v>82280</v>
      </c>
      <c r="C161" s="23">
        <v>13964350</v>
      </c>
      <c r="D161" s="13">
        <v>0.03</v>
      </c>
    </row>
    <row r="162" spans="1:4" x14ac:dyDescent="0.35">
      <c r="A162" s="2" t="s">
        <v>561</v>
      </c>
      <c r="B162" s="12">
        <v>19785</v>
      </c>
      <c r="C162" s="23">
        <v>3490292</v>
      </c>
      <c r="D162" s="13">
        <v>0.03</v>
      </c>
    </row>
    <row r="163" spans="1:4" x14ac:dyDescent="0.35">
      <c r="A163" s="2" t="s">
        <v>562</v>
      </c>
      <c r="B163" s="12">
        <v>186170</v>
      </c>
      <c r="C163" s="23">
        <v>25506647</v>
      </c>
      <c r="D163" s="13">
        <v>0.03</v>
      </c>
    </row>
    <row r="164" spans="1:4" x14ac:dyDescent="0.35">
      <c r="A164" s="2" t="s">
        <v>563</v>
      </c>
      <c r="B164" s="12">
        <v>1640</v>
      </c>
      <c r="C164" s="23">
        <v>64410</v>
      </c>
      <c r="D164" s="13">
        <v>0.02</v>
      </c>
    </row>
    <row r="165" spans="1:4" x14ac:dyDescent="0.35">
      <c r="A165" s="2" t="s">
        <v>564</v>
      </c>
      <c r="B165" s="12">
        <v>18955</v>
      </c>
      <c r="C165" s="23">
        <v>987360</v>
      </c>
      <c r="D165" s="13">
        <v>0.02</v>
      </c>
    </row>
    <row r="166" spans="1:4" x14ac:dyDescent="0.35">
      <c r="A166" s="2" t="s">
        <v>565</v>
      </c>
      <c r="B166" s="12">
        <v>24095</v>
      </c>
      <c r="C166" s="23">
        <v>3369685</v>
      </c>
      <c r="D166" s="13">
        <v>0.02</v>
      </c>
    </row>
    <row r="167" spans="1:4" x14ac:dyDescent="0.35">
      <c r="A167" s="2" t="s">
        <v>566</v>
      </c>
      <c r="B167" s="12">
        <v>42865</v>
      </c>
      <c r="C167" s="23">
        <v>7742780</v>
      </c>
      <c r="D167" s="13">
        <v>0.02</v>
      </c>
    </row>
    <row r="168" spans="1:4" x14ac:dyDescent="0.35">
      <c r="A168" s="2" t="s">
        <v>567</v>
      </c>
      <c r="B168" s="12">
        <v>10445</v>
      </c>
      <c r="C168" s="23">
        <v>1963799</v>
      </c>
      <c r="D168" s="13">
        <v>0.02</v>
      </c>
    </row>
    <row r="169" spans="1:4" x14ac:dyDescent="0.35">
      <c r="A169" s="2" t="s">
        <v>568</v>
      </c>
      <c r="B169" s="12">
        <v>98000</v>
      </c>
      <c r="C169" s="23">
        <v>14128034</v>
      </c>
      <c r="D169" s="13">
        <v>0.02</v>
      </c>
    </row>
    <row r="170" spans="1:4" x14ac:dyDescent="0.35">
      <c r="A170" s="2" t="s">
        <v>569</v>
      </c>
      <c r="B170" s="12">
        <v>175</v>
      </c>
      <c r="C170" s="23">
        <v>6910</v>
      </c>
      <c r="D170" s="13">
        <v>0</v>
      </c>
    </row>
    <row r="171" spans="1:4" x14ac:dyDescent="0.35">
      <c r="A171" s="2" t="s">
        <v>570</v>
      </c>
      <c r="B171" s="12">
        <v>2200</v>
      </c>
      <c r="C171" s="23">
        <v>114610</v>
      </c>
      <c r="D171" s="13">
        <v>0</v>
      </c>
    </row>
    <row r="172" spans="1:4" x14ac:dyDescent="0.35">
      <c r="A172" s="2" t="s">
        <v>571</v>
      </c>
      <c r="B172" s="12">
        <v>2965</v>
      </c>
      <c r="C172" s="23">
        <v>418820</v>
      </c>
      <c r="D172" s="13">
        <v>0</v>
      </c>
    </row>
    <row r="173" spans="1:4" x14ac:dyDescent="0.35">
      <c r="A173" s="2" t="s">
        <v>572</v>
      </c>
      <c r="B173" s="12">
        <v>5735</v>
      </c>
      <c r="C173" s="23">
        <v>1073975</v>
      </c>
      <c r="D173" s="13">
        <v>0</v>
      </c>
    </row>
    <row r="174" spans="1:4" x14ac:dyDescent="0.35">
      <c r="A174" s="2" t="s">
        <v>573</v>
      </c>
      <c r="B174" s="12">
        <v>1445</v>
      </c>
      <c r="C174" s="23">
        <v>288302</v>
      </c>
      <c r="D174" s="13">
        <v>0</v>
      </c>
    </row>
    <row r="175" spans="1:4" x14ac:dyDescent="0.35">
      <c r="A175" s="2" t="s">
        <v>574</v>
      </c>
      <c r="B175" s="12">
        <v>12520</v>
      </c>
      <c r="C175" s="23">
        <v>1902617</v>
      </c>
      <c r="D175" s="13">
        <v>0</v>
      </c>
    </row>
    <row r="176" spans="1:4" x14ac:dyDescent="0.35">
      <c r="A176" s="2" t="s">
        <v>575</v>
      </c>
      <c r="B176" s="12">
        <v>1970</v>
      </c>
      <c r="C176" s="23">
        <v>75200</v>
      </c>
      <c r="D176" s="13">
        <v>0.02</v>
      </c>
    </row>
    <row r="177" spans="1:4" x14ac:dyDescent="0.35">
      <c r="A177" s="2" t="s">
        <v>576</v>
      </c>
      <c r="B177" s="12">
        <v>21100</v>
      </c>
      <c r="C177" s="23">
        <v>1087480</v>
      </c>
      <c r="D177" s="13">
        <v>0.02</v>
      </c>
    </row>
    <row r="178" spans="1:4" x14ac:dyDescent="0.35">
      <c r="A178" s="2" t="s">
        <v>577</v>
      </c>
      <c r="B178" s="12">
        <v>26860</v>
      </c>
      <c r="C178" s="23">
        <v>3682895</v>
      </c>
      <c r="D178" s="13">
        <v>0.02</v>
      </c>
    </row>
    <row r="179" spans="1:4" x14ac:dyDescent="0.35">
      <c r="A179" s="2" t="s">
        <v>578</v>
      </c>
      <c r="B179" s="12">
        <v>48015</v>
      </c>
      <c r="C179" s="23">
        <v>8314265</v>
      </c>
      <c r="D179" s="13">
        <v>0.02</v>
      </c>
    </row>
    <row r="180" spans="1:4" x14ac:dyDescent="0.35">
      <c r="A180" s="2" t="s">
        <v>579</v>
      </c>
      <c r="B180" s="12">
        <v>11500</v>
      </c>
      <c r="C180" s="23">
        <v>2073735</v>
      </c>
      <c r="D180" s="13">
        <v>0.02</v>
      </c>
    </row>
    <row r="181" spans="1:4" x14ac:dyDescent="0.35">
      <c r="A181" s="2" t="s">
        <v>580</v>
      </c>
      <c r="B181" s="12">
        <v>109440</v>
      </c>
      <c r="C181" s="23">
        <v>15233575</v>
      </c>
      <c r="D181" s="13">
        <v>0.02</v>
      </c>
    </row>
    <row r="182" spans="1:4" x14ac:dyDescent="0.35">
      <c r="A182" s="2" t="s">
        <v>581</v>
      </c>
      <c r="B182" s="12">
        <v>5480</v>
      </c>
      <c r="C182" s="23">
        <v>209690</v>
      </c>
      <c r="D182" s="13">
        <v>0.06</v>
      </c>
    </row>
    <row r="183" spans="1:4" x14ac:dyDescent="0.35">
      <c r="A183" s="2" t="s">
        <v>582</v>
      </c>
      <c r="B183" s="12">
        <v>64255</v>
      </c>
      <c r="C183" s="23">
        <v>3335270</v>
      </c>
      <c r="D183" s="13">
        <v>0.06</v>
      </c>
    </row>
    <row r="184" spans="1:4" x14ac:dyDescent="0.35">
      <c r="A184" s="2" t="s">
        <v>583</v>
      </c>
      <c r="B184" s="12">
        <v>84325</v>
      </c>
      <c r="C184" s="23">
        <v>11561875</v>
      </c>
      <c r="D184" s="13">
        <v>0.06</v>
      </c>
    </row>
    <row r="185" spans="1:4" x14ac:dyDescent="0.35">
      <c r="A185" s="2" t="s">
        <v>584</v>
      </c>
      <c r="B185" s="12">
        <v>149340</v>
      </c>
      <c r="C185" s="23">
        <v>25920310</v>
      </c>
      <c r="D185" s="13">
        <v>0.06</v>
      </c>
    </row>
    <row r="186" spans="1:4" x14ac:dyDescent="0.35">
      <c r="A186" s="2" t="s">
        <v>585</v>
      </c>
      <c r="B186" s="12">
        <v>35955</v>
      </c>
      <c r="C186" s="23">
        <v>6490080</v>
      </c>
      <c r="D186" s="13">
        <v>0.06</v>
      </c>
    </row>
    <row r="187" spans="1:4" x14ac:dyDescent="0.35">
      <c r="A187" s="2" t="s">
        <v>586</v>
      </c>
      <c r="B187" s="12">
        <v>339355</v>
      </c>
      <c r="C187" s="23">
        <v>47517225</v>
      </c>
      <c r="D187" s="13">
        <v>0.06</v>
      </c>
    </row>
    <row r="188" spans="1:4" x14ac:dyDescent="0.35">
      <c r="A188" s="2" t="s">
        <v>587</v>
      </c>
      <c r="B188" s="12">
        <v>1070</v>
      </c>
      <c r="C188" s="23">
        <v>41740</v>
      </c>
      <c r="D188" s="13">
        <v>0.01</v>
      </c>
    </row>
    <row r="189" spans="1:4" x14ac:dyDescent="0.35">
      <c r="A189" s="2" t="s">
        <v>588</v>
      </c>
      <c r="B189" s="12">
        <v>12410</v>
      </c>
      <c r="C189" s="23">
        <v>648530</v>
      </c>
      <c r="D189" s="13">
        <v>0.01</v>
      </c>
    </row>
    <row r="190" spans="1:4" x14ac:dyDescent="0.35">
      <c r="A190" s="2" t="s">
        <v>589</v>
      </c>
      <c r="B190" s="12">
        <v>16580</v>
      </c>
      <c r="C190" s="23">
        <v>2268785</v>
      </c>
      <c r="D190" s="13">
        <v>0.01</v>
      </c>
    </row>
    <row r="191" spans="1:4" x14ac:dyDescent="0.35">
      <c r="A191" s="2" t="s">
        <v>590</v>
      </c>
      <c r="B191" s="12">
        <v>29645</v>
      </c>
      <c r="C191" s="23">
        <v>5120495</v>
      </c>
      <c r="D191" s="13">
        <v>0.01</v>
      </c>
    </row>
    <row r="192" spans="1:4" x14ac:dyDescent="0.35">
      <c r="A192" s="2" t="s">
        <v>591</v>
      </c>
      <c r="B192" s="12">
        <v>7185</v>
      </c>
      <c r="C192" s="23">
        <v>1296001</v>
      </c>
      <c r="D192" s="13">
        <v>0.01</v>
      </c>
    </row>
    <row r="193" spans="1:4" x14ac:dyDescent="0.35">
      <c r="A193" s="2" t="s">
        <v>592</v>
      </c>
      <c r="B193" s="12">
        <v>66890</v>
      </c>
      <c r="C193" s="23">
        <v>9375551</v>
      </c>
      <c r="D193" s="13">
        <v>0.01</v>
      </c>
    </row>
    <row r="194" spans="1:4" x14ac:dyDescent="0.35">
      <c r="A194" s="2" t="s">
        <v>382</v>
      </c>
      <c r="B194" s="12">
        <v>93055</v>
      </c>
      <c r="C194" s="23">
        <v>3549420</v>
      </c>
      <c r="D194" s="13">
        <v>1</v>
      </c>
    </row>
    <row r="195" spans="1:4" x14ac:dyDescent="0.35">
      <c r="A195" s="2" t="s">
        <v>383</v>
      </c>
      <c r="B195" s="12">
        <v>1063425</v>
      </c>
      <c r="C195" s="23">
        <v>55077200</v>
      </c>
      <c r="D195" s="13">
        <v>1</v>
      </c>
    </row>
    <row r="196" spans="1:4" x14ac:dyDescent="0.35">
      <c r="A196" s="2" t="s">
        <v>384</v>
      </c>
      <c r="B196" s="12">
        <v>1382330</v>
      </c>
      <c r="C196" s="23">
        <v>189984175</v>
      </c>
      <c r="D196" s="13">
        <v>1</v>
      </c>
    </row>
    <row r="197" spans="1:4" x14ac:dyDescent="0.35">
      <c r="A197" s="2" t="s">
        <v>385</v>
      </c>
      <c r="B197" s="12">
        <v>2444555</v>
      </c>
      <c r="C197" s="23">
        <v>429297725</v>
      </c>
      <c r="D197" s="13">
        <v>1</v>
      </c>
    </row>
    <row r="198" spans="1:4" x14ac:dyDescent="0.35">
      <c r="A198" s="2" t="s">
        <v>386</v>
      </c>
      <c r="B198" s="12">
        <v>591295</v>
      </c>
      <c r="C198" s="23">
        <v>108093788</v>
      </c>
      <c r="D198" s="13">
        <v>1</v>
      </c>
    </row>
    <row r="199" spans="1:4" x14ac:dyDescent="0.35">
      <c r="A199" s="2" t="s">
        <v>387</v>
      </c>
      <c r="B199" s="12">
        <v>5574660</v>
      </c>
      <c r="C199" s="23">
        <v>786002308</v>
      </c>
      <c r="D199" s="13">
        <v>1</v>
      </c>
    </row>
    <row r="200" spans="1:4" x14ac:dyDescent="0.35">
      <c r="A200" s="2" t="s">
        <v>593</v>
      </c>
      <c r="B200" s="12">
        <v>85</v>
      </c>
      <c r="C200" s="23">
        <v>2910</v>
      </c>
      <c r="D200" s="13">
        <v>0</v>
      </c>
    </row>
    <row r="201" spans="1:4" x14ac:dyDescent="0.35">
      <c r="A201" s="2" t="s">
        <v>594</v>
      </c>
      <c r="B201" s="12">
        <v>955</v>
      </c>
      <c r="C201" s="23">
        <v>46410</v>
      </c>
      <c r="D201" s="13">
        <v>0</v>
      </c>
    </row>
    <row r="202" spans="1:4" x14ac:dyDescent="0.35">
      <c r="A202" s="2" t="s">
        <v>595</v>
      </c>
      <c r="B202" s="12">
        <v>1400</v>
      </c>
      <c r="C202" s="23">
        <v>179730</v>
      </c>
      <c r="D202" s="13">
        <v>0</v>
      </c>
    </row>
    <row r="203" spans="1:4" x14ac:dyDescent="0.35">
      <c r="A203" s="2" t="s">
        <v>596</v>
      </c>
      <c r="B203" s="12">
        <v>2215</v>
      </c>
      <c r="C203" s="23">
        <v>381875</v>
      </c>
      <c r="D203" s="13">
        <v>0</v>
      </c>
    </row>
    <row r="204" spans="1:4" x14ac:dyDescent="0.35">
      <c r="A204" s="2" t="s">
        <v>597</v>
      </c>
      <c r="B204" s="12">
        <v>550</v>
      </c>
      <c r="C204" s="23">
        <v>95658</v>
      </c>
      <c r="D204" s="13">
        <v>0</v>
      </c>
    </row>
    <row r="205" spans="1:4" x14ac:dyDescent="0.35">
      <c r="A205" s="2" t="s">
        <v>598</v>
      </c>
      <c r="B205" s="12">
        <v>5205</v>
      </c>
      <c r="C205" s="23">
        <v>706583</v>
      </c>
      <c r="D205" s="13">
        <v>0</v>
      </c>
    </row>
    <row r="206" spans="1:4" x14ac:dyDescent="0.35">
      <c r="A206" s="2" t="s">
        <v>599</v>
      </c>
      <c r="B206" s="12">
        <v>2160</v>
      </c>
      <c r="C206" s="23">
        <v>80960</v>
      </c>
      <c r="D206" s="13">
        <v>0.02</v>
      </c>
    </row>
    <row r="207" spans="1:4" x14ac:dyDescent="0.35">
      <c r="A207" s="2" t="s">
        <v>600</v>
      </c>
      <c r="B207" s="12">
        <v>25090</v>
      </c>
      <c r="C207" s="23">
        <v>1276730</v>
      </c>
      <c r="D207" s="13">
        <v>0.02</v>
      </c>
    </row>
    <row r="208" spans="1:4" x14ac:dyDescent="0.35">
      <c r="A208" s="2" t="s">
        <v>601</v>
      </c>
      <c r="B208" s="12">
        <v>32155</v>
      </c>
      <c r="C208" s="23">
        <v>4294860</v>
      </c>
      <c r="D208" s="13">
        <v>0.02</v>
      </c>
    </row>
    <row r="209" spans="1:4" x14ac:dyDescent="0.35">
      <c r="A209" s="2" t="s">
        <v>602</v>
      </c>
      <c r="B209" s="12">
        <v>54950</v>
      </c>
      <c r="C209" s="23">
        <v>9483175</v>
      </c>
      <c r="D209" s="13">
        <v>0.02</v>
      </c>
    </row>
    <row r="210" spans="1:4" x14ac:dyDescent="0.35">
      <c r="A210" s="2" t="s">
        <v>603</v>
      </c>
      <c r="B210" s="12">
        <v>13240</v>
      </c>
      <c r="C210" s="23">
        <v>2374742</v>
      </c>
      <c r="D210" s="13">
        <v>0.02</v>
      </c>
    </row>
    <row r="211" spans="1:4" x14ac:dyDescent="0.35">
      <c r="A211" s="2" t="s">
        <v>604</v>
      </c>
      <c r="B211" s="12">
        <v>127600</v>
      </c>
      <c r="C211" s="23">
        <v>17510467</v>
      </c>
      <c r="D211" s="13">
        <v>0.02</v>
      </c>
    </row>
    <row r="212" spans="1:4" x14ac:dyDescent="0.35">
      <c r="A212" s="2" t="s">
        <v>605</v>
      </c>
      <c r="B212" s="12">
        <v>3325</v>
      </c>
      <c r="C212" s="23">
        <v>124160</v>
      </c>
      <c r="D212" s="13">
        <v>0.03</v>
      </c>
    </row>
    <row r="213" spans="1:4" x14ac:dyDescent="0.35">
      <c r="A213" s="2" t="s">
        <v>606</v>
      </c>
      <c r="B213" s="12">
        <v>39655</v>
      </c>
      <c r="C213" s="23">
        <v>2032260</v>
      </c>
      <c r="D213" s="13">
        <v>0.04</v>
      </c>
    </row>
    <row r="214" spans="1:4" x14ac:dyDescent="0.35">
      <c r="A214" s="2" t="s">
        <v>607</v>
      </c>
      <c r="B214" s="12">
        <v>52500</v>
      </c>
      <c r="C214" s="23">
        <v>7272625</v>
      </c>
      <c r="D214" s="13">
        <v>0.04</v>
      </c>
    </row>
    <row r="215" spans="1:4" x14ac:dyDescent="0.35">
      <c r="A215" s="2" t="s">
        <v>608</v>
      </c>
      <c r="B215" s="12">
        <v>94000</v>
      </c>
      <c r="C215" s="23">
        <v>16519650</v>
      </c>
      <c r="D215" s="13">
        <v>0.04</v>
      </c>
    </row>
    <row r="216" spans="1:4" x14ac:dyDescent="0.35">
      <c r="A216" s="2" t="s">
        <v>609</v>
      </c>
      <c r="B216" s="12">
        <v>22550</v>
      </c>
      <c r="C216" s="23">
        <v>4116205</v>
      </c>
      <c r="D216" s="13">
        <v>0.04</v>
      </c>
    </row>
    <row r="217" spans="1:4" x14ac:dyDescent="0.35">
      <c r="A217" s="2" t="s">
        <v>610</v>
      </c>
      <c r="B217" s="12">
        <v>212030</v>
      </c>
      <c r="C217" s="23">
        <v>30064900</v>
      </c>
      <c r="D217" s="13">
        <v>0.04</v>
      </c>
    </row>
  </sheetData>
  <conditionalFormatting sqref="A1">
    <cfRule type="dataBar" priority="1">
      <dataBar>
        <cfvo type="num" val="0"/>
        <cfvo type="num" val="1"/>
        <color rgb="FFB4A9D4"/>
      </dataBar>
      <extLst>
        <ext xmlns:x14="http://schemas.microsoft.com/office/spreadsheetml/2009/9/main" uri="{B025F937-C7B1-47D3-B67F-A62EFF666E3E}">
          <x14:id>{23934DE7-9AC7-4F81-A39F-0F9B14BA39D5}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3934DE7-9AC7-4F81-A39F-0F9B14BA39D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8"/>
  <sheetViews>
    <sheetView workbookViewId="0"/>
  </sheetViews>
  <sheetFormatPr defaultColWidth="11" defaultRowHeight="15.5" x14ac:dyDescent="0.35"/>
  <sheetData>
    <row r="1" spans="1:1" ht="21" x14ac:dyDescent="0.5">
      <c r="A1" s="1" t="s">
        <v>17</v>
      </c>
    </row>
    <row r="2" spans="1:1" ht="31" x14ac:dyDescent="0.35">
      <c r="A2" s="4" t="s">
        <v>614</v>
      </c>
    </row>
    <row r="3" spans="1:1" x14ac:dyDescent="0.35">
      <c r="A3" s="2" t="s">
        <v>615</v>
      </c>
    </row>
    <row r="4" spans="1:1" x14ac:dyDescent="0.35">
      <c r="A4" s="2" t="s">
        <v>616</v>
      </c>
    </row>
    <row r="5" spans="1:1" x14ac:dyDescent="0.35">
      <c r="A5" s="2" t="s">
        <v>617</v>
      </c>
    </row>
    <row r="6" spans="1:1" x14ac:dyDescent="0.35">
      <c r="A6" s="2" t="s">
        <v>618</v>
      </c>
    </row>
    <row r="7" spans="1:1" x14ac:dyDescent="0.35">
      <c r="A7" s="2" t="s">
        <v>619</v>
      </c>
    </row>
    <row r="8" spans="1:1" x14ac:dyDescent="0.35">
      <c r="A8" s="2" t="s">
        <v>259</v>
      </c>
    </row>
  </sheetData>
  <conditionalFormatting sqref="A1">
    <cfRule type="dataBar" priority="1">
      <dataBar>
        <cfvo type="num" val="0"/>
        <cfvo type="num" val="1"/>
        <color rgb="FFB4A9D4"/>
      </dataBar>
      <extLst>
        <ext xmlns:x14="http://schemas.microsoft.com/office/spreadsheetml/2009/9/main" uri="{B025F937-C7B1-47D3-B67F-A62EFF666E3E}">
          <x14:id>{E02B27D9-934A-44C7-9B2F-1A9C65E5ADA5}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02B27D9-934A-44C7-9B2F-1A9C65E5ADA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4"/>
  <sheetViews>
    <sheetView workbookViewId="0"/>
  </sheetViews>
  <sheetFormatPr defaultColWidth="11" defaultRowHeight="15.5" x14ac:dyDescent="0.35"/>
  <cols>
    <col min="1" max="1" width="50.75" customWidth="1"/>
    <col min="2" max="10" width="16.75" customWidth="1"/>
  </cols>
  <sheetData>
    <row r="1" spans="1:10" ht="21" x14ac:dyDescent="0.5">
      <c r="A1" s="7" t="s">
        <v>2</v>
      </c>
      <c r="B1" s="2"/>
      <c r="C1" s="2"/>
      <c r="D1" s="2"/>
      <c r="E1" s="2"/>
      <c r="F1" s="2"/>
      <c r="G1" s="2"/>
      <c r="H1" s="2"/>
      <c r="I1" s="2"/>
      <c r="J1" s="2"/>
    </row>
    <row r="2" spans="1:10" x14ac:dyDescent="0.35">
      <c r="A2" s="2" t="s">
        <v>23</v>
      </c>
      <c r="B2" s="2"/>
      <c r="C2" s="2"/>
      <c r="D2" s="2"/>
      <c r="E2" s="2"/>
      <c r="F2" s="2"/>
      <c r="G2" s="2"/>
      <c r="H2" s="2"/>
      <c r="I2" s="2"/>
      <c r="J2" s="2"/>
    </row>
    <row r="3" spans="1:10" x14ac:dyDescent="0.35">
      <c r="A3" s="2" t="s">
        <v>20</v>
      </c>
      <c r="B3" s="2"/>
      <c r="C3" s="2"/>
      <c r="D3" s="2"/>
      <c r="E3" s="2"/>
      <c r="F3" s="2"/>
      <c r="G3" s="2"/>
      <c r="H3" s="2"/>
      <c r="I3" s="2"/>
      <c r="J3" s="2"/>
    </row>
    <row r="4" spans="1:10" x14ac:dyDescent="0.35">
      <c r="A4" s="2" t="s">
        <v>21</v>
      </c>
      <c r="B4" s="2"/>
      <c r="C4" s="2"/>
      <c r="D4" s="2"/>
      <c r="E4" s="2"/>
      <c r="F4" s="2"/>
      <c r="G4" s="2"/>
      <c r="H4" s="2"/>
      <c r="I4" s="2"/>
      <c r="J4" s="2"/>
    </row>
    <row r="5" spans="1:10" x14ac:dyDescent="0.35">
      <c r="A5" s="2" t="s">
        <v>24</v>
      </c>
      <c r="B5" s="2"/>
      <c r="C5" s="2"/>
      <c r="D5" s="2"/>
      <c r="E5" s="2"/>
      <c r="F5" s="2"/>
      <c r="G5" s="2"/>
      <c r="H5" s="2"/>
      <c r="I5" s="2"/>
      <c r="J5" s="2"/>
    </row>
    <row r="6" spans="1:10" ht="80.150000000000006" customHeight="1" x14ac:dyDescent="0.35">
      <c r="A6" s="4" t="s">
        <v>624</v>
      </c>
      <c r="B6" s="4" t="s">
        <v>141</v>
      </c>
      <c r="C6" s="4" t="s">
        <v>191</v>
      </c>
      <c r="D6" s="4" t="s">
        <v>192</v>
      </c>
      <c r="E6" s="4" t="s">
        <v>193</v>
      </c>
      <c r="F6" s="4" t="s">
        <v>625</v>
      </c>
      <c r="G6" s="4" t="s">
        <v>194</v>
      </c>
      <c r="H6" s="4" t="s">
        <v>195</v>
      </c>
      <c r="I6" s="4" t="s">
        <v>196</v>
      </c>
      <c r="J6" s="4" t="s">
        <v>626</v>
      </c>
    </row>
    <row r="7" spans="1:10" x14ac:dyDescent="0.35">
      <c r="A7" s="8" t="s">
        <v>141</v>
      </c>
      <c r="B7" s="9">
        <v>383125</v>
      </c>
      <c r="C7" s="9">
        <v>350360</v>
      </c>
      <c r="D7" s="9">
        <v>6030</v>
      </c>
      <c r="E7" s="9">
        <v>25335</v>
      </c>
      <c r="F7" s="9">
        <v>1395</v>
      </c>
      <c r="G7" s="10">
        <v>0.91</v>
      </c>
      <c r="H7" s="10">
        <v>0.02</v>
      </c>
      <c r="I7" s="10">
        <v>7.0000000000000007E-2</v>
      </c>
      <c r="J7" s="10">
        <v>0</v>
      </c>
    </row>
    <row r="8" spans="1:10" x14ac:dyDescent="0.35">
      <c r="A8" s="11" t="s">
        <v>142</v>
      </c>
      <c r="B8" s="12">
        <v>46175</v>
      </c>
      <c r="C8" s="12">
        <v>43575</v>
      </c>
      <c r="D8" s="12">
        <v>660</v>
      </c>
      <c r="E8" s="12">
        <v>1840</v>
      </c>
      <c r="F8" s="12">
        <v>95</v>
      </c>
      <c r="G8" s="13">
        <v>0.94</v>
      </c>
      <c r="H8" s="13">
        <v>0.01</v>
      </c>
      <c r="I8" s="13">
        <v>0.04</v>
      </c>
      <c r="J8" s="13">
        <v>0</v>
      </c>
    </row>
    <row r="9" spans="1:10" x14ac:dyDescent="0.35">
      <c r="A9" s="11" t="s">
        <v>143</v>
      </c>
      <c r="B9" s="12">
        <v>10335</v>
      </c>
      <c r="C9" s="12">
        <v>9645</v>
      </c>
      <c r="D9" s="12">
        <v>120</v>
      </c>
      <c r="E9" s="12">
        <v>555</v>
      </c>
      <c r="F9" s="12">
        <v>20</v>
      </c>
      <c r="G9" s="13">
        <v>0.93</v>
      </c>
      <c r="H9" s="13">
        <v>0.01</v>
      </c>
      <c r="I9" s="13">
        <v>0.05</v>
      </c>
      <c r="J9" s="13">
        <v>0</v>
      </c>
    </row>
    <row r="10" spans="1:10" x14ac:dyDescent="0.35">
      <c r="A10" s="11" t="s">
        <v>144</v>
      </c>
      <c r="B10" s="12">
        <v>17850</v>
      </c>
      <c r="C10" s="12">
        <v>17025</v>
      </c>
      <c r="D10" s="12">
        <v>185</v>
      </c>
      <c r="E10" s="12">
        <v>610</v>
      </c>
      <c r="F10" s="12">
        <v>25</v>
      </c>
      <c r="G10" s="13">
        <v>0.95</v>
      </c>
      <c r="H10" s="13">
        <v>0.01</v>
      </c>
      <c r="I10" s="13">
        <v>0.03</v>
      </c>
      <c r="J10" s="13">
        <v>0</v>
      </c>
    </row>
    <row r="11" spans="1:10" x14ac:dyDescent="0.35">
      <c r="A11" s="11" t="s">
        <v>145</v>
      </c>
      <c r="B11" s="12">
        <v>24055</v>
      </c>
      <c r="C11" s="12">
        <v>22625</v>
      </c>
      <c r="D11" s="12">
        <v>235</v>
      </c>
      <c r="E11" s="12">
        <v>1170</v>
      </c>
      <c r="F11" s="12">
        <v>20</v>
      </c>
      <c r="G11" s="13">
        <v>0.94</v>
      </c>
      <c r="H11" s="13">
        <v>0.01</v>
      </c>
      <c r="I11" s="13">
        <v>0.05</v>
      </c>
      <c r="J11" s="13">
        <v>0</v>
      </c>
    </row>
    <row r="12" spans="1:10" x14ac:dyDescent="0.35">
      <c r="A12" s="11" t="s">
        <v>146</v>
      </c>
      <c r="B12" s="12">
        <v>6160</v>
      </c>
      <c r="C12" s="12">
        <v>5665</v>
      </c>
      <c r="D12" s="12">
        <v>85</v>
      </c>
      <c r="E12" s="12">
        <v>400</v>
      </c>
      <c r="F12" s="12">
        <v>15</v>
      </c>
      <c r="G12" s="13">
        <v>0.92</v>
      </c>
      <c r="H12" s="13">
        <v>0.01</v>
      </c>
      <c r="I12" s="13">
        <v>0.06</v>
      </c>
      <c r="J12" s="13">
        <v>0</v>
      </c>
    </row>
    <row r="13" spans="1:10" x14ac:dyDescent="0.35">
      <c r="A13" s="11" t="s">
        <v>147</v>
      </c>
      <c r="B13" s="12">
        <v>4210</v>
      </c>
      <c r="C13" s="12">
        <v>3810</v>
      </c>
      <c r="D13" s="12">
        <v>60</v>
      </c>
      <c r="E13" s="12">
        <v>315</v>
      </c>
      <c r="F13" s="12">
        <v>25</v>
      </c>
      <c r="G13" s="13">
        <v>0.9</v>
      </c>
      <c r="H13" s="13">
        <v>0.01</v>
      </c>
      <c r="I13" s="13">
        <v>0.08</v>
      </c>
      <c r="J13" s="13">
        <v>0.01</v>
      </c>
    </row>
    <row r="14" spans="1:10" x14ac:dyDescent="0.35">
      <c r="A14" s="11" t="s">
        <v>148</v>
      </c>
      <c r="B14" s="12">
        <v>4180</v>
      </c>
      <c r="C14" s="12">
        <v>3765</v>
      </c>
      <c r="D14" s="12">
        <v>65</v>
      </c>
      <c r="E14" s="12">
        <v>330</v>
      </c>
      <c r="F14" s="12">
        <v>15</v>
      </c>
      <c r="G14" s="13">
        <v>0.9</v>
      </c>
      <c r="H14" s="13">
        <v>0.02</v>
      </c>
      <c r="I14" s="13">
        <v>0.08</v>
      </c>
      <c r="J14" s="13">
        <v>0</v>
      </c>
    </row>
    <row r="15" spans="1:10" x14ac:dyDescent="0.35">
      <c r="A15" s="11" t="s">
        <v>149</v>
      </c>
      <c r="B15" s="12">
        <v>8495</v>
      </c>
      <c r="C15" s="12">
        <v>7835</v>
      </c>
      <c r="D15" s="12">
        <v>180</v>
      </c>
      <c r="E15" s="12">
        <v>465</v>
      </c>
      <c r="F15" s="12">
        <v>15</v>
      </c>
      <c r="G15" s="13">
        <v>0.92</v>
      </c>
      <c r="H15" s="13">
        <v>0.02</v>
      </c>
      <c r="I15" s="13">
        <v>0.05</v>
      </c>
      <c r="J15" s="13">
        <v>0</v>
      </c>
    </row>
    <row r="16" spans="1:10" x14ac:dyDescent="0.35">
      <c r="A16" s="11" t="s">
        <v>150</v>
      </c>
      <c r="B16" s="12">
        <v>4225</v>
      </c>
      <c r="C16" s="12">
        <v>3730</v>
      </c>
      <c r="D16" s="12">
        <v>110</v>
      </c>
      <c r="E16" s="12">
        <v>355</v>
      </c>
      <c r="F16" s="12">
        <v>25</v>
      </c>
      <c r="G16" s="13">
        <v>0.88</v>
      </c>
      <c r="H16" s="13">
        <v>0.03</v>
      </c>
      <c r="I16" s="13">
        <v>0.08</v>
      </c>
      <c r="J16" s="13">
        <v>0.01</v>
      </c>
    </row>
    <row r="17" spans="1:10" x14ac:dyDescent="0.35">
      <c r="A17" s="11" t="s">
        <v>151</v>
      </c>
      <c r="B17" s="12">
        <v>4650</v>
      </c>
      <c r="C17" s="12">
        <v>3995</v>
      </c>
      <c r="D17" s="12">
        <v>135</v>
      </c>
      <c r="E17" s="12">
        <v>510</v>
      </c>
      <c r="F17" s="12">
        <v>10</v>
      </c>
      <c r="G17" s="13">
        <v>0.86</v>
      </c>
      <c r="H17" s="13">
        <v>0.03</v>
      </c>
      <c r="I17" s="13">
        <v>0.11</v>
      </c>
      <c r="J17" s="13">
        <v>0</v>
      </c>
    </row>
    <row r="18" spans="1:10" x14ac:dyDescent="0.35">
      <c r="A18" s="11" t="s">
        <v>152</v>
      </c>
      <c r="B18" s="12">
        <v>3855</v>
      </c>
      <c r="C18" s="12">
        <v>3340</v>
      </c>
      <c r="D18" s="12">
        <v>100</v>
      </c>
      <c r="E18" s="12">
        <v>410</v>
      </c>
      <c r="F18" s="12">
        <v>0</v>
      </c>
      <c r="G18" s="13">
        <v>0.87</v>
      </c>
      <c r="H18" s="13">
        <v>0.03</v>
      </c>
      <c r="I18" s="13">
        <v>0.11</v>
      </c>
      <c r="J18" s="13">
        <v>0</v>
      </c>
    </row>
    <row r="19" spans="1:10" x14ac:dyDescent="0.35">
      <c r="A19" s="11" t="s">
        <v>153</v>
      </c>
      <c r="B19" s="12">
        <v>3795</v>
      </c>
      <c r="C19" s="12">
        <v>3290</v>
      </c>
      <c r="D19" s="12">
        <v>90</v>
      </c>
      <c r="E19" s="12">
        <v>410</v>
      </c>
      <c r="F19" s="12">
        <v>0</v>
      </c>
      <c r="G19" s="13">
        <v>0.87</v>
      </c>
      <c r="H19" s="13">
        <v>0.02</v>
      </c>
      <c r="I19" s="13">
        <v>0.11</v>
      </c>
      <c r="J19" s="13">
        <v>0</v>
      </c>
    </row>
    <row r="20" spans="1:10" x14ac:dyDescent="0.35">
      <c r="A20" s="11" t="s">
        <v>154</v>
      </c>
      <c r="B20" s="12">
        <v>3760</v>
      </c>
      <c r="C20" s="12">
        <v>3195</v>
      </c>
      <c r="D20" s="12">
        <v>145</v>
      </c>
      <c r="E20" s="12">
        <v>420</v>
      </c>
      <c r="F20" s="12">
        <v>0</v>
      </c>
      <c r="G20" s="13">
        <v>0.85</v>
      </c>
      <c r="H20" s="13">
        <v>0.04</v>
      </c>
      <c r="I20" s="13">
        <v>0.11</v>
      </c>
      <c r="J20" s="13">
        <v>0</v>
      </c>
    </row>
    <row r="21" spans="1:10" x14ac:dyDescent="0.35">
      <c r="A21" s="11" t="s">
        <v>155</v>
      </c>
      <c r="B21" s="12">
        <v>2675</v>
      </c>
      <c r="C21" s="12">
        <v>2260</v>
      </c>
      <c r="D21" s="12">
        <v>85</v>
      </c>
      <c r="E21" s="12">
        <v>325</v>
      </c>
      <c r="F21" s="12">
        <v>5</v>
      </c>
      <c r="G21" s="13">
        <v>0.84</v>
      </c>
      <c r="H21" s="13">
        <v>0.03</v>
      </c>
      <c r="I21" s="13">
        <v>0.12</v>
      </c>
      <c r="J21" s="13">
        <v>0</v>
      </c>
    </row>
    <row r="22" spans="1:10" x14ac:dyDescent="0.35">
      <c r="A22" s="11" t="s">
        <v>156</v>
      </c>
      <c r="B22" s="12">
        <v>3615</v>
      </c>
      <c r="C22" s="12">
        <v>2925</v>
      </c>
      <c r="D22" s="12">
        <v>140</v>
      </c>
      <c r="E22" s="12">
        <v>545</v>
      </c>
      <c r="F22" s="12">
        <v>5</v>
      </c>
      <c r="G22" s="13">
        <v>0.81</v>
      </c>
      <c r="H22" s="13">
        <v>0.04</v>
      </c>
      <c r="I22" s="13">
        <v>0.15</v>
      </c>
      <c r="J22" s="13">
        <v>0</v>
      </c>
    </row>
    <row r="23" spans="1:10" x14ac:dyDescent="0.35">
      <c r="A23" s="11" t="s">
        <v>157</v>
      </c>
      <c r="B23" s="12">
        <v>5465</v>
      </c>
      <c r="C23" s="12">
        <v>4885</v>
      </c>
      <c r="D23" s="12">
        <v>170</v>
      </c>
      <c r="E23" s="12">
        <v>410</v>
      </c>
      <c r="F23" s="12">
        <v>0</v>
      </c>
      <c r="G23" s="13">
        <v>0.89</v>
      </c>
      <c r="H23" s="13">
        <v>0.03</v>
      </c>
      <c r="I23" s="13">
        <v>7.0000000000000007E-2</v>
      </c>
      <c r="J23" s="13">
        <v>0</v>
      </c>
    </row>
    <row r="24" spans="1:10" x14ac:dyDescent="0.35">
      <c r="A24" s="11" t="s">
        <v>158</v>
      </c>
      <c r="B24" s="12">
        <v>4450</v>
      </c>
      <c r="C24" s="12">
        <v>3955</v>
      </c>
      <c r="D24" s="12">
        <v>110</v>
      </c>
      <c r="E24" s="12">
        <v>380</v>
      </c>
      <c r="F24" s="12">
        <v>10</v>
      </c>
      <c r="G24" s="13">
        <v>0.89</v>
      </c>
      <c r="H24" s="13">
        <v>0.02</v>
      </c>
      <c r="I24" s="13">
        <v>0.08</v>
      </c>
      <c r="J24" s="13">
        <v>0</v>
      </c>
    </row>
    <row r="25" spans="1:10" x14ac:dyDescent="0.35">
      <c r="A25" s="11" t="s">
        <v>159</v>
      </c>
      <c r="B25" s="12">
        <v>4240</v>
      </c>
      <c r="C25" s="12">
        <v>3810</v>
      </c>
      <c r="D25" s="12">
        <v>75</v>
      </c>
      <c r="E25" s="12">
        <v>355</v>
      </c>
      <c r="F25" s="12">
        <v>0</v>
      </c>
      <c r="G25" s="13">
        <v>0.9</v>
      </c>
      <c r="H25" s="13">
        <v>0.02</v>
      </c>
      <c r="I25" s="13">
        <v>0.08</v>
      </c>
      <c r="J25" s="13">
        <v>0</v>
      </c>
    </row>
    <row r="26" spans="1:10" x14ac:dyDescent="0.35">
      <c r="A26" s="11" t="s">
        <v>160</v>
      </c>
      <c r="B26" s="12">
        <v>4685</v>
      </c>
      <c r="C26" s="12">
        <v>4240</v>
      </c>
      <c r="D26" s="12">
        <v>75</v>
      </c>
      <c r="E26" s="12">
        <v>365</v>
      </c>
      <c r="F26" s="12">
        <v>5</v>
      </c>
      <c r="G26" s="13">
        <v>0.91</v>
      </c>
      <c r="H26" s="13">
        <v>0.02</v>
      </c>
      <c r="I26" s="13">
        <v>0.08</v>
      </c>
      <c r="J26" s="13">
        <v>0</v>
      </c>
    </row>
    <row r="27" spans="1:10" x14ac:dyDescent="0.35">
      <c r="A27" s="11" t="s">
        <v>161</v>
      </c>
      <c r="B27" s="12">
        <v>8655</v>
      </c>
      <c r="C27" s="12">
        <v>8205</v>
      </c>
      <c r="D27" s="12">
        <v>100</v>
      </c>
      <c r="E27" s="12">
        <v>350</v>
      </c>
      <c r="F27" s="12">
        <v>0</v>
      </c>
      <c r="G27" s="13">
        <v>0.95</v>
      </c>
      <c r="H27" s="13">
        <v>0.01</v>
      </c>
      <c r="I27" s="13">
        <v>0.04</v>
      </c>
      <c r="J27" s="13">
        <v>0</v>
      </c>
    </row>
    <row r="28" spans="1:10" x14ac:dyDescent="0.35">
      <c r="A28" s="11" t="s">
        <v>162</v>
      </c>
      <c r="B28" s="12">
        <v>4845</v>
      </c>
      <c r="C28" s="12">
        <v>4490</v>
      </c>
      <c r="D28" s="12">
        <v>75</v>
      </c>
      <c r="E28" s="12">
        <v>275</v>
      </c>
      <c r="F28" s="12">
        <v>5</v>
      </c>
      <c r="G28" s="13">
        <v>0.93</v>
      </c>
      <c r="H28" s="13">
        <v>0.02</v>
      </c>
      <c r="I28" s="13">
        <v>0.06</v>
      </c>
      <c r="J28" s="13">
        <v>0</v>
      </c>
    </row>
    <row r="29" spans="1:10" x14ac:dyDescent="0.35">
      <c r="A29" s="11" t="s">
        <v>163</v>
      </c>
      <c r="B29" s="12">
        <v>4115</v>
      </c>
      <c r="C29" s="12">
        <v>3560</v>
      </c>
      <c r="D29" s="12">
        <v>95</v>
      </c>
      <c r="E29" s="12">
        <v>455</v>
      </c>
      <c r="F29" s="12">
        <v>5</v>
      </c>
      <c r="G29" s="13">
        <v>0.87</v>
      </c>
      <c r="H29" s="13">
        <v>0.02</v>
      </c>
      <c r="I29" s="13">
        <v>0.11</v>
      </c>
      <c r="J29" s="13">
        <v>0</v>
      </c>
    </row>
    <row r="30" spans="1:10" x14ac:dyDescent="0.35">
      <c r="A30" s="11" t="s">
        <v>164</v>
      </c>
      <c r="B30" s="12">
        <v>5200</v>
      </c>
      <c r="C30" s="12">
        <v>4625</v>
      </c>
      <c r="D30" s="12">
        <v>90</v>
      </c>
      <c r="E30" s="12">
        <v>465</v>
      </c>
      <c r="F30" s="12">
        <v>15</v>
      </c>
      <c r="G30" s="13">
        <v>0.89</v>
      </c>
      <c r="H30" s="13">
        <v>0.02</v>
      </c>
      <c r="I30" s="13">
        <v>0.09</v>
      </c>
      <c r="J30" s="13">
        <v>0</v>
      </c>
    </row>
    <row r="31" spans="1:10" x14ac:dyDescent="0.35">
      <c r="A31" s="11" t="s">
        <v>165</v>
      </c>
      <c r="B31" s="12">
        <v>4600</v>
      </c>
      <c r="C31" s="12">
        <v>4105</v>
      </c>
      <c r="D31" s="12">
        <v>45</v>
      </c>
      <c r="E31" s="12">
        <v>425</v>
      </c>
      <c r="F31" s="12">
        <v>25</v>
      </c>
      <c r="G31" s="13">
        <v>0.89</v>
      </c>
      <c r="H31" s="13">
        <v>0.01</v>
      </c>
      <c r="I31" s="13">
        <v>0.09</v>
      </c>
      <c r="J31" s="13">
        <v>0.01</v>
      </c>
    </row>
    <row r="32" spans="1:10" x14ac:dyDescent="0.35">
      <c r="A32" s="11" t="s">
        <v>166</v>
      </c>
      <c r="B32" s="12">
        <v>86805</v>
      </c>
      <c r="C32" s="12">
        <v>80635</v>
      </c>
      <c r="D32" s="12">
        <v>585</v>
      </c>
      <c r="E32" s="12">
        <v>5270</v>
      </c>
      <c r="F32" s="12">
        <v>320</v>
      </c>
      <c r="G32" s="13">
        <v>0.93</v>
      </c>
      <c r="H32" s="13">
        <v>0.01</v>
      </c>
      <c r="I32" s="13">
        <v>0.06</v>
      </c>
      <c r="J32" s="13">
        <v>0</v>
      </c>
    </row>
    <row r="33" spans="1:10" x14ac:dyDescent="0.35">
      <c r="A33" s="11" t="s">
        <v>167</v>
      </c>
      <c r="B33" s="12">
        <v>10850</v>
      </c>
      <c r="C33" s="12">
        <v>9685</v>
      </c>
      <c r="D33" s="12">
        <v>145</v>
      </c>
      <c r="E33" s="12">
        <v>970</v>
      </c>
      <c r="F33" s="12">
        <v>50</v>
      </c>
      <c r="G33" s="13">
        <v>0.89</v>
      </c>
      <c r="H33" s="13">
        <v>0.01</v>
      </c>
      <c r="I33" s="13">
        <v>0.09</v>
      </c>
      <c r="J33" s="13">
        <v>0</v>
      </c>
    </row>
    <row r="34" spans="1:10" x14ac:dyDescent="0.35">
      <c r="A34" s="11" t="s">
        <v>168</v>
      </c>
      <c r="B34" s="12">
        <v>11955</v>
      </c>
      <c r="C34" s="12">
        <v>10965</v>
      </c>
      <c r="D34" s="12">
        <v>135</v>
      </c>
      <c r="E34" s="12">
        <v>790</v>
      </c>
      <c r="F34" s="12">
        <v>65</v>
      </c>
      <c r="G34" s="13">
        <v>0.92</v>
      </c>
      <c r="H34" s="13">
        <v>0.01</v>
      </c>
      <c r="I34" s="13">
        <v>7.0000000000000007E-2</v>
      </c>
      <c r="J34" s="13">
        <v>0.01</v>
      </c>
    </row>
    <row r="35" spans="1:10" x14ac:dyDescent="0.35">
      <c r="A35" s="11" t="s">
        <v>169</v>
      </c>
      <c r="B35" s="12">
        <v>7680</v>
      </c>
      <c r="C35" s="12">
        <v>7075</v>
      </c>
      <c r="D35" s="12">
        <v>140</v>
      </c>
      <c r="E35" s="12">
        <v>445</v>
      </c>
      <c r="F35" s="12">
        <v>20</v>
      </c>
      <c r="G35" s="13">
        <v>0.92</v>
      </c>
      <c r="H35" s="13">
        <v>0.02</v>
      </c>
      <c r="I35" s="13">
        <v>0.06</v>
      </c>
      <c r="J35" s="13">
        <v>0</v>
      </c>
    </row>
    <row r="36" spans="1:10" x14ac:dyDescent="0.35">
      <c r="A36" s="11" t="s">
        <v>170</v>
      </c>
      <c r="B36" s="12">
        <v>7425</v>
      </c>
      <c r="C36" s="12">
        <v>6800</v>
      </c>
      <c r="D36" s="12">
        <v>165</v>
      </c>
      <c r="E36" s="12">
        <v>440</v>
      </c>
      <c r="F36" s="12">
        <v>20</v>
      </c>
      <c r="G36" s="13">
        <v>0.92</v>
      </c>
      <c r="H36" s="13">
        <v>0.02</v>
      </c>
      <c r="I36" s="13">
        <v>0.06</v>
      </c>
      <c r="J36" s="13">
        <v>0</v>
      </c>
    </row>
    <row r="37" spans="1:10" x14ac:dyDescent="0.35">
      <c r="A37" s="11" t="s">
        <v>171</v>
      </c>
      <c r="B37" s="12">
        <v>4780</v>
      </c>
      <c r="C37" s="12">
        <v>4330</v>
      </c>
      <c r="D37" s="12">
        <v>95</v>
      </c>
      <c r="E37" s="12">
        <v>345</v>
      </c>
      <c r="F37" s="12">
        <v>10</v>
      </c>
      <c r="G37" s="13">
        <v>0.91</v>
      </c>
      <c r="H37" s="13">
        <v>0.02</v>
      </c>
      <c r="I37" s="13">
        <v>7.0000000000000007E-2</v>
      </c>
      <c r="J37" s="13">
        <v>0</v>
      </c>
    </row>
    <row r="38" spans="1:10" x14ac:dyDescent="0.35">
      <c r="A38" s="11" t="s">
        <v>172</v>
      </c>
      <c r="B38" s="12">
        <v>4795</v>
      </c>
      <c r="C38" s="12">
        <v>4260</v>
      </c>
      <c r="D38" s="12">
        <v>100</v>
      </c>
      <c r="E38" s="12">
        <v>420</v>
      </c>
      <c r="F38" s="12">
        <v>15</v>
      </c>
      <c r="G38" s="13">
        <v>0.89</v>
      </c>
      <c r="H38" s="13">
        <v>0.02</v>
      </c>
      <c r="I38" s="13">
        <v>0.09</v>
      </c>
      <c r="J38" s="13">
        <v>0</v>
      </c>
    </row>
    <row r="39" spans="1:10" x14ac:dyDescent="0.35">
      <c r="A39" s="11" t="s">
        <v>173</v>
      </c>
      <c r="B39" s="12">
        <v>5025</v>
      </c>
      <c r="C39" s="12">
        <v>4480</v>
      </c>
      <c r="D39" s="12">
        <v>130</v>
      </c>
      <c r="E39" s="12">
        <v>380</v>
      </c>
      <c r="F39" s="12">
        <v>35</v>
      </c>
      <c r="G39" s="13">
        <v>0.89</v>
      </c>
      <c r="H39" s="13">
        <v>0.03</v>
      </c>
      <c r="I39" s="13">
        <v>0.08</v>
      </c>
      <c r="J39" s="13">
        <v>0.01</v>
      </c>
    </row>
    <row r="40" spans="1:10" x14ac:dyDescent="0.35">
      <c r="A40" s="11" t="s">
        <v>174</v>
      </c>
      <c r="B40" s="12">
        <v>4760</v>
      </c>
      <c r="C40" s="12">
        <v>4165</v>
      </c>
      <c r="D40" s="12">
        <v>195</v>
      </c>
      <c r="E40" s="12">
        <v>370</v>
      </c>
      <c r="F40" s="12">
        <v>25</v>
      </c>
      <c r="G40" s="13">
        <v>0.88</v>
      </c>
      <c r="H40" s="13">
        <v>0.04</v>
      </c>
      <c r="I40" s="13">
        <v>0.08</v>
      </c>
      <c r="J40" s="13">
        <v>0.01</v>
      </c>
    </row>
    <row r="41" spans="1:10" x14ac:dyDescent="0.35">
      <c r="A41" s="11" t="s">
        <v>175</v>
      </c>
      <c r="B41" s="12">
        <v>4665</v>
      </c>
      <c r="C41" s="12">
        <v>4090</v>
      </c>
      <c r="D41" s="12">
        <v>100</v>
      </c>
      <c r="E41" s="12">
        <v>430</v>
      </c>
      <c r="F41" s="12">
        <v>40</v>
      </c>
      <c r="G41" s="13">
        <v>0.88</v>
      </c>
      <c r="H41" s="13">
        <v>0.02</v>
      </c>
      <c r="I41" s="13">
        <v>0.09</v>
      </c>
      <c r="J41" s="13">
        <v>0.01</v>
      </c>
    </row>
    <row r="42" spans="1:10" x14ac:dyDescent="0.35">
      <c r="A42" s="11" t="s">
        <v>176</v>
      </c>
      <c r="B42" s="12">
        <v>3975</v>
      </c>
      <c r="C42" s="12">
        <v>3490</v>
      </c>
      <c r="D42" s="12">
        <v>70</v>
      </c>
      <c r="E42" s="12">
        <v>380</v>
      </c>
      <c r="F42" s="12">
        <v>35</v>
      </c>
      <c r="G42" s="13">
        <v>0.88</v>
      </c>
      <c r="H42" s="13">
        <v>0.02</v>
      </c>
      <c r="I42" s="13">
        <v>0.1</v>
      </c>
      <c r="J42" s="13">
        <v>0.01</v>
      </c>
    </row>
    <row r="43" spans="1:10" x14ac:dyDescent="0.35">
      <c r="A43" s="11" t="s">
        <v>177</v>
      </c>
      <c r="B43" s="12">
        <v>3885</v>
      </c>
      <c r="C43" s="12">
        <v>3420</v>
      </c>
      <c r="D43" s="12">
        <v>65</v>
      </c>
      <c r="E43" s="12">
        <v>375</v>
      </c>
      <c r="F43" s="12">
        <v>25</v>
      </c>
      <c r="G43" s="13">
        <v>0.88</v>
      </c>
      <c r="H43" s="13">
        <v>0.02</v>
      </c>
      <c r="I43" s="13">
        <v>0.1</v>
      </c>
      <c r="J43" s="13">
        <v>0.01</v>
      </c>
    </row>
    <row r="44" spans="1:10" x14ac:dyDescent="0.35">
      <c r="A44" s="11" t="s">
        <v>178</v>
      </c>
      <c r="B44" s="12">
        <v>3925</v>
      </c>
      <c r="C44" s="12">
        <v>3420</v>
      </c>
      <c r="D44" s="12">
        <v>120</v>
      </c>
      <c r="E44" s="12">
        <v>365</v>
      </c>
      <c r="F44" s="12">
        <v>25</v>
      </c>
      <c r="G44" s="13">
        <v>0.87</v>
      </c>
      <c r="H44" s="13">
        <v>0.03</v>
      </c>
      <c r="I44" s="13">
        <v>0.09</v>
      </c>
      <c r="J44" s="13">
        <v>0.01</v>
      </c>
    </row>
    <row r="45" spans="1:10" x14ac:dyDescent="0.35">
      <c r="A45" s="11" t="s">
        <v>179</v>
      </c>
      <c r="B45" s="12">
        <v>2935</v>
      </c>
      <c r="C45" s="12">
        <v>2605</v>
      </c>
      <c r="D45" s="12">
        <v>70</v>
      </c>
      <c r="E45" s="12">
        <v>245</v>
      </c>
      <c r="F45" s="12">
        <v>15</v>
      </c>
      <c r="G45" s="13">
        <v>0.89</v>
      </c>
      <c r="H45" s="13">
        <v>0.02</v>
      </c>
      <c r="I45" s="13">
        <v>0.08</v>
      </c>
      <c r="J45" s="13">
        <v>0.01</v>
      </c>
    </row>
    <row r="46" spans="1:10" x14ac:dyDescent="0.35">
      <c r="A46" s="11" t="s">
        <v>180</v>
      </c>
      <c r="B46" s="12">
        <v>4120</v>
      </c>
      <c r="C46" s="12">
        <v>3655</v>
      </c>
      <c r="D46" s="12">
        <v>70</v>
      </c>
      <c r="E46" s="12">
        <v>350</v>
      </c>
      <c r="F46" s="12">
        <v>45</v>
      </c>
      <c r="G46" s="13">
        <v>0.89</v>
      </c>
      <c r="H46" s="13">
        <v>0.02</v>
      </c>
      <c r="I46" s="13">
        <v>0.08</v>
      </c>
      <c r="J46" s="13">
        <v>0.01</v>
      </c>
    </row>
    <row r="47" spans="1:10" x14ac:dyDescent="0.35">
      <c r="A47" s="11" t="s">
        <v>181</v>
      </c>
      <c r="B47" s="12">
        <v>4345</v>
      </c>
      <c r="C47" s="12">
        <v>3890</v>
      </c>
      <c r="D47" s="12">
        <v>80</v>
      </c>
      <c r="E47" s="12">
        <v>340</v>
      </c>
      <c r="F47" s="12">
        <v>35</v>
      </c>
      <c r="G47" s="13">
        <v>0.9</v>
      </c>
      <c r="H47" s="13">
        <v>0.02</v>
      </c>
      <c r="I47" s="13">
        <v>0.08</v>
      </c>
      <c r="J47" s="13">
        <v>0.01</v>
      </c>
    </row>
    <row r="48" spans="1:10" x14ac:dyDescent="0.35">
      <c r="A48" s="11" t="s">
        <v>182</v>
      </c>
      <c r="B48" s="12">
        <v>4565</v>
      </c>
      <c r="C48" s="12">
        <v>4105</v>
      </c>
      <c r="D48" s="12">
        <v>90</v>
      </c>
      <c r="E48" s="12">
        <v>315</v>
      </c>
      <c r="F48" s="12">
        <v>55</v>
      </c>
      <c r="G48" s="13">
        <v>0.9</v>
      </c>
      <c r="H48" s="13">
        <v>0.02</v>
      </c>
      <c r="I48" s="13">
        <v>7.0000000000000007E-2</v>
      </c>
      <c r="J48" s="13">
        <v>0.01</v>
      </c>
    </row>
    <row r="49" spans="1:10" x14ac:dyDescent="0.35">
      <c r="A49" s="11" t="s">
        <v>183</v>
      </c>
      <c r="B49" s="12">
        <v>4065</v>
      </c>
      <c r="C49" s="12">
        <v>3560</v>
      </c>
      <c r="D49" s="12">
        <v>100</v>
      </c>
      <c r="E49" s="12">
        <v>330</v>
      </c>
      <c r="F49" s="12">
        <v>70</v>
      </c>
      <c r="G49" s="13">
        <v>0.88</v>
      </c>
      <c r="H49" s="13">
        <v>0.03</v>
      </c>
      <c r="I49" s="13">
        <v>0.08</v>
      </c>
      <c r="J49" s="13">
        <v>0.02</v>
      </c>
    </row>
    <row r="50" spans="1:10" x14ac:dyDescent="0.35">
      <c r="A50" s="11" t="s">
        <v>184</v>
      </c>
      <c r="B50" s="12">
        <v>4220</v>
      </c>
      <c r="C50" s="12">
        <v>3640</v>
      </c>
      <c r="D50" s="12">
        <v>155</v>
      </c>
      <c r="E50" s="12">
        <v>335</v>
      </c>
      <c r="F50" s="12">
        <v>90</v>
      </c>
      <c r="G50" s="13">
        <v>0.86</v>
      </c>
      <c r="H50" s="13">
        <v>0.04</v>
      </c>
      <c r="I50" s="13">
        <v>0.08</v>
      </c>
      <c r="J50" s="13">
        <v>0.02</v>
      </c>
    </row>
    <row r="51" spans="1:10" x14ac:dyDescent="0.35">
      <c r="A51" s="11" t="s">
        <v>185</v>
      </c>
      <c r="B51" s="12">
        <v>4055</v>
      </c>
      <c r="C51" s="12">
        <v>3515</v>
      </c>
      <c r="D51" s="12">
        <v>175</v>
      </c>
      <c r="E51" s="12">
        <v>300</v>
      </c>
      <c r="F51" s="12">
        <v>60</v>
      </c>
      <c r="G51" s="13">
        <v>0.87</v>
      </c>
      <c r="H51" s="13">
        <v>0.04</v>
      </c>
      <c r="I51" s="13">
        <v>7.0000000000000007E-2</v>
      </c>
      <c r="J51" s="13">
        <v>0.01</v>
      </c>
    </row>
    <row r="52" spans="1:10" ht="31" x14ac:dyDescent="0.35">
      <c r="A52" s="20" t="s">
        <v>55</v>
      </c>
      <c r="B52" s="2"/>
      <c r="C52" s="2"/>
      <c r="D52" s="2"/>
      <c r="E52" s="2"/>
      <c r="F52" s="2"/>
      <c r="G52" s="2"/>
      <c r="H52" s="2"/>
      <c r="I52" s="2"/>
      <c r="J52" s="2"/>
    </row>
    <row r="53" spans="1:10" ht="77.5" x14ac:dyDescent="0.35">
      <c r="A53" s="20" t="s">
        <v>67</v>
      </c>
      <c r="B53" s="2"/>
      <c r="C53" s="2"/>
      <c r="D53" s="2"/>
      <c r="E53" s="2"/>
      <c r="F53" s="2"/>
      <c r="G53" s="2"/>
      <c r="H53" s="2"/>
      <c r="I53" s="2"/>
      <c r="J53" s="2"/>
    </row>
    <row r="54" spans="1:10" ht="62" x14ac:dyDescent="0.35">
      <c r="A54" s="20" t="s">
        <v>68</v>
      </c>
      <c r="B54" s="2"/>
      <c r="C54" s="2"/>
      <c r="D54" s="2"/>
      <c r="E54" s="2"/>
      <c r="F54" s="2"/>
      <c r="G54" s="2"/>
      <c r="H54" s="2"/>
      <c r="I54" s="2"/>
      <c r="J54" s="2"/>
    </row>
  </sheetData>
  <conditionalFormatting sqref="G1:J1048576">
    <cfRule type="dataBar" priority="1">
      <dataBar>
        <cfvo type="num" val="0"/>
        <cfvo type="num" val="1"/>
        <color rgb="FFB4A9D4"/>
      </dataBar>
      <extLst>
        <ext xmlns:x14="http://schemas.microsoft.com/office/spreadsheetml/2009/9/main" uri="{B025F937-C7B1-47D3-B67F-A62EFF666E3E}">
          <x14:id>{7DC85994-2530-4BCA-9992-0AB81ABBCE32}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DC85994-2530-4BCA-9992-0AB81ABBCE32}">
            <x14:dataBar minLength="0" maxLength="100" gradient="0">
              <x14:cfvo type="num">
                <xm:f>0</xm:f>
              </x14:cfvo>
              <x14:cfvo type="num">
                <xm:f>1</xm:f>
              </x14:cfvo>
              <x14:negativeFillColor rgb="FFB4A9D4"/>
              <x14:axisColor rgb="FF000000"/>
            </x14:dataBar>
          </x14:cfRule>
          <xm:sqref>G1:J1048576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workbookViewId="0"/>
  </sheetViews>
  <sheetFormatPr defaultColWidth="11" defaultRowHeight="15.5" x14ac:dyDescent="0.35"/>
  <cols>
    <col min="1" max="1" width="50.75" customWidth="1"/>
    <col min="2" max="10" width="16.75" customWidth="1"/>
  </cols>
  <sheetData>
    <row r="1" spans="1:10" ht="21" x14ac:dyDescent="0.5">
      <c r="A1" s="7" t="s">
        <v>3</v>
      </c>
      <c r="B1" s="2"/>
      <c r="C1" s="2"/>
      <c r="D1" s="2"/>
      <c r="E1" s="2"/>
      <c r="F1" s="2"/>
      <c r="G1" s="2"/>
      <c r="H1" s="2"/>
      <c r="I1" s="2"/>
      <c r="J1" s="2"/>
    </row>
    <row r="2" spans="1:10" ht="93" x14ac:dyDescent="0.35">
      <c r="A2" s="20" t="s">
        <v>25</v>
      </c>
      <c r="B2" s="2"/>
      <c r="C2" s="2"/>
      <c r="D2" s="2"/>
      <c r="E2" s="2"/>
      <c r="F2" s="2"/>
      <c r="G2" s="2"/>
      <c r="H2" s="2"/>
      <c r="I2" s="2"/>
      <c r="J2" s="2"/>
    </row>
    <row r="3" spans="1:10" x14ac:dyDescent="0.35">
      <c r="A3" s="2" t="s">
        <v>26</v>
      </c>
      <c r="B3" s="2"/>
      <c r="C3" s="2"/>
      <c r="D3" s="2"/>
      <c r="E3" s="2"/>
      <c r="F3" s="2"/>
      <c r="G3" s="2"/>
      <c r="H3" s="2"/>
      <c r="I3" s="2"/>
      <c r="J3" s="2"/>
    </row>
    <row r="4" spans="1:10" x14ac:dyDescent="0.35">
      <c r="A4" s="2" t="s">
        <v>20</v>
      </c>
      <c r="B4" s="2"/>
      <c r="C4" s="2"/>
      <c r="D4" s="2"/>
      <c r="E4" s="2"/>
      <c r="F4" s="2"/>
      <c r="G4" s="2"/>
      <c r="H4" s="2"/>
      <c r="I4" s="2"/>
      <c r="J4" s="2"/>
    </row>
    <row r="5" spans="1:10" x14ac:dyDescent="0.35">
      <c r="A5" s="2" t="s">
        <v>21</v>
      </c>
      <c r="B5" s="2"/>
      <c r="C5" s="2"/>
      <c r="D5" s="2"/>
      <c r="E5" s="2"/>
      <c r="F5" s="2"/>
      <c r="G5" s="2"/>
      <c r="H5" s="2"/>
      <c r="I5" s="2"/>
      <c r="J5" s="2"/>
    </row>
    <row r="6" spans="1:10" x14ac:dyDescent="0.35">
      <c r="A6" s="2" t="s">
        <v>27</v>
      </c>
      <c r="B6" s="2"/>
      <c r="C6" s="2"/>
      <c r="D6" s="2"/>
      <c r="E6" s="2"/>
      <c r="F6" s="2"/>
      <c r="G6" s="2"/>
      <c r="H6" s="2"/>
      <c r="I6" s="2"/>
      <c r="J6" s="2"/>
    </row>
    <row r="7" spans="1:10" x14ac:dyDescent="0.35">
      <c r="A7" s="21" t="s">
        <v>28</v>
      </c>
      <c r="B7" s="21" t="s">
        <v>259</v>
      </c>
      <c r="C7" s="2"/>
      <c r="D7" s="2"/>
      <c r="E7" s="2"/>
      <c r="F7" s="2"/>
      <c r="G7" s="2"/>
      <c r="H7" s="2"/>
      <c r="I7" s="2"/>
      <c r="J7" s="2"/>
    </row>
    <row r="8" spans="1:10" ht="80.150000000000006" customHeight="1" x14ac:dyDescent="0.35">
      <c r="A8" s="4" t="s">
        <v>627</v>
      </c>
      <c r="B8" s="4" t="s">
        <v>135</v>
      </c>
      <c r="C8" s="4" t="s">
        <v>136</v>
      </c>
      <c r="D8" s="4" t="s">
        <v>628</v>
      </c>
      <c r="E8" s="4" t="s">
        <v>197</v>
      </c>
      <c r="F8" s="4" t="s">
        <v>198</v>
      </c>
      <c r="G8" s="4" t="s">
        <v>137</v>
      </c>
      <c r="H8" s="4" t="s">
        <v>138</v>
      </c>
      <c r="I8" s="4" t="s">
        <v>139</v>
      </c>
      <c r="J8" s="4" t="s">
        <v>140</v>
      </c>
    </row>
    <row r="9" spans="1:10" x14ac:dyDescent="0.35">
      <c r="A9" s="8" t="s">
        <v>141</v>
      </c>
      <c r="B9" s="9">
        <f>VLOOKUP(CONCATENATE($A9, " ", $B$7), 'Table 3 - Full data'!$A$2:$J$79, 2, FALSE)</f>
        <v>383125</v>
      </c>
      <c r="C9" s="10">
        <f>VLOOKUP(CONCATENATE($A9, " ", $B$7), 'Table 3 - Full data'!$A$2:$J$79, 3, FALSE)</f>
        <v>1</v>
      </c>
      <c r="D9" s="9">
        <f>VLOOKUP(CONCATENATE($A9, " ", $B$7), 'Table 3 - Full data'!$A$2:$J$79, 4, FALSE)</f>
        <v>379470</v>
      </c>
      <c r="E9" s="9">
        <f>VLOOKUP(CONCATENATE($A9, " ", $B$7), 'Table 3 - Full data'!$A$2:$J$79, 5, FALSE)</f>
        <v>315650</v>
      </c>
      <c r="F9" s="9">
        <f>VLOOKUP(CONCATENATE($A9, " ", $B$7), 'Table 3 - Full data'!$A$2:$J$79, 6, FALSE)</f>
        <v>57870</v>
      </c>
      <c r="G9" s="9">
        <f>VLOOKUP(CONCATENATE($A9, " ", $B$7), 'Table 3 - Full data'!$A$2:$J$79, 7, FALSE)</f>
        <v>5950</v>
      </c>
      <c r="H9" s="10">
        <f>VLOOKUP(CONCATENATE($A9, " ", $B$7), 'Table 3 - Full data'!$A$2:$J$79, 8, FALSE)</f>
        <v>0.83</v>
      </c>
      <c r="I9" s="10">
        <f>VLOOKUP(CONCATENATE($A9, " ", $B$7), 'Table 3 - Full data'!$A$2:$J$79, 9, FALSE)</f>
        <v>0.15</v>
      </c>
      <c r="J9" s="10">
        <f>VLOOKUP(CONCATENATE($A9, " ", $B$7), 'Table 3 - Full data'!$A$2:$J$79, 10, FALSE)</f>
        <v>0.02</v>
      </c>
    </row>
    <row r="10" spans="1:10" x14ac:dyDescent="0.35">
      <c r="A10" s="11" t="s">
        <v>199</v>
      </c>
      <c r="B10" s="12">
        <f>VLOOKUP(CONCATENATE($A10, " ", $B$7), 'Table 3 - Full data'!$A$2:$J$79, 2, FALSE)</f>
        <v>1550</v>
      </c>
      <c r="C10" s="13">
        <f>VLOOKUP(CONCATENATE($A10, " ", $B$7), 'Table 3 - Full data'!$A$2:$J$79, 3, FALSE)</f>
        <v>0</v>
      </c>
      <c r="D10" s="12">
        <f>VLOOKUP(CONCATENATE($A10, " ", $B$7), 'Table 3 - Full data'!$A$2:$J$79, 4, FALSE)</f>
        <v>1505</v>
      </c>
      <c r="E10" s="12">
        <f>VLOOKUP(CONCATENATE($A10, " ", $B$7), 'Table 3 - Full data'!$A$2:$J$79, 5, FALSE)</f>
        <v>805</v>
      </c>
      <c r="F10" s="12">
        <f>VLOOKUP(CONCATENATE($A10, " ", $B$7), 'Table 3 - Full data'!$A$2:$J$79, 6, FALSE)</f>
        <v>635</v>
      </c>
      <c r="G10" s="12">
        <f>VLOOKUP(CONCATENATE($A10, " ", $B$7), 'Table 3 - Full data'!$A$2:$J$79, 7, FALSE)</f>
        <v>65</v>
      </c>
      <c r="H10" s="13">
        <f>VLOOKUP(CONCATENATE($A10, " ", $B$7), 'Table 3 - Full data'!$A$2:$J$79, 8, FALSE)</f>
        <v>0.53</v>
      </c>
      <c r="I10" s="13">
        <f>VLOOKUP(CONCATENATE($A10, " ", $B$7), 'Table 3 - Full data'!$A$2:$J$79, 9, FALSE)</f>
        <v>0.42</v>
      </c>
      <c r="J10" s="13">
        <f>VLOOKUP(CONCATENATE($A10, " ", $B$7), 'Table 3 - Full data'!$A$2:$J$79, 10, FALSE)</f>
        <v>0.04</v>
      </c>
    </row>
    <row r="11" spans="1:10" x14ac:dyDescent="0.35">
      <c r="A11" s="11" t="s">
        <v>200</v>
      </c>
      <c r="B11" s="12">
        <f>VLOOKUP(CONCATENATE($A11, " ", $B$7), 'Table 3 - Full data'!$A$2:$J$79, 2, FALSE)</f>
        <v>47325</v>
      </c>
      <c r="C11" s="13">
        <f>VLOOKUP(CONCATENATE($A11, " ", $B$7), 'Table 3 - Full data'!$A$2:$J$79, 3, FALSE)</f>
        <v>0.12</v>
      </c>
      <c r="D11" s="12">
        <f>VLOOKUP(CONCATENATE($A11, " ", $B$7), 'Table 3 - Full data'!$A$2:$J$79, 4, FALSE)</f>
        <v>46785</v>
      </c>
      <c r="E11" s="12">
        <f>VLOOKUP(CONCATENATE($A11, " ", $B$7), 'Table 3 - Full data'!$A$2:$J$79, 5, FALSE)</f>
        <v>35790</v>
      </c>
      <c r="F11" s="12">
        <f>VLOOKUP(CONCATENATE($A11, " ", $B$7), 'Table 3 - Full data'!$A$2:$J$79, 6, FALSE)</f>
        <v>10045</v>
      </c>
      <c r="G11" s="12">
        <f>VLOOKUP(CONCATENATE($A11, " ", $B$7), 'Table 3 - Full data'!$A$2:$J$79, 7, FALSE)</f>
        <v>950</v>
      </c>
      <c r="H11" s="13">
        <f>VLOOKUP(CONCATENATE($A11, " ", $B$7), 'Table 3 - Full data'!$A$2:$J$79, 8, FALSE)</f>
        <v>0.77</v>
      </c>
      <c r="I11" s="13">
        <f>VLOOKUP(CONCATENATE($A11, " ", $B$7), 'Table 3 - Full data'!$A$2:$J$79, 9, FALSE)</f>
        <v>0.21</v>
      </c>
      <c r="J11" s="13">
        <f>VLOOKUP(CONCATENATE($A11, " ", $B$7), 'Table 3 - Full data'!$A$2:$J$79, 10, FALSE)</f>
        <v>0.02</v>
      </c>
    </row>
    <row r="12" spans="1:10" x14ac:dyDescent="0.35">
      <c r="A12" s="11" t="s">
        <v>201</v>
      </c>
      <c r="B12" s="12">
        <f>VLOOKUP(CONCATENATE($A12, " ", $B$7), 'Table 3 - Full data'!$A$2:$J$79, 2, FALSE)</f>
        <v>74685</v>
      </c>
      <c r="C12" s="13">
        <f>VLOOKUP(CONCATENATE($A12, " ", $B$7), 'Table 3 - Full data'!$A$2:$J$79, 3, FALSE)</f>
        <v>0.19</v>
      </c>
      <c r="D12" s="12">
        <f>VLOOKUP(CONCATENATE($A12, " ", $B$7), 'Table 3 - Full data'!$A$2:$J$79, 4, FALSE)</f>
        <v>74055</v>
      </c>
      <c r="E12" s="12">
        <f>VLOOKUP(CONCATENATE($A12, " ", $B$7), 'Table 3 - Full data'!$A$2:$J$79, 5, FALSE)</f>
        <v>60290</v>
      </c>
      <c r="F12" s="12">
        <f>VLOOKUP(CONCATENATE($A12, " ", $B$7), 'Table 3 - Full data'!$A$2:$J$79, 6, FALSE)</f>
        <v>12290</v>
      </c>
      <c r="G12" s="12">
        <f>VLOOKUP(CONCATENATE($A12, " ", $B$7), 'Table 3 - Full data'!$A$2:$J$79, 7, FALSE)</f>
        <v>1475</v>
      </c>
      <c r="H12" s="13">
        <f>VLOOKUP(CONCATENATE($A12, " ", $B$7), 'Table 3 - Full data'!$A$2:$J$79, 8, FALSE)</f>
        <v>0.81</v>
      </c>
      <c r="I12" s="13">
        <f>VLOOKUP(CONCATENATE($A12, " ", $B$7), 'Table 3 - Full data'!$A$2:$J$79, 9, FALSE)</f>
        <v>0.17</v>
      </c>
      <c r="J12" s="13">
        <f>VLOOKUP(CONCATENATE($A12, " ", $B$7), 'Table 3 - Full data'!$A$2:$J$79, 10, FALSE)</f>
        <v>0.02</v>
      </c>
    </row>
    <row r="13" spans="1:10" x14ac:dyDescent="0.35">
      <c r="A13" s="11" t="s">
        <v>202</v>
      </c>
      <c r="B13" s="12">
        <f>VLOOKUP(CONCATENATE($A13, " ", $B$7), 'Table 3 - Full data'!$A$2:$J$79, 2, FALSE)</f>
        <v>91550</v>
      </c>
      <c r="C13" s="13">
        <f>VLOOKUP(CONCATENATE($A13, " ", $B$7), 'Table 3 - Full data'!$A$2:$J$79, 3, FALSE)</f>
        <v>0.24</v>
      </c>
      <c r="D13" s="12">
        <f>VLOOKUP(CONCATENATE($A13, " ", $B$7), 'Table 3 - Full data'!$A$2:$J$79, 4, FALSE)</f>
        <v>90750</v>
      </c>
      <c r="E13" s="12">
        <f>VLOOKUP(CONCATENATE($A13, " ", $B$7), 'Table 3 - Full data'!$A$2:$J$79, 5, FALSE)</f>
        <v>75055</v>
      </c>
      <c r="F13" s="12">
        <f>VLOOKUP(CONCATENATE($A13, " ", $B$7), 'Table 3 - Full data'!$A$2:$J$79, 6, FALSE)</f>
        <v>14305</v>
      </c>
      <c r="G13" s="12">
        <f>VLOOKUP(CONCATENATE($A13, " ", $B$7), 'Table 3 - Full data'!$A$2:$J$79, 7, FALSE)</f>
        <v>1390</v>
      </c>
      <c r="H13" s="13">
        <f>VLOOKUP(CONCATENATE($A13, " ", $B$7), 'Table 3 - Full data'!$A$2:$J$79, 8, FALSE)</f>
        <v>0.83</v>
      </c>
      <c r="I13" s="13">
        <f>VLOOKUP(CONCATENATE($A13, " ", $B$7), 'Table 3 - Full data'!$A$2:$J$79, 9, FALSE)</f>
        <v>0.16</v>
      </c>
      <c r="J13" s="13">
        <f>VLOOKUP(CONCATENATE($A13, " ", $B$7), 'Table 3 - Full data'!$A$2:$J$79, 10, FALSE)</f>
        <v>0.02</v>
      </c>
    </row>
    <row r="14" spans="1:10" x14ac:dyDescent="0.35">
      <c r="A14" s="11" t="s">
        <v>203</v>
      </c>
      <c r="B14" s="12">
        <f>VLOOKUP(CONCATENATE($A14, " ", $B$7), 'Table 3 - Full data'!$A$2:$J$79, 2, FALSE)</f>
        <v>77650</v>
      </c>
      <c r="C14" s="13">
        <f>VLOOKUP(CONCATENATE($A14, " ", $B$7), 'Table 3 - Full data'!$A$2:$J$79, 3, FALSE)</f>
        <v>0.2</v>
      </c>
      <c r="D14" s="12">
        <f>VLOOKUP(CONCATENATE($A14, " ", $B$7), 'Table 3 - Full data'!$A$2:$J$79, 4, FALSE)</f>
        <v>76995</v>
      </c>
      <c r="E14" s="12">
        <f>VLOOKUP(CONCATENATE($A14, " ", $B$7), 'Table 3 - Full data'!$A$2:$J$79, 5, FALSE)</f>
        <v>65140</v>
      </c>
      <c r="F14" s="12">
        <f>VLOOKUP(CONCATENATE($A14, " ", $B$7), 'Table 3 - Full data'!$A$2:$J$79, 6, FALSE)</f>
        <v>10765</v>
      </c>
      <c r="G14" s="12">
        <f>VLOOKUP(CONCATENATE($A14, " ", $B$7), 'Table 3 - Full data'!$A$2:$J$79, 7, FALSE)</f>
        <v>1090</v>
      </c>
      <c r="H14" s="13">
        <f>VLOOKUP(CONCATENATE($A14, " ", $B$7), 'Table 3 - Full data'!$A$2:$J$79, 8, FALSE)</f>
        <v>0.85</v>
      </c>
      <c r="I14" s="13">
        <f>VLOOKUP(CONCATENATE($A14, " ", $B$7), 'Table 3 - Full data'!$A$2:$J$79, 9, FALSE)</f>
        <v>0.14000000000000001</v>
      </c>
      <c r="J14" s="13">
        <f>VLOOKUP(CONCATENATE($A14, " ", $B$7), 'Table 3 - Full data'!$A$2:$J$79, 10, FALSE)</f>
        <v>0.01</v>
      </c>
    </row>
    <row r="15" spans="1:10" x14ac:dyDescent="0.35">
      <c r="A15" s="11" t="s">
        <v>204</v>
      </c>
      <c r="B15" s="12">
        <f>VLOOKUP(CONCATENATE($A15, " ", $B$7), 'Table 3 - Full data'!$A$2:$J$79, 2, FALSE)</f>
        <v>49405</v>
      </c>
      <c r="C15" s="13">
        <f>VLOOKUP(CONCATENATE($A15, " ", $B$7), 'Table 3 - Full data'!$A$2:$J$79, 3, FALSE)</f>
        <v>0.13</v>
      </c>
      <c r="D15" s="12">
        <f>VLOOKUP(CONCATENATE($A15, " ", $B$7), 'Table 3 - Full data'!$A$2:$J$79, 4, FALSE)</f>
        <v>48960</v>
      </c>
      <c r="E15" s="12">
        <f>VLOOKUP(CONCATENATE($A15, " ", $B$7), 'Table 3 - Full data'!$A$2:$J$79, 5, FALSE)</f>
        <v>42740</v>
      </c>
      <c r="F15" s="12">
        <f>VLOOKUP(CONCATENATE($A15, " ", $B$7), 'Table 3 - Full data'!$A$2:$J$79, 6, FALSE)</f>
        <v>5715</v>
      </c>
      <c r="G15" s="12">
        <f>VLOOKUP(CONCATENATE($A15, " ", $B$7), 'Table 3 - Full data'!$A$2:$J$79, 7, FALSE)</f>
        <v>505</v>
      </c>
      <c r="H15" s="13">
        <f>VLOOKUP(CONCATENATE($A15, " ", $B$7), 'Table 3 - Full data'!$A$2:$J$79, 8, FALSE)</f>
        <v>0.87</v>
      </c>
      <c r="I15" s="13">
        <f>VLOOKUP(CONCATENATE($A15, " ", $B$7), 'Table 3 - Full data'!$A$2:$J$79, 9, FALSE)</f>
        <v>0.12</v>
      </c>
      <c r="J15" s="13">
        <f>VLOOKUP(CONCATENATE($A15, " ", $B$7), 'Table 3 - Full data'!$A$2:$J$79, 10, FALSE)</f>
        <v>0.01</v>
      </c>
    </row>
    <row r="16" spans="1:10" x14ac:dyDescent="0.35">
      <c r="A16" s="11" t="s">
        <v>205</v>
      </c>
      <c r="B16" s="12">
        <f>VLOOKUP(CONCATENATE($A16, " ", $B$7), 'Table 3 - Full data'!$A$2:$J$79, 2, FALSE)</f>
        <v>23560</v>
      </c>
      <c r="C16" s="13">
        <f>VLOOKUP(CONCATENATE($A16, " ", $B$7), 'Table 3 - Full data'!$A$2:$J$79, 3, FALSE)</f>
        <v>0.06</v>
      </c>
      <c r="D16" s="12">
        <f>VLOOKUP(CONCATENATE($A16, " ", $B$7), 'Table 3 - Full data'!$A$2:$J$79, 4, FALSE)</f>
        <v>23330</v>
      </c>
      <c r="E16" s="12">
        <f>VLOOKUP(CONCATENATE($A16, " ", $B$7), 'Table 3 - Full data'!$A$2:$J$79, 5, FALSE)</f>
        <v>20945</v>
      </c>
      <c r="F16" s="12">
        <f>VLOOKUP(CONCATENATE($A16, " ", $B$7), 'Table 3 - Full data'!$A$2:$J$79, 6, FALSE)</f>
        <v>2210</v>
      </c>
      <c r="G16" s="12">
        <f>VLOOKUP(CONCATENATE($A16, " ", $B$7), 'Table 3 - Full data'!$A$2:$J$79, 7, FALSE)</f>
        <v>175</v>
      </c>
      <c r="H16" s="13">
        <f>VLOOKUP(CONCATENATE($A16, " ", $B$7), 'Table 3 - Full data'!$A$2:$J$79, 8, FALSE)</f>
        <v>0.9</v>
      </c>
      <c r="I16" s="13">
        <f>VLOOKUP(CONCATENATE($A16, " ", $B$7), 'Table 3 - Full data'!$A$2:$J$79, 9, FALSE)</f>
        <v>0.09</v>
      </c>
      <c r="J16" s="13">
        <f>VLOOKUP(CONCATENATE($A16, " ", $B$7), 'Table 3 - Full data'!$A$2:$J$79, 10, FALSE)</f>
        <v>0.01</v>
      </c>
    </row>
    <row r="17" spans="1:10" x14ac:dyDescent="0.35">
      <c r="A17" s="11" t="s">
        <v>206</v>
      </c>
      <c r="B17" s="12">
        <f>VLOOKUP(CONCATENATE($A17, " ", $B$7), 'Table 3 - Full data'!$A$2:$J$79, 2, FALSE)</f>
        <v>10955</v>
      </c>
      <c r="C17" s="13">
        <f>VLOOKUP(CONCATENATE($A17, " ", $B$7), 'Table 3 - Full data'!$A$2:$J$79, 3, FALSE)</f>
        <v>0.03</v>
      </c>
      <c r="D17" s="12">
        <f>VLOOKUP(CONCATENATE($A17, " ", $B$7), 'Table 3 - Full data'!$A$2:$J$79, 4, FALSE)</f>
        <v>10855</v>
      </c>
      <c r="E17" s="12">
        <f>VLOOKUP(CONCATENATE($A17, " ", $B$7), 'Table 3 - Full data'!$A$2:$J$79, 5, FALSE)</f>
        <v>9720</v>
      </c>
      <c r="F17" s="12">
        <f>VLOOKUP(CONCATENATE($A17, " ", $B$7), 'Table 3 - Full data'!$A$2:$J$79, 6, FALSE)</f>
        <v>1045</v>
      </c>
      <c r="G17" s="12">
        <f>VLOOKUP(CONCATENATE($A17, " ", $B$7), 'Table 3 - Full data'!$A$2:$J$79, 7, FALSE)</f>
        <v>90</v>
      </c>
      <c r="H17" s="13">
        <f>VLOOKUP(CONCATENATE($A17, " ", $B$7), 'Table 3 - Full data'!$A$2:$J$79, 8, FALSE)</f>
        <v>0.9</v>
      </c>
      <c r="I17" s="13">
        <f>VLOOKUP(CONCATENATE($A17, " ", $B$7), 'Table 3 - Full data'!$A$2:$J$79, 9, FALSE)</f>
        <v>0.1</v>
      </c>
      <c r="J17" s="13">
        <f>VLOOKUP(CONCATENATE($A17, " ", $B$7), 'Table 3 - Full data'!$A$2:$J$79, 10, FALSE)</f>
        <v>0.01</v>
      </c>
    </row>
    <row r="18" spans="1:10" x14ac:dyDescent="0.35">
      <c r="A18" s="11" t="s">
        <v>207</v>
      </c>
      <c r="B18" s="12">
        <f>VLOOKUP(CONCATENATE($A18, " ", $B$7), 'Table 3 - Full data'!$A$2:$J$79, 2, FALSE)</f>
        <v>3600</v>
      </c>
      <c r="C18" s="13">
        <f>VLOOKUP(CONCATENATE($A18, " ", $B$7), 'Table 3 - Full data'!$A$2:$J$79, 3, FALSE)</f>
        <v>0.01</v>
      </c>
      <c r="D18" s="12">
        <f>VLOOKUP(CONCATENATE($A18, " ", $B$7), 'Table 3 - Full data'!$A$2:$J$79, 4, FALSE)</f>
        <v>3555</v>
      </c>
      <c r="E18" s="12">
        <f>VLOOKUP(CONCATENATE($A18, " ", $B$7), 'Table 3 - Full data'!$A$2:$J$79, 5, FALSE)</f>
        <v>3100</v>
      </c>
      <c r="F18" s="12">
        <f>VLOOKUP(CONCATENATE($A18, " ", $B$7), 'Table 3 - Full data'!$A$2:$J$79, 6, FALSE)</f>
        <v>430</v>
      </c>
      <c r="G18" s="12">
        <f>VLOOKUP(CONCATENATE($A18, " ", $B$7), 'Table 3 - Full data'!$A$2:$J$79, 7, FALSE)</f>
        <v>20</v>
      </c>
      <c r="H18" s="13">
        <f>VLOOKUP(CONCATENATE($A18, " ", $B$7), 'Table 3 - Full data'!$A$2:$J$79, 8, FALSE)</f>
        <v>0.87</v>
      </c>
      <c r="I18" s="13">
        <f>VLOOKUP(CONCATENATE($A18, " ", $B$7), 'Table 3 - Full data'!$A$2:$J$79, 9, FALSE)</f>
        <v>0.12</v>
      </c>
      <c r="J18" s="13">
        <f>VLOOKUP(CONCATENATE($A18, " ", $B$7), 'Table 3 - Full data'!$A$2:$J$79, 10, FALSE)</f>
        <v>0.01</v>
      </c>
    </row>
    <row r="19" spans="1:10" x14ac:dyDescent="0.35">
      <c r="A19" s="11" t="s">
        <v>208</v>
      </c>
      <c r="B19" s="12">
        <f>VLOOKUP(CONCATENATE($A19, " ", $B$7), 'Table 3 - Full data'!$A$2:$J$79, 2, FALSE)</f>
        <v>1510</v>
      </c>
      <c r="C19" s="13">
        <f>VLOOKUP(CONCATENATE($A19, " ", $B$7), 'Table 3 - Full data'!$A$2:$J$79, 3, FALSE)</f>
        <v>0</v>
      </c>
      <c r="D19" s="12">
        <f>VLOOKUP(CONCATENATE($A19, " ", $B$7), 'Table 3 - Full data'!$A$2:$J$79, 4, FALSE)</f>
        <v>1480</v>
      </c>
      <c r="E19" s="12">
        <f>VLOOKUP(CONCATENATE($A19, " ", $B$7), 'Table 3 - Full data'!$A$2:$J$79, 5, FALSE)</f>
        <v>1250</v>
      </c>
      <c r="F19" s="12">
        <f>VLOOKUP(CONCATENATE($A19, " ", $B$7), 'Table 3 - Full data'!$A$2:$J$79, 6, FALSE)</f>
        <v>210</v>
      </c>
      <c r="G19" s="12">
        <f>VLOOKUP(CONCATENATE($A19, " ", $B$7), 'Table 3 - Full data'!$A$2:$J$79, 7, FALSE)</f>
        <v>25</v>
      </c>
      <c r="H19" s="13">
        <f>VLOOKUP(CONCATENATE($A19, " ", $B$7), 'Table 3 - Full data'!$A$2:$J$79, 8, FALSE)</f>
        <v>0.84</v>
      </c>
      <c r="I19" s="13">
        <f>VLOOKUP(CONCATENATE($A19, " ", $B$7), 'Table 3 - Full data'!$A$2:$J$79, 9, FALSE)</f>
        <v>0.14000000000000001</v>
      </c>
      <c r="J19" s="13">
        <f>VLOOKUP(CONCATENATE($A19, " ", $B$7), 'Table 3 - Full data'!$A$2:$J$79, 10, FALSE)</f>
        <v>0.02</v>
      </c>
    </row>
    <row r="20" spans="1:10" x14ac:dyDescent="0.35">
      <c r="A20" s="11" t="s">
        <v>209</v>
      </c>
      <c r="B20" s="12">
        <f>VLOOKUP(CONCATENATE($A20, " ", $B$7), 'Table 3 - Full data'!$A$2:$J$79, 2, FALSE)</f>
        <v>1040</v>
      </c>
      <c r="C20" s="13">
        <f>VLOOKUP(CONCATENATE($A20, " ", $B$7), 'Table 3 - Full data'!$A$2:$J$79, 3, FALSE)</f>
        <v>0</v>
      </c>
      <c r="D20" s="12">
        <f>VLOOKUP(CONCATENATE($A20, " ", $B$7), 'Table 3 - Full data'!$A$2:$J$79, 4, FALSE)</f>
        <v>1015</v>
      </c>
      <c r="E20" s="12">
        <f>VLOOKUP(CONCATENATE($A20, " ", $B$7), 'Table 3 - Full data'!$A$2:$J$79, 5, FALSE)</f>
        <v>805</v>
      </c>
      <c r="F20" s="12">
        <f>VLOOKUP(CONCATENATE($A20, " ", $B$7), 'Table 3 - Full data'!$A$2:$J$79, 6, FALSE)</f>
        <v>205</v>
      </c>
      <c r="G20" s="12">
        <f>VLOOKUP(CONCATENATE($A20, " ", $B$7), 'Table 3 - Full data'!$A$2:$J$79, 7, FALSE)</f>
        <v>10</v>
      </c>
      <c r="H20" s="13">
        <f>VLOOKUP(CONCATENATE($A20, " ", $B$7), 'Table 3 - Full data'!$A$2:$J$79, 8, FALSE)</f>
        <v>0.79</v>
      </c>
      <c r="I20" s="13">
        <f>VLOOKUP(CONCATENATE($A20, " ", $B$7), 'Table 3 - Full data'!$A$2:$J$79, 9, FALSE)</f>
        <v>0.2</v>
      </c>
      <c r="J20" s="13">
        <f>VLOOKUP(CONCATENATE($A20, " ", $B$7), 'Table 3 - Full data'!$A$2:$J$79, 10, FALSE)</f>
        <v>0.01</v>
      </c>
    </row>
    <row r="21" spans="1:10" x14ac:dyDescent="0.35">
      <c r="A21" s="11" t="s">
        <v>210</v>
      </c>
      <c r="B21" s="12">
        <f>VLOOKUP(CONCATENATE($A21, " ", $B$7), 'Table 3 - Full data'!$A$2:$J$79, 2, FALSE)</f>
        <v>295</v>
      </c>
      <c r="C21" s="13">
        <f>VLOOKUP(CONCATENATE($A21, " ", $B$7), 'Table 3 - Full data'!$A$2:$J$79, 3, FALSE)</f>
        <v>0</v>
      </c>
      <c r="D21" s="12">
        <f>VLOOKUP(CONCATENATE($A21, " ", $B$7), 'Table 3 - Full data'!$A$2:$J$79, 4, FALSE)</f>
        <v>190</v>
      </c>
      <c r="E21" s="12">
        <f>VLOOKUP(CONCATENATE($A21, " ", $B$7), 'Table 3 - Full data'!$A$2:$J$79, 5, FALSE)</f>
        <v>10</v>
      </c>
      <c r="F21" s="12">
        <f>VLOOKUP(CONCATENATE($A21, " ", $B$7), 'Table 3 - Full data'!$A$2:$J$79, 6, FALSE)</f>
        <v>15</v>
      </c>
      <c r="G21" s="12">
        <f>VLOOKUP(CONCATENATE($A21, " ", $B$7), 'Table 3 - Full data'!$A$2:$J$79, 7, FALSE)</f>
        <v>160</v>
      </c>
      <c r="H21" s="13">
        <f>VLOOKUP(CONCATENATE($A21, " ", $B$7), 'Table 3 - Full data'!$A$2:$J$79, 8, FALSE)</f>
        <v>0.06</v>
      </c>
      <c r="I21" s="13">
        <f>VLOOKUP(CONCATENATE($A21, " ", $B$7), 'Table 3 - Full data'!$A$2:$J$79, 9, FALSE)</f>
        <v>0.09</v>
      </c>
      <c r="J21" s="13">
        <f>VLOOKUP(CONCATENATE($A21, " ", $B$7), 'Table 3 - Full data'!$A$2:$J$79, 10, FALSE)</f>
        <v>0.86</v>
      </c>
    </row>
    <row r="22" spans="1:10" ht="31" x14ac:dyDescent="0.35">
      <c r="A22" s="20" t="s">
        <v>55</v>
      </c>
      <c r="B22" s="2"/>
      <c r="C22" s="2"/>
      <c r="D22" s="2"/>
      <c r="E22" s="2"/>
      <c r="F22" s="2"/>
      <c r="G22" s="2"/>
      <c r="H22" s="2"/>
      <c r="I22" s="2"/>
      <c r="J22" s="2"/>
    </row>
    <row r="23" spans="1:10" x14ac:dyDescent="0.35">
      <c r="A23" s="20" t="s">
        <v>69</v>
      </c>
      <c r="B23" s="2"/>
      <c r="C23" s="2"/>
      <c r="D23" s="2"/>
      <c r="E23" s="2"/>
      <c r="F23" s="2"/>
      <c r="G23" s="2"/>
      <c r="H23" s="2"/>
      <c r="I23" s="2"/>
      <c r="J23" s="2"/>
    </row>
    <row r="24" spans="1:10" ht="31" x14ac:dyDescent="0.35">
      <c r="A24" s="20" t="s">
        <v>70</v>
      </c>
      <c r="B24" s="2"/>
      <c r="C24" s="2"/>
      <c r="D24" s="2"/>
      <c r="E24" s="2"/>
      <c r="F24" s="2"/>
      <c r="G24" s="2"/>
      <c r="H24" s="2"/>
      <c r="I24" s="2"/>
      <c r="J24" s="2"/>
    </row>
    <row r="25" spans="1:10" ht="46.5" x14ac:dyDescent="0.35">
      <c r="A25" s="20" t="s">
        <v>71</v>
      </c>
      <c r="B25" s="2"/>
      <c r="C25" s="2"/>
      <c r="D25" s="2"/>
      <c r="E25" s="2"/>
      <c r="F25" s="2"/>
      <c r="G25" s="2"/>
      <c r="H25" s="2"/>
      <c r="I25" s="2"/>
      <c r="J25" s="2"/>
    </row>
    <row r="26" spans="1:10" ht="46.5" x14ac:dyDescent="0.35">
      <c r="A26" s="20" t="s">
        <v>72</v>
      </c>
      <c r="B26" s="2"/>
      <c r="C26" s="2"/>
      <c r="D26" s="2"/>
      <c r="E26" s="2"/>
      <c r="F26" s="2"/>
      <c r="G26" s="2"/>
      <c r="H26" s="2"/>
      <c r="I26" s="2"/>
      <c r="J26" s="2"/>
    </row>
  </sheetData>
  <conditionalFormatting sqref="C1:C1048576 H1:J1048576">
    <cfRule type="dataBar" priority="1">
      <dataBar>
        <cfvo type="num" val="0"/>
        <cfvo type="num" val="1"/>
        <color rgb="FFB4A9D4"/>
      </dataBar>
      <extLst>
        <ext xmlns:x14="http://schemas.microsoft.com/office/spreadsheetml/2009/9/main" uri="{B025F937-C7B1-47D3-B67F-A62EFF666E3E}">
          <x14:id>{E49F1CD0-205F-4638-A4CE-0177C925DCAB}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49F1CD0-205F-4638-A4CE-0177C925DCAB}">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lookup'!A3:A8</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workbookViewId="0"/>
  </sheetViews>
  <sheetFormatPr defaultColWidth="11" defaultRowHeight="15.5" x14ac:dyDescent="0.35"/>
  <cols>
    <col min="1" max="1" width="50.75" customWidth="1"/>
    <col min="2" max="10" width="16.75" customWidth="1"/>
  </cols>
  <sheetData>
    <row r="1" spans="1:10" ht="21" x14ac:dyDescent="0.5">
      <c r="A1" s="7" t="s">
        <v>4</v>
      </c>
      <c r="B1" s="2"/>
      <c r="C1" s="2"/>
      <c r="D1" s="2"/>
      <c r="E1" s="2"/>
      <c r="F1" s="2"/>
      <c r="G1" s="2"/>
      <c r="H1" s="2"/>
      <c r="I1" s="2"/>
      <c r="J1" s="2"/>
    </row>
    <row r="2" spans="1:10" ht="93" x14ac:dyDescent="0.35">
      <c r="A2" s="20" t="s">
        <v>29</v>
      </c>
      <c r="B2" s="2"/>
      <c r="C2" s="2"/>
      <c r="D2" s="2"/>
      <c r="E2" s="2"/>
      <c r="F2" s="2"/>
      <c r="G2" s="2"/>
      <c r="H2" s="2"/>
      <c r="I2" s="2"/>
      <c r="J2" s="2"/>
    </row>
    <row r="3" spans="1:10" x14ac:dyDescent="0.35">
      <c r="A3" s="2" t="s">
        <v>30</v>
      </c>
      <c r="B3" s="2"/>
      <c r="C3" s="2"/>
      <c r="D3" s="2"/>
      <c r="E3" s="2"/>
      <c r="F3" s="2"/>
      <c r="G3" s="2"/>
      <c r="H3" s="2"/>
      <c r="I3" s="2"/>
      <c r="J3" s="2"/>
    </row>
    <row r="4" spans="1:10" x14ac:dyDescent="0.35">
      <c r="A4" s="2" t="s">
        <v>20</v>
      </c>
      <c r="B4" s="2"/>
      <c r="C4" s="2"/>
      <c r="D4" s="2"/>
      <c r="E4" s="2"/>
      <c r="F4" s="2"/>
      <c r="G4" s="2"/>
      <c r="H4" s="2"/>
      <c r="I4" s="2"/>
      <c r="J4" s="2"/>
    </row>
    <row r="5" spans="1:10" x14ac:dyDescent="0.35">
      <c r="A5" s="2" t="s">
        <v>21</v>
      </c>
      <c r="B5" s="2"/>
      <c r="C5" s="2"/>
      <c r="D5" s="2"/>
      <c r="E5" s="2"/>
      <c r="F5" s="2"/>
      <c r="G5" s="2"/>
      <c r="H5" s="2"/>
      <c r="I5" s="2"/>
      <c r="J5" s="2"/>
    </row>
    <row r="6" spans="1:10" x14ac:dyDescent="0.35">
      <c r="A6" s="2" t="s">
        <v>31</v>
      </c>
      <c r="B6" s="2"/>
      <c r="C6" s="2"/>
      <c r="D6" s="2"/>
      <c r="E6" s="2"/>
      <c r="F6" s="2"/>
      <c r="G6" s="2"/>
      <c r="H6" s="2"/>
      <c r="I6" s="2"/>
      <c r="J6" s="2"/>
    </row>
    <row r="7" spans="1:10" x14ac:dyDescent="0.35">
      <c r="A7" s="21" t="s">
        <v>28</v>
      </c>
      <c r="B7" s="21" t="s">
        <v>259</v>
      </c>
      <c r="C7" s="2"/>
      <c r="D7" s="2"/>
      <c r="E7" s="2"/>
      <c r="F7" s="2"/>
      <c r="G7" s="2"/>
      <c r="H7" s="2"/>
      <c r="I7" s="2"/>
      <c r="J7" s="2"/>
    </row>
    <row r="8" spans="1:10" ht="80.150000000000006" customHeight="1" x14ac:dyDescent="0.35">
      <c r="A8" s="4" t="s">
        <v>629</v>
      </c>
      <c r="B8" s="4" t="s">
        <v>135</v>
      </c>
      <c r="C8" s="4" t="s">
        <v>136</v>
      </c>
      <c r="D8" s="4" t="s">
        <v>630</v>
      </c>
      <c r="E8" s="4" t="s">
        <v>197</v>
      </c>
      <c r="F8" s="4" t="s">
        <v>198</v>
      </c>
      <c r="G8" s="4" t="s">
        <v>137</v>
      </c>
      <c r="H8" s="4" t="s">
        <v>138</v>
      </c>
      <c r="I8" s="4" t="s">
        <v>139</v>
      </c>
      <c r="J8" s="4" t="s">
        <v>140</v>
      </c>
    </row>
    <row r="9" spans="1:10" x14ac:dyDescent="0.35">
      <c r="A9" s="8" t="s">
        <v>141</v>
      </c>
      <c r="B9" s="9">
        <f>VLOOKUP(CONCATENATE($A9, " ", $B$7), 'Table 4 - Full data'!$A$2:$J$217, 2, FALSE)</f>
        <v>383125</v>
      </c>
      <c r="C9" s="10">
        <f>VLOOKUP(CONCATENATE($A9, " ", $B$7), 'Table 4 - Full data'!$A$2:$J$217, 3, FALSE)</f>
        <v>1</v>
      </c>
      <c r="D9" s="9">
        <f>VLOOKUP(CONCATENATE($A9, " ", $B$7), 'Table 4 - Full data'!$A$2:$J$217, 4, FALSE)</f>
        <v>379470</v>
      </c>
      <c r="E9" s="9">
        <f>VLOOKUP(CONCATENATE($A9, " ", $B$7), 'Table 4 - Full data'!$A$2:$J$217, 5, FALSE)</f>
        <v>315650</v>
      </c>
      <c r="F9" s="9">
        <f>VLOOKUP(CONCATENATE($A9, " ", $B$7), 'Table 4 - Full data'!$A$2:$J$217, 6, FALSE)</f>
        <v>57870</v>
      </c>
      <c r="G9" s="9">
        <f>VLOOKUP(CONCATENATE($A9, " ", $B$7), 'Table 4 - Full data'!$A$2:$J$217, 7, FALSE)</f>
        <v>5950</v>
      </c>
      <c r="H9" s="10">
        <f>VLOOKUP(CONCATENATE($A9, " ", $B$7), 'Table 4 - Full data'!$A$2:$J$217, 8, FALSE)</f>
        <v>0.83</v>
      </c>
      <c r="I9" s="10">
        <f>VLOOKUP(CONCATENATE($A9, " ", $B$7), 'Table 4 - Full data'!$A$2:$J$217, 9, FALSE)</f>
        <v>0.15</v>
      </c>
      <c r="J9" s="10">
        <f>VLOOKUP(CONCATENATE($A9, " ", $B$7), 'Table 4 - Full data'!$A$2:$J$217, 10, FALSE)</f>
        <v>0.02</v>
      </c>
    </row>
    <row r="10" spans="1:10" x14ac:dyDescent="0.35">
      <c r="A10" s="11" t="s">
        <v>211</v>
      </c>
      <c r="B10" s="12">
        <f>VLOOKUP(CONCATENATE($A10, " ", $B$7), 'Table 4 - Full data'!$A$2:$J$217, 2, FALSE)</f>
        <v>13050</v>
      </c>
      <c r="C10" s="13">
        <f>VLOOKUP(CONCATENATE($A10, " ", $B$7), 'Table 4 - Full data'!$A$2:$J$217, 3, FALSE)</f>
        <v>0.03</v>
      </c>
      <c r="D10" s="12">
        <f>VLOOKUP(CONCATENATE($A10, " ", $B$7), 'Table 4 - Full data'!$A$2:$J$217, 4, FALSE)</f>
        <v>12910</v>
      </c>
      <c r="E10" s="12">
        <f>VLOOKUP(CONCATENATE($A10, " ", $B$7), 'Table 4 - Full data'!$A$2:$J$217, 5, FALSE)</f>
        <v>10300</v>
      </c>
      <c r="F10" s="12">
        <f>VLOOKUP(CONCATENATE($A10, " ", $B$7), 'Table 4 - Full data'!$A$2:$J$217, 6, FALSE)</f>
        <v>2435</v>
      </c>
      <c r="G10" s="12">
        <f>VLOOKUP(CONCATENATE($A10, " ", $B$7), 'Table 4 - Full data'!$A$2:$J$217, 7, FALSE)</f>
        <v>175</v>
      </c>
      <c r="H10" s="13">
        <f>VLOOKUP(CONCATENATE($A10, " ", $B$7), 'Table 4 - Full data'!$A$2:$J$217, 8, FALSE)</f>
        <v>0.8</v>
      </c>
      <c r="I10" s="13">
        <f>VLOOKUP(CONCATENATE($A10, " ", $B$7), 'Table 4 - Full data'!$A$2:$J$217, 9, FALSE)</f>
        <v>0.19</v>
      </c>
      <c r="J10" s="13">
        <f>VLOOKUP(CONCATENATE($A10, " ", $B$7), 'Table 4 - Full data'!$A$2:$J$217, 10, FALSE)</f>
        <v>0.01</v>
      </c>
    </row>
    <row r="11" spans="1:10" x14ac:dyDescent="0.35">
      <c r="A11" s="11" t="s">
        <v>212</v>
      </c>
      <c r="B11" s="12">
        <f>VLOOKUP(CONCATENATE($A11, " ", $B$7), 'Table 4 - Full data'!$A$2:$J$217, 2, FALSE)</f>
        <v>11615</v>
      </c>
      <c r="C11" s="13">
        <f>VLOOKUP(CONCATENATE($A11, " ", $B$7), 'Table 4 - Full data'!$A$2:$J$217, 3, FALSE)</f>
        <v>0.03</v>
      </c>
      <c r="D11" s="12">
        <f>VLOOKUP(CONCATENATE($A11, " ", $B$7), 'Table 4 - Full data'!$A$2:$J$217, 4, FALSE)</f>
        <v>11515</v>
      </c>
      <c r="E11" s="12">
        <f>VLOOKUP(CONCATENATE($A11, " ", $B$7), 'Table 4 - Full data'!$A$2:$J$217, 5, FALSE)</f>
        <v>9275</v>
      </c>
      <c r="F11" s="12">
        <f>VLOOKUP(CONCATENATE($A11, " ", $B$7), 'Table 4 - Full data'!$A$2:$J$217, 6, FALSE)</f>
        <v>2075</v>
      </c>
      <c r="G11" s="12">
        <f>VLOOKUP(CONCATENATE($A11, " ", $B$7), 'Table 4 - Full data'!$A$2:$J$217, 7, FALSE)</f>
        <v>160</v>
      </c>
      <c r="H11" s="13">
        <f>VLOOKUP(CONCATENATE($A11, " ", $B$7), 'Table 4 - Full data'!$A$2:$J$217, 8, FALSE)</f>
        <v>0.81</v>
      </c>
      <c r="I11" s="13">
        <f>VLOOKUP(CONCATENATE($A11, " ", $B$7), 'Table 4 - Full data'!$A$2:$J$217, 9, FALSE)</f>
        <v>0.18</v>
      </c>
      <c r="J11" s="13">
        <f>VLOOKUP(CONCATENATE($A11, " ", $B$7), 'Table 4 - Full data'!$A$2:$J$217, 10, FALSE)</f>
        <v>0.01</v>
      </c>
    </row>
    <row r="12" spans="1:10" x14ac:dyDescent="0.35">
      <c r="A12" s="11" t="s">
        <v>213</v>
      </c>
      <c r="B12" s="12">
        <f>VLOOKUP(CONCATENATE($A12, " ", $B$7), 'Table 4 - Full data'!$A$2:$J$217, 2, FALSE)</f>
        <v>7605</v>
      </c>
      <c r="C12" s="13">
        <f>VLOOKUP(CONCATENATE($A12, " ", $B$7), 'Table 4 - Full data'!$A$2:$J$217, 3, FALSE)</f>
        <v>0.02</v>
      </c>
      <c r="D12" s="12">
        <f>VLOOKUP(CONCATENATE($A12, " ", $B$7), 'Table 4 - Full data'!$A$2:$J$217, 4, FALSE)</f>
        <v>7530</v>
      </c>
      <c r="E12" s="12">
        <f>VLOOKUP(CONCATENATE($A12, " ", $B$7), 'Table 4 - Full data'!$A$2:$J$217, 5, FALSE)</f>
        <v>6325</v>
      </c>
      <c r="F12" s="12">
        <f>VLOOKUP(CONCATENATE($A12, " ", $B$7), 'Table 4 - Full data'!$A$2:$J$217, 6, FALSE)</f>
        <v>1080</v>
      </c>
      <c r="G12" s="12">
        <f>VLOOKUP(CONCATENATE($A12, " ", $B$7), 'Table 4 - Full data'!$A$2:$J$217, 7, FALSE)</f>
        <v>120</v>
      </c>
      <c r="H12" s="13">
        <f>VLOOKUP(CONCATENATE($A12, " ", $B$7), 'Table 4 - Full data'!$A$2:$J$217, 8, FALSE)</f>
        <v>0.84</v>
      </c>
      <c r="I12" s="13">
        <f>VLOOKUP(CONCATENATE($A12, " ", $B$7), 'Table 4 - Full data'!$A$2:$J$217, 9, FALSE)</f>
        <v>0.14000000000000001</v>
      </c>
      <c r="J12" s="13">
        <f>VLOOKUP(CONCATENATE($A12, " ", $B$7), 'Table 4 - Full data'!$A$2:$J$217, 10, FALSE)</f>
        <v>0.02</v>
      </c>
    </row>
    <row r="13" spans="1:10" x14ac:dyDescent="0.35">
      <c r="A13" s="11" t="s">
        <v>214</v>
      </c>
      <c r="B13" s="12">
        <f>VLOOKUP(CONCATENATE($A13, " ", $B$7), 'Table 4 - Full data'!$A$2:$J$217, 2, FALSE)</f>
        <v>4685</v>
      </c>
      <c r="C13" s="13">
        <f>VLOOKUP(CONCATENATE($A13, " ", $B$7), 'Table 4 - Full data'!$A$2:$J$217, 3, FALSE)</f>
        <v>0.01</v>
      </c>
      <c r="D13" s="12">
        <f>VLOOKUP(CONCATENATE($A13, " ", $B$7), 'Table 4 - Full data'!$A$2:$J$217, 4, FALSE)</f>
        <v>4635</v>
      </c>
      <c r="E13" s="12">
        <f>VLOOKUP(CONCATENATE($A13, " ", $B$7), 'Table 4 - Full data'!$A$2:$J$217, 5, FALSE)</f>
        <v>3885</v>
      </c>
      <c r="F13" s="12">
        <f>VLOOKUP(CONCATENATE($A13, " ", $B$7), 'Table 4 - Full data'!$A$2:$J$217, 6, FALSE)</f>
        <v>700</v>
      </c>
      <c r="G13" s="12">
        <f>VLOOKUP(CONCATENATE($A13, " ", $B$7), 'Table 4 - Full data'!$A$2:$J$217, 7, FALSE)</f>
        <v>55</v>
      </c>
      <c r="H13" s="13">
        <f>VLOOKUP(CONCATENATE($A13, " ", $B$7), 'Table 4 - Full data'!$A$2:$J$217, 8, FALSE)</f>
        <v>0.84</v>
      </c>
      <c r="I13" s="13">
        <f>VLOOKUP(CONCATENATE($A13, " ", $B$7), 'Table 4 - Full data'!$A$2:$J$217, 9, FALSE)</f>
        <v>0.15</v>
      </c>
      <c r="J13" s="13">
        <f>VLOOKUP(CONCATENATE($A13, " ", $B$7), 'Table 4 - Full data'!$A$2:$J$217, 10, FALSE)</f>
        <v>0.01</v>
      </c>
    </row>
    <row r="14" spans="1:10" x14ac:dyDescent="0.35">
      <c r="A14" s="11" t="s">
        <v>215</v>
      </c>
      <c r="B14" s="12">
        <f>VLOOKUP(CONCATENATE($A14, " ", $B$7), 'Table 4 - Full data'!$A$2:$J$217, 2, FALSE)</f>
        <v>4190</v>
      </c>
      <c r="C14" s="13">
        <f>VLOOKUP(CONCATENATE($A14, " ", $B$7), 'Table 4 - Full data'!$A$2:$J$217, 3, FALSE)</f>
        <v>0.01</v>
      </c>
      <c r="D14" s="12">
        <f>VLOOKUP(CONCATENATE($A14, " ", $B$7), 'Table 4 - Full data'!$A$2:$J$217, 4, FALSE)</f>
        <v>4155</v>
      </c>
      <c r="E14" s="12">
        <f>VLOOKUP(CONCATENATE($A14, " ", $B$7), 'Table 4 - Full data'!$A$2:$J$217, 5, FALSE)</f>
        <v>3500</v>
      </c>
      <c r="F14" s="12">
        <f>VLOOKUP(CONCATENATE($A14, " ", $B$7), 'Table 4 - Full data'!$A$2:$J$217, 6, FALSE)</f>
        <v>595</v>
      </c>
      <c r="G14" s="12">
        <f>VLOOKUP(CONCATENATE($A14, " ", $B$7), 'Table 4 - Full data'!$A$2:$J$217, 7, FALSE)</f>
        <v>55</v>
      </c>
      <c r="H14" s="13">
        <f>VLOOKUP(CONCATENATE($A14, " ", $B$7), 'Table 4 - Full data'!$A$2:$J$217, 8, FALSE)</f>
        <v>0.84</v>
      </c>
      <c r="I14" s="13">
        <f>VLOOKUP(CONCATENATE($A14, " ", $B$7), 'Table 4 - Full data'!$A$2:$J$217, 9, FALSE)</f>
        <v>0.14000000000000001</v>
      </c>
      <c r="J14" s="13">
        <f>VLOOKUP(CONCATENATE($A14, " ", $B$7), 'Table 4 - Full data'!$A$2:$J$217, 10, FALSE)</f>
        <v>0.01</v>
      </c>
    </row>
    <row r="15" spans="1:10" x14ac:dyDescent="0.35">
      <c r="A15" s="11" t="s">
        <v>216</v>
      </c>
      <c r="B15" s="12">
        <f>VLOOKUP(CONCATENATE($A15, " ", $B$7), 'Table 4 - Full data'!$A$2:$J$217, 2, FALSE)</f>
        <v>10295</v>
      </c>
      <c r="C15" s="13">
        <f>VLOOKUP(CONCATENATE($A15, " ", $B$7), 'Table 4 - Full data'!$A$2:$J$217, 3, FALSE)</f>
        <v>0.03</v>
      </c>
      <c r="D15" s="12">
        <f>VLOOKUP(CONCATENATE($A15, " ", $B$7), 'Table 4 - Full data'!$A$2:$J$217, 4, FALSE)</f>
        <v>10205</v>
      </c>
      <c r="E15" s="12">
        <f>VLOOKUP(CONCATENATE($A15, " ", $B$7), 'Table 4 - Full data'!$A$2:$J$217, 5, FALSE)</f>
        <v>8485</v>
      </c>
      <c r="F15" s="12">
        <f>VLOOKUP(CONCATENATE($A15, " ", $B$7), 'Table 4 - Full data'!$A$2:$J$217, 6, FALSE)</f>
        <v>1565</v>
      </c>
      <c r="G15" s="12">
        <f>VLOOKUP(CONCATENATE($A15, " ", $B$7), 'Table 4 - Full data'!$A$2:$J$217, 7, FALSE)</f>
        <v>155</v>
      </c>
      <c r="H15" s="13">
        <f>VLOOKUP(CONCATENATE($A15, " ", $B$7), 'Table 4 - Full data'!$A$2:$J$217, 8, FALSE)</f>
        <v>0.83</v>
      </c>
      <c r="I15" s="13">
        <f>VLOOKUP(CONCATENATE($A15, " ", $B$7), 'Table 4 - Full data'!$A$2:$J$217, 9, FALSE)</f>
        <v>0.15</v>
      </c>
      <c r="J15" s="13">
        <f>VLOOKUP(CONCATENATE($A15, " ", $B$7), 'Table 4 - Full data'!$A$2:$J$217, 10, FALSE)</f>
        <v>0.02</v>
      </c>
    </row>
    <row r="16" spans="1:10" x14ac:dyDescent="0.35">
      <c r="A16" s="11" t="s">
        <v>217</v>
      </c>
      <c r="B16" s="12">
        <f>VLOOKUP(CONCATENATE($A16, " ", $B$7), 'Table 4 - Full data'!$A$2:$J$217, 2, FALSE)</f>
        <v>12815</v>
      </c>
      <c r="C16" s="13">
        <f>VLOOKUP(CONCATENATE($A16, " ", $B$7), 'Table 4 - Full data'!$A$2:$J$217, 3, FALSE)</f>
        <v>0.03</v>
      </c>
      <c r="D16" s="12">
        <f>VLOOKUP(CONCATENATE($A16, " ", $B$7), 'Table 4 - Full data'!$A$2:$J$217, 4, FALSE)</f>
        <v>12695</v>
      </c>
      <c r="E16" s="12">
        <f>VLOOKUP(CONCATENATE($A16, " ", $B$7), 'Table 4 - Full data'!$A$2:$J$217, 5, FALSE)</f>
        <v>10640</v>
      </c>
      <c r="F16" s="12">
        <f>VLOOKUP(CONCATENATE($A16, " ", $B$7), 'Table 4 - Full data'!$A$2:$J$217, 6, FALSE)</f>
        <v>1845</v>
      </c>
      <c r="G16" s="12">
        <f>VLOOKUP(CONCATENATE($A16, " ", $B$7), 'Table 4 - Full data'!$A$2:$J$217, 7, FALSE)</f>
        <v>210</v>
      </c>
      <c r="H16" s="13">
        <f>VLOOKUP(CONCATENATE($A16, " ", $B$7), 'Table 4 - Full data'!$A$2:$J$217, 8, FALSE)</f>
        <v>0.84</v>
      </c>
      <c r="I16" s="13">
        <f>VLOOKUP(CONCATENATE($A16, " ", $B$7), 'Table 4 - Full data'!$A$2:$J$217, 9, FALSE)</f>
        <v>0.15</v>
      </c>
      <c r="J16" s="13">
        <f>VLOOKUP(CONCATENATE($A16, " ", $B$7), 'Table 4 - Full data'!$A$2:$J$217, 10, FALSE)</f>
        <v>0.02</v>
      </c>
    </row>
    <row r="17" spans="1:10" x14ac:dyDescent="0.35">
      <c r="A17" s="11" t="s">
        <v>218</v>
      </c>
      <c r="B17" s="12">
        <f>VLOOKUP(CONCATENATE($A17, " ", $B$7), 'Table 4 - Full data'!$A$2:$J$217, 2, FALSE)</f>
        <v>10790</v>
      </c>
      <c r="C17" s="13">
        <f>VLOOKUP(CONCATENATE($A17, " ", $B$7), 'Table 4 - Full data'!$A$2:$J$217, 3, FALSE)</f>
        <v>0.03</v>
      </c>
      <c r="D17" s="12">
        <f>VLOOKUP(CONCATENATE($A17, " ", $B$7), 'Table 4 - Full data'!$A$2:$J$217, 4, FALSE)</f>
        <v>10700</v>
      </c>
      <c r="E17" s="12">
        <f>VLOOKUP(CONCATENATE($A17, " ", $B$7), 'Table 4 - Full data'!$A$2:$J$217, 5, FALSE)</f>
        <v>8955</v>
      </c>
      <c r="F17" s="12">
        <f>VLOOKUP(CONCATENATE($A17, " ", $B$7), 'Table 4 - Full data'!$A$2:$J$217, 6, FALSE)</f>
        <v>1570</v>
      </c>
      <c r="G17" s="12">
        <f>VLOOKUP(CONCATENATE($A17, " ", $B$7), 'Table 4 - Full data'!$A$2:$J$217, 7, FALSE)</f>
        <v>175</v>
      </c>
      <c r="H17" s="13">
        <f>VLOOKUP(CONCATENATE($A17, " ", $B$7), 'Table 4 - Full data'!$A$2:$J$217, 8, FALSE)</f>
        <v>0.84</v>
      </c>
      <c r="I17" s="13">
        <f>VLOOKUP(CONCATENATE($A17, " ", $B$7), 'Table 4 - Full data'!$A$2:$J$217, 9, FALSE)</f>
        <v>0.15</v>
      </c>
      <c r="J17" s="13">
        <f>VLOOKUP(CONCATENATE($A17, " ", $B$7), 'Table 4 - Full data'!$A$2:$J$217, 10, FALSE)</f>
        <v>0.02</v>
      </c>
    </row>
    <row r="18" spans="1:10" x14ac:dyDescent="0.35">
      <c r="A18" s="11" t="s">
        <v>219</v>
      </c>
      <c r="B18" s="12">
        <f>VLOOKUP(CONCATENATE($A18, " ", $B$7), 'Table 4 - Full data'!$A$2:$J$217, 2, FALSE)</f>
        <v>4435</v>
      </c>
      <c r="C18" s="13">
        <f>VLOOKUP(CONCATENATE($A18, " ", $B$7), 'Table 4 - Full data'!$A$2:$J$217, 3, FALSE)</f>
        <v>0.01</v>
      </c>
      <c r="D18" s="12">
        <f>VLOOKUP(CONCATENATE($A18, " ", $B$7), 'Table 4 - Full data'!$A$2:$J$217, 4, FALSE)</f>
        <v>4395</v>
      </c>
      <c r="E18" s="12">
        <f>VLOOKUP(CONCATENATE($A18, " ", $B$7), 'Table 4 - Full data'!$A$2:$J$217, 5, FALSE)</f>
        <v>3650</v>
      </c>
      <c r="F18" s="12">
        <f>VLOOKUP(CONCATENATE($A18, " ", $B$7), 'Table 4 - Full data'!$A$2:$J$217, 6, FALSE)</f>
        <v>685</v>
      </c>
      <c r="G18" s="12">
        <f>VLOOKUP(CONCATENATE($A18, " ", $B$7), 'Table 4 - Full data'!$A$2:$J$217, 7, FALSE)</f>
        <v>60</v>
      </c>
      <c r="H18" s="13">
        <f>VLOOKUP(CONCATENATE($A18, " ", $B$7), 'Table 4 - Full data'!$A$2:$J$217, 8, FALSE)</f>
        <v>0.83</v>
      </c>
      <c r="I18" s="13">
        <f>VLOOKUP(CONCATENATE($A18, " ", $B$7), 'Table 4 - Full data'!$A$2:$J$217, 9, FALSE)</f>
        <v>0.16</v>
      </c>
      <c r="J18" s="13">
        <f>VLOOKUP(CONCATENATE($A18, " ", $B$7), 'Table 4 - Full data'!$A$2:$J$217, 10, FALSE)</f>
        <v>0.01</v>
      </c>
    </row>
    <row r="19" spans="1:10" x14ac:dyDescent="0.35">
      <c r="A19" s="11" t="s">
        <v>220</v>
      </c>
      <c r="B19" s="12">
        <f>VLOOKUP(CONCATENATE($A19, " ", $B$7), 'Table 4 - Full data'!$A$2:$J$217, 2, FALSE)</f>
        <v>6690</v>
      </c>
      <c r="C19" s="13">
        <f>VLOOKUP(CONCATENATE($A19, " ", $B$7), 'Table 4 - Full data'!$A$2:$J$217, 3, FALSE)</f>
        <v>0.02</v>
      </c>
      <c r="D19" s="12">
        <f>VLOOKUP(CONCATENATE($A19, " ", $B$7), 'Table 4 - Full data'!$A$2:$J$217, 4, FALSE)</f>
        <v>6640</v>
      </c>
      <c r="E19" s="12">
        <f>VLOOKUP(CONCATENATE($A19, " ", $B$7), 'Table 4 - Full data'!$A$2:$J$217, 5, FALSE)</f>
        <v>5555</v>
      </c>
      <c r="F19" s="12">
        <f>VLOOKUP(CONCATENATE($A19, " ", $B$7), 'Table 4 - Full data'!$A$2:$J$217, 6, FALSE)</f>
        <v>990</v>
      </c>
      <c r="G19" s="12">
        <f>VLOOKUP(CONCATENATE($A19, " ", $B$7), 'Table 4 - Full data'!$A$2:$J$217, 7, FALSE)</f>
        <v>95</v>
      </c>
      <c r="H19" s="13">
        <f>VLOOKUP(CONCATENATE($A19, " ", $B$7), 'Table 4 - Full data'!$A$2:$J$217, 8, FALSE)</f>
        <v>0.84</v>
      </c>
      <c r="I19" s="13">
        <f>VLOOKUP(CONCATENATE($A19, " ", $B$7), 'Table 4 - Full data'!$A$2:$J$217, 9, FALSE)</f>
        <v>0.15</v>
      </c>
      <c r="J19" s="13">
        <f>VLOOKUP(CONCATENATE($A19, " ", $B$7), 'Table 4 - Full data'!$A$2:$J$217, 10, FALSE)</f>
        <v>0.01</v>
      </c>
    </row>
    <row r="20" spans="1:10" x14ac:dyDescent="0.35">
      <c r="A20" s="11" t="s">
        <v>221</v>
      </c>
      <c r="B20" s="12">
        <f>VLOOKUP(CONCATENATE($A20, " ", $B$7), 'Table 4 - Full data'!$A$2:$J$217, 2, FALSE)</f>
        <v>4090</v>
      </c>
      <c r="C20" s="13">
        <f>VLOOKUP(CONCATENATE($A20, " ", $B$7), 'Table 4 - Full data'!$A$2:$J$217, 3, FALSE)</f>
        <v>0.01</v>
      </c>
      <c r="D20" s="12">
        <f>VLOOKUP(CONCATENATE($A20, " ", $B$7), 'Table 4 - Full data'!$A$2:$J$217, 4, FALSE)</f>
        <v>4055</v>
      </c>
      <c r="E20" s="12">
        <f>VLOOKUP(CONCATENATE($A20, " ", $B$7), 'Table 4 - Full data'!$A$2:$J$217, 5, FALSE)</f>
        <v>3385</v>
      </c>
      <c r="F20" s="12">
        <f>VLOOKUP(CONCATENATE($A20, " ", $B$7), 'Table 4 - Full data'!$A$2:$J$217, 6, FALSE)</f>
        <v>610</v>
      </c>
      <c r="G20" s="12">
        <f>VLOOKUP(CONCATENATE($A20, " ", $B$7), 'Table 4 - Full data'!$A$2:$J$217, 7, FALSE)</f>
        <v>55</v>
      </c>
      <c r="H20" s="13">
        <f>VLOOKUP(CONCATENATE($A20, " ", $B$7), 'Table 4 - Full data'!$A$2:$J$217, 8, FALSE)</f>
        <v>0.84</v>
      </c>
      <c r="I20" s="13">
        <f>VLOOKUP(CONCATENATE($A20, " ", $B$7), 'Table 4 - Full data'!$A$2:$J$217, 9, FALSE)</f>
        <v>0.15</v>
      </c>
      <c r="J20" s="13">
        <f>VLOOKUP(CONCATENATE($A20, " ", $B$7), 'Table 4 - Full data'!$A$2:$J$217, 10, FALSE)</f>
        <v>0.01</v>
      </c>
    </row>
    <row r="21" spans="1:10" x14ac:dyDescent="0.35">
      <c r="A21" s="11" t="s">
        <v>222</v>
      </c>
      <c r="B21" s="12">
        <f>VLOOKUP(CONCATENATE($A21, " ", $B$7), 'Table 4 - Full data'!$A$2:$J$217, 2, FALSE)</f>
        <v>24925</v>
      </c>
      <c r="C21" s="13">
        <f>VLOOKUP(CONCATENATE($A21, " ", $B$7), 'Table 4 - Full data'!$A$2:$J$217, 3, FALSE)</f>
        <v>7.0000000000000007E-2</v>
      </c>
      <c r="D21" s="12">
        <f>VLOOKUP(CONCATENATE($A21, " ", $B$7), 'Table 4 - Full data'!$A$2:$J$217, 4, FALSE)</f>
        <v>24655</v>
      </c>
      <c r="E21" s="12">
        <f>VLOOKUP(CONCATENATE($A21, " ", $B$7), 'Table 4 - Full data'!$A$2:$J$217, 5, FALSE)</f>
        <v>20335</v>
      </c>
      <c r="F21" s="12">
        <f>VLOOKUP(CONCATENATE($A21, " ", $B$7), 'Table 4 - Full data'!$A$2:$J$217, 6, FALSE)</f>
        <v>3960</v>
      </c>
      <c r="G21" s="12">
        <f>VLOOKUP(CONCATENATE($A21, " ", $B$7), 'Table 4 - Full data'!$A$2:$J$217, 7, FALSE)</f>
        <v>360</v>
      </c>
      <c r="H21" s="13">
        <f>VLOOKUP(CONCATENATE($A21, " ", $B$7), 'Table 4 - Full data'!$A$2:$J$217, 8, FALSE)</f>
        <v>0.82</v>
      </c>
      <c r="I21" s="13">
        <f>VLOOKUP(CONCATENATE($A21, " ", $B$7), 'Table 4 - Full data'!$A$2:$J$217, 9, FALSE)</f>
        <v>0.16</v>
      </c>
      <c r="J21" s="13">
        <f>VLOOKUP(CONCATENATE($A21, " ", $B$7), 'Table 4 - Full data'!$A$2:$J$217, 10, FALSE)</f>
        <v>0.01</v>
      </c>
    </row>
    <row r="22" spans="1:10" x14ac:dyDescent="0.35">
      <c r="A22" s="11" t="s">
        <v>223</v>
      </c>
      <c r="B22" s="12">
        <f>VLOOKUP(CONCATENATE($A22, " ", $B$7), 'Table 4 - Full data'!$A$2:$J$217, 2, FALSE)</f>
        <v>11925</v>
      </c>
      <c r="C22" s="13">
        <f>VLOOKUP(CONCATENATE($A22, " ", $B$7), 'Table 4 - Full data'!$A$2:$J$217, 3, FALSE)</f>
        <v>0.03</v>
      </c>
      <c r="D22" s="12">
        <f>VLOOKUP(CONCATENATE($A22, " ", $B$7), 'Table 4 - Full data'!$A$2:$J$217, 4, FALSE)</f>
        <v>11845</v>
      </c>
      <c r="E22" s="12">
        <f>VLOOKUP(CONCATENATE($A22, " ", $B$7), 'Table 4 - Full data'!$A$2:$J$217, 5, FALSE)</f>
        <v>9805</v>
      </c>
      <c r="F22" s="12">
        <f>VLOOKUP(CONCATENATE($A22, " ", $B$7), 'Table 4 - Full data'!$A$2:$J$217, 6, FALSE)</f>
        <v>1875</v>
      </c>
      <c r="G22" s="12">
        <f>VLOOKUP(CONCATENATE($A22, " ", $B$7), 'Table 4 - Full data'!$A$2:$J$217, 7, FALSE)</f>
        <v>165</v>
      </c>
      <c r="H22" s="13">
        <f>VLOOKUP(CONCATENATE($A22, " ", $B$7), 'Table 4 - Full data'!$A$2:$J$217, 8, FALSE)</f>
        <v>0.83</v>
      </c>
      <c r="I22" s="13">
        <f>VLOOKUP(CONCATENATE($A22, " ", $B$7), 'Table 4 - Full data'!$A$2:$J$217, 9, FALSE)</f>
        <v>0.16</v>
      </c>
      <c r="J22" s="13">
        <f>VLOOKUP(CONCATENATE($A22, " ", $B$7), 'Table 4 - Full data'!$A$2:$J$217, 10, FALSE)</f>
        <v>0.01</v>
      </c>
    </row>
    <row r="23" spans="1:10" x14ac:dyDescent="0.35">
      <c r="A23" s="11" t="s">
        <v>224</v>
      </c>
      <c r="B23" s="12">
        <f>VLOOKUP(CONCATENATE($A23, " ", $B$7), 'Table 4 - Full data'!$A$2:$J$217, 2, FALSE)</f>
        <v>28460</v>
      </c>
      <c r="C23" s="13">
        <f>VLOOKUP(CONCATENATE($A23, " ", $B$7), 'Table 4 - Full data'!$A$2:$J$217, 3, FALSE)</f>
        <v>7.0000000000000007E-2</v>
      </c>
      <c r="D23" s="12">
        <f>VLOOKUP(CONCATENATE($A23, " ", $B$7), 'Table 4 - Full data'!$A$2:$J$217, 4, FALSE)</f>
        <v>28190</v>
      </c>
      <c r="E23" s="12">
        <f>VLOOKUP(CONCATENATE($A23, " ", $B$7), 'Table 4 - Full data'!$A$2:$J$217, 5, FALSE)</f>
        <v>23645</v>
      </c>
      <c r="F23" s="12">
        <f>VLOOKUP(CONCATENATE($A23, " ", $B$7), 'Table 4 - Full data'!$A$2:$J$217, 6, FALSE)</f>
        <v>4120</v>
      </c>
      <c r="G23" s="12">
        <f>VLOOKUP(CONCATENATE($A23, " ", $B$7), 'Table 4 - Full data'!$A$2:$J$217, 7, FALSE)</f>
        <v>430</v>
      </c>
      <c r="H23" s="13">
        <f>VLOOKUP(CONCATENATE($A23, " ", $B$7), 'Table 4 - Full data'!$A$2:$J$217, 8, FALSE)</f>
        <v>0.84</v>
      </c>
      <c r="I23" s="13">
        <f>VLOOKUP(CONCATENATE($A23, " ", $B$7), 'Table 4 - Full data'!$A$2:$J$217, 9, FALSE)</f>
        <v>0.15</v>
      </c>
      <c r="J23" s="13">
        <f>VLOOKUP(CONCATENATE($A23, " ", $B$7), 'Table 4 - Full data'!$A$2:$J$217, 10, FALSE)</f>
        <v>0.02</v>
      </c>
    </row>
    <row r="24" spans="1:10" x14ac:dyDescent="0.35">
      <c r="A24" s="11" t="s">
        <v>225</v>
      </c>
      <c r="B24" s="12">
        <f>VLOOKUP(CONCATENATE($A24, " ", $B$7), 'Table 4 - Full data'!$A$2:$J$217, 2, FALSE)</f>
        <v>61010</v>
      </c>
      <c r="C24" s="13">
        <f>VLOOKUP(CONCATENATE($A24, " ", $B$7), 'Table 4 - Full data'!$A$2:$J$217, 3, FALSE)</f>
        <v>0.16</v>
      </c>
      <c r="D24" s="12">
        <f>VLOOKUP(CONCATENATE($A24, " ", $B$7), 'Table 4 - Full data'!$A$2:$J$217, 4, FALSE)</f>
        <v>60390</v>
      </c>
      <c r="E24" s="12">
        <f>VLOOKUP(CONCATENATE($A24, " ", $B$7), 'Table 4 - Full data'!$A$2:$J$217, 5, FALSE)</f>
        <v>50880</v>
      </c>
      <c r="F24" s="12">
        <f>VLOOKUP(CONCATENATE($A24, " ", $B$7), 'Table 4 - Full data'!$A$2:$J$217, 6, FALSE)</f>
        <v>8490</v>
      </c>
      <c r="G24" s="12">
        <f>VLOOKUP(CONCATENATE($A24, " ", $B$7), 'Table 4 - Full data'!$A$2:$J$217, 7, FALSE)</f>
        <v>1020</v>
      </c>
      <c r="H24" s="13">
        <f>VLOOKUP(CONCATENATE($A24, " ", $B$7), 'Table 4 - Full data'!$A$2:$J$217, 8, FALSE)</f>
        <v>0.84</v>
      </c>
      <c r="I24" s="13">
        <f>VLOOKUP(CONCATENATE($A24, " ", $B$7), 'Table 4 - Full data'!$A$2:$J$217, 9, FALSE)</f>
        <v>0.14000000000000001</v>
      </c>
      <c r="J24" s="13">
        <f>VLOOKUP(CONCATENATE($A24, " ", $B$7), 'Table 4 - Full data'!$A$2:$J$217, 10, FALSE)</f>
        <v>0.02</v>
      </c>
    </row>
    <row r="25" spans="1:10" x14ac:dyDescent="0.35">
      <c r="A25" s="11" t="s">
        <v>226</v>
      </c>
      <c r="B25" s="12">
        <f>VLOOKUP(CONCATENATE($A25, " ", $B$7), 'Table 4 - Full data'!$A$2:$J$217, 2, FALSE)</f>
        <v>13500</v>
      </c>
      <c r="C25" s="13">
        <f>VLOOKUP(CONCATENATE($A25, " ", $B$7), 'Table 4 - Full data'!$A$2:$J$217, 3, FALSE)</f>
        <v>0.04</v>
      </c>
      <c r="D25" s="12">
        <f>VLOOKUP(CONCATENATE($A25, " ", $B$7), 'Table 4 - Full data'!$A$2:$J$217, 4, FALSE)</f>
        <v>13350</v>
      </c>
      <c r="E25" s="12">
        <f>VLOOKUP(CONCATENATE($A25, " ", $B$7), 'Table 4 - Full data'!$A$2:$J$217, 5, FALSE)</f>
        <v>11010</v>
      </c>
      <c r="F25" s="12">
        <f>VLOOKUP(CONCATENATE($A25, " ", $B$7), 'Table 4 - Full data'!$A$2:$J$217, 6, FALSE)</f>
        <v>2120</v>
      </c>
      <c r="G25" s="12">
        <f>VLOOKUP(CONCATENATE($A25, " ", $B$7), 'Table 4 - Full data'!$A$2:$J$217, 7, FALSE)</f>
        <v>220</v>
      </c>
      <c r="H25" s="13">
        <f>VLOOKUP(CONCATENATE($A25, " ", $B$7), 'Table 4 - Full data'!$A$2:$J$217, 8, FALSE)</f>
        <v>0.82</v>
      </c>
      <c r="I25" s="13">
        <f>VLOOKUP(CONCATENATE($A25, " ", $B$7), 'Table 4 - Full data'!$A$2:$J$217, 9, FALSE)</f>
        <v>0.16</v>
      </c>
      <c r="J25" s="13">
        <f>VLOOKUP(CONCATENATE($A25, " ", $B$7), 'Table 4 - Full data'!$A$2:$J$217, 10, FALSE)</f>
        <v>0.02</v>
      </c>
    </row>
    <row r="26" spans="1:10" x14ac:dyDescent="0.35">
      <c r="A26" s="11" t="s">
        <v>227</v>
      </c>
      <c r="B26" s="12">
        <f>VLOOKUP(CONCATENATE($A26, " ", $B$7), 'Table 4 - Full data'!$A$2:$J$217, 2, FALSE)</f>
        <v>6325</v>
      </c>
      <c r="C26" s="13">
        <f>VLOOKUP(CONCATENATE($A26, " ", $B$7), 'Table 4 - Full data'!$A$2:$J$217, 3, FALSE)</f>
        <v>0.02</v>
      </c>
      <c r="D26" s="12">
        <f>VLOOKUP(CONCATENATE($A26, " ", $B$7), 'Table 4 - Full data'!$A$2:$J$217, 4, FALSE)</f>
        <v>6290</v>
      </c>
      <c r="E26" s="12">
        <f>VLOOKUP(CONCATENATE($A26, " ", $B$7), 'Table 4 - Full data'!$A$2:$J$217, 5, FALSE)</f>
        <v>5310</v>
      </c>
      <c r="F26" s="12">
        <f>VLOOKUP(CONCATENATE($A26, " ", $B$7), 'Table 4 - Full data'!$A$2:$J$217, 6, FALSE)</f>
        <v>875</v>
      </c>
      <c r="G26" s="12">
        <f>VLOOKUP(CONCATENATE($A26, " ", $B$7), 'Table 4 - Full data'!$A$2:$J$217, 7, FALSE)</f>
        <v>105</v>
      </c>
      <c r="H26" s="13">
        <f>VLOOKUP(CONCATENATE($A26, " ", $B$7), 'Table 4 - Full data'!$A$2:$J$217, 8, FALSE)</f>
        <v>0.84</v>
      </c>
      <c r="I26" s="13">
        <f>VLOOKUP(CONCATENATE($A26, " ", $B$7), 'Table 4 - Full data'!$A$2:$J$217, 9, FALSE)</f>
        <v>0.14000000000000001</v>
      </c>
      <c r="J26" s="13">
        <f>VLOOKUP(CONCATENATE($A26, " ", $B$7), 'Table 4 - Full data'!$A$2:$J$217, 10, FALSE)</f>
        <v>0.02</v>
      </c>
    </row>
    <row r="27" spans="1:10" x14ac:dyDescent="0.35">
      <c r="A27" s="11" t="s">
        <v>228</v>
      </c>
      <c r="B27" s="12">
        <f>VLOOKUP(CONCATENATE($A27, " ", $B$7), 'Table 4 - Full data'!$A$2:$J$217, 2, FALSE)</f>
        <v>7145</v>
      </c>
      <c r="C27" s="13">
        <f>VLOOKUP(CONCATENATE($A27, " ", $B$7), 'Table 4 - Full data'!$A$2:$J$217, 3, FALSE)</f>
        <v>0.02</v>
      </c>
      <c r="D27" s="12">
        <f>VLOOKUP(CONCATENATE($A27, " ", $B$7), 'Table 4 - Full data'!$A$2:$J$217, 4, FALSE)</f>
        <v>7090</v>
      </c>
      <c r="E27" s="12">
        <f>VLOOKUP(CONCATENATE($A27, " ", $B$7), 'Table 4 - Full data'!$A$2:$J$217, 5, FALSE)</f>
        <v>5790</v>
      </c>
      <c r="F27" s="12">
        <f>VLOOKUP(CONCATENATE($A27, " ", $B$7), 'Table 4 - Full data'!$A$2:$J$217, 6, FALSE)</f>
        <v>1185</v>
      </c>
      <c r="G27" s="12">
        <f>VLOOKUP(CONCATENATE($A27, " ", $B$7), 'Table 4 - Full data'!$A$2:$J$217, 7, FALSE)</f>
        <v>110</v>
      </c>
      <c r="H27" s="13">
        <f>VLOOKUP(CONCATENATE($A27, " ", $B$7), 'Table 4 - Full data'!$A$2:$J$217, 8, FALSE)</f>
        <v>0.82</v>
      </c>
      <c r="I27" s="13">
        <f>VLOOKUP(CONCATENATE($A27, " ", $B$7), 'Table 4 - Full data'!$A$2:$J$217, 9, FALSE)</f>
        <v>0.17</v>
      </c>
      <c r="J27" s="13">
        <f>VLOOKUP(CONCATENATE($A27, " ", $B$7), 'Table 4 - Full data'!$A$2:$J$217, 10, FALSE)</f>
        <v>0.02</v>
      </c>
    </row>
    <row r="28" spans="1:10" x14ac:dyDescent="0.35">
      <c r="A28" s="11" t="s">
        <v>229</v>
      </c>
      <c r="B28" s="12">
        <f>VLOOKUP(CONCATENATE($A28, " ", $B$7), 'Table 4 - Full data'!$A$2:$J$217, 2, FALSE)</f>
        <v>5560</v>
      </c>
      <c r="C28" s="13">
        <f>VLOOKUP(CONCATENATE($A28, " ", $B$7), 'Table 4 - Full data'!$A$2:$J$217, 3, FALSE)</f>
        <v>0.01</v>
      </c>
      <c r="D28" s="12">
        <f>VLOOKUP(CONCATENATE($A28, " ", $B$7), 'Table 4 - Full data'!$A$2:$J$217, 4, FALSE)</f>
        <v>5495</v>
      </c>
      <c r="E28" s="12">
        <f>VLOOKUP(CONCATENATE($A28, " ", $B$7), 'Table 4 - Full data'!$A$2:$J$217, 5, FALSE)</f>
        <v>4480</v>
      </c>
      <c r="F28" s="12">
        <f>VLOOKUP(CONCATENATE($A28, " ", $B$7), 'Table 4 - Full data'!$A$2:$J$217, 6, FALSE)</f>
        <v>930</v>
      </c>
      <c r="G28" s="12">
        <f>VLOOKUP(CONCATENATE($A28, " ", $B$7), 'Table 4 - Full data'!$A$2:$J$217, 7, FALSE)</f>
        <v>85</v>
      </c>
      <c r="H28" s="13">
        <f>VLOOKUP(CONCATENATE($A28, " ", $B$7), 'Table 4 - Full data'!$A$2:$J$217, 8, FALSE)</f>
        <v>0.82</v>
      </c>
      <c r="I28" s="13">
        <f>VLOOKUP(CONCATENATE($A28, " ", $B$7), 'Table 4 - Full data'!$A$2:$J$217, 9, FALSE)</f>
        <v>0.17</v>
      </c>
      <c r="J28" s="13">
        <f>VLOOKUP(CONCATENATE($A28, " ", $B$7), 'Table 4 - Full data'!$A$2:$J$217, 10, FALSE)</f>
        <v>0.02</v>
      </c>
    </row>
    <row r="29" spans="1:10" x14ac:dyDescent="0.35">
      <c r="A29" s="11" t="s">
        <v>230</v>
      </c>
      <c r="B29" s="12">
        <f>VLOOKUP(CONCATENATE($A29, " ", $B$7), 'Table 4 - Full data'!$A$2:$J$217, 2, FALSE)</f>
        <v>1170</v>
      </c>
      <c r="C29" s="13">
        <f>VLOOKUP(CONCATENATE($A29, " ", $B$7), 'Table 4 - Full data'!$A$2:$J$217, 3, FALSE)</f>
        <v>0</v>
      </c>
      <c r="D29" s="12">
        <f>VLOOKUP(CONCATENATE($A29, " ", $B$7), 'Table 4 - Full data'!$A$2:$J$217, 4, FALSE)</f>
        <v>1165</v>
      </c>
      <c r="E29" s="12">
        <f>VLOOKUP(CONCATENATE($A29, " ", $B$7), 'Table 4 - Full data'!$A$2:$J$217, 5, FALSE)</f>
        <v>895</v>
      </c>
      <c r="F29" s="12">
        <f>VLOOKUP(CONCATENATE($A29, " ", $B$7), 'Table 4 - Full data'!$A$2:$J$217, 6, FALSE)</f>
        <v>255</v>
      </c>
      <c r="G29" s="12">
        <f>VLOOKUP(CONCATENATE($A29, " ", $B$7), 'Table 4 - Full data'!$A$2:$J$217, 7, FALSE)</f>
        <v>10</v>
      </c>
      <c r="H29" s="13">
        <f>VLOOKUP(CONCATENATE($A29, " ", $B$7), 'Table 4 - Full data'!$A$2:$J$217, 8, FALSE)</f>
        <v>0.77</v>
      </c>
      <c r="I29" s="13">
        <f>VLOOKUP(CONCATENATE($A29, " ", $B$7), 'Table 4 - Full data'!$A$2:$J$217, 9, FALSE)</f>
        <v>0.22</v>
      </c>
      <c r="J29" s="13">
        <f>VLOOKUP(CONCATENATE($A29, " ", $B$7), 'Table 4 - Full data'!$A$2:$J$217, 10, FALSE)</f>
        <v>0.01</v>
      </c>
    </row>
    <row r="30" spans="1:10" x14ac:dyDescent="0.35">
      <c r="A30" s="11" t="s">
        <v>231</v>
      </c>
      <c r="B30" s="12">
        <f>VLOOKUP(CONCATENATE($A30, " ", $B$7), 'Table 4 - Full data'!$A$2:$J$217, 2, FALSE)</f>
        <v>12345</v>
      </c>
      <c r="C30" s="13">
        <f>VLOOKUP(CONCATENATE($A30, " ", $B$7), 'Table 4 - Full data'!$A$2:$J$217, 3, FALSE)</f>
        <v>0.03</v>
      </c>
      <c r="D30" s="12">
        <f>VLOOKUP(CONCATENATE($A30, " ", $B$7), 'Table 4 - Full data'!$A$2:$J$217, 4, FALSE)</f>
        <v>12235</v>
      </c>
      <c r="E30" s="12">
        <f>VLOOKUP(CONCATENATE($A30, " ", $B$7), 'Table 4 - Full data'!$A$2:$J$217, 5, FALSE)</f>
        <v>10420</v>
      </c>
      <c r="F30" s="12">
        <f>VLOOKUP(CONCATENATE($A30, " ", $B$7), 'Table 4 - Full data'!$A$2:$J$217, 6, FALSE)</f>
        <v>1620</v>
      </c>
      <c r="G30" s="12">
        <f>VLOOKUP(CONCATENATE($A30, " ", $B$7), 'Table 4 - Full data'!$A$2:$J$217, 7, FALSE)</f>
        <v>195</v>
      </c>
      <c r="H30" s="13">
        <f>VLOOKUP(CONCATENATE($A30, " ", $B$7), 'Table 4 - Full data'!$A$2:$J$217, 8, FALSE)</f>
        <v>0.85</v>
      </c>
      <c r="I30" s="13">
        <f>VLOOKUP(CONCATENATE($A30, " ", $B$7), 'Table 4 - Full data'!$A$2:$J$217, 9, FALSE)</f>
        <v>0.13</v>
      </c>
      <c r="J30" s="13">
        <f>VLOOKUP(CONCATENATE($A30, " ", $B$7), 'Table 4 - Full data'!$A$2:$J$217, 10, FALSE)</f>
        <v>0.02</v>
      </c>
    </row>
    <row r="31" spans="1:10" x14ac:dyDescent="0.35">
      <c r="A31" s="11" t="s">
        <v>232</v>
      </c>
      <c r="B31" s="12">
        <f>VLOOKUP(CONCATENATE($A31, " ", $B$7), 'Table 4 - Full data'!$A$2:$J$217, 2, FALSE)</f>
        <v>29640</v>
      </c>
      <c r="C31" s="13">
        <f>VLOOKUP(CONCATENATE($A31, " ", $B$7), 'Table 4 - Full data'!$A$2:$J$217, 3, FALSE)</f>
        <v>0.08</v>
      </c>
      <c r="D31" s="12">
        <f>VLOOKUP(CONCATENATE($A31, " ", $B$7), 'Table 4 - Full data'!$A$2:$J$217, 4, FALSE)</f>
        <v>29355</v>
      </c>
      <c r="E31" s="12">
        <f>VLOOKUP(CONCATENATE($A31, " ", $B$7), 'Table 4 - Full data'!$A$2:$J$217, 5, FALSE)</f>
        <v>24610</v>
      </c>
      <c r="F31" s="12">
        <f>VLOOKUP(CONCATENATE($A31, " ", $B$7), 'Table 4 - Full data'!$A$2:$J$217, 6, FALSE)</f>
        <v>4310</v>
      </c>
      <c r="G31" s="12">
        <f>VLOOKUP(CONCATENATE($A31, " ", $B$7), 'Table 4 - Full data'!$A$2:$J$217, 7, FALSE)</f>
        <v>430</v>
      </c>
      <c r="H31" s="13">
        <f>VLOOKUP(CONCATENATE($A31, " ", $B$7), 'Table 4 - Full data'!$A$2:$J$217, 8, FALSE)</f>
        <v>0.84</v>
      </c>
      <c r="I31" s="13">
        <f>VLOOKUP(CONCATENATE($A31, " ", $B$7), 'Table 4 - Full data'!$A$2:$J$217, 9, FALSE)</f>
        <v>0.15</v>
      </c>
      <c r="J31" s="13">
        <f>VLOOKUP(CONCATENATE($A31, " ", $B$7), 'Table 4 - Full data'!$A$2:$J$217, 10, FALSE)</f>
        <v>0.01</v>
      </c>
    </row>
    <row r="32" spans="1:10" x14ac:dyDescent="0.35">
      <c r="A32" s="11" t="s">
        <v>233</v>
      </c>
      <c r="B32" s="12">
        <f>VLOOKUP(CONCATENATE($A32, " ", $B$7), 'Table 4 - Full data'!$A$2:$J$217, 2, FALSE)</f>
        <v>860</v>
      </c>
      <c r="C32" s="13">
        <f>VLOOKUP(CONCATENATE($A32, " ", $B$7), 'Table 4 - Full data'!$A$2:$J$217, 3, FALSE)</f>
        <v>0</v>
      </c>
      <c r="D32" s="12">
        <f>VLOOKUP(CONCATENATE($A32, " ", $B$7), 'Table 4 - Full data'!$A$2:$J$217, 4, FALSE)</f>
        <v>850</v>
      </c>
      <c r="E32" s="12">
        <f>VLOOKUP(CONCATENATE($A32, " ", $B$7), 'Table 4 - Full data'!$A$2:$J$217, 5, FALSE)</f>
        <v>670</v>
      </c>
      <c r="F32" s="12">
        <f>VLOOKUP(CONCATENATE($A32, " ", $B$7), 'Table 4 - Full data'!$A$2:$J$217, 6, FALSE)</f>
        <v>170</v>
      </c>
      <c r="G32" s="12">
        <f>VLOOKUP(CONCATENATE($A32, " ", $B$7), 'Table 4 - Full data'!$A$2:$J$217, 7, FALSE)</f>
        <v>10</v>
      </c>
      <c r="H32" s="13">
        <f>VLOOKUP(CONCATENATE($A32, " ", $B$7), 'Table 4 - Full data'!$A$2:$J$217, 8, FALSE)</f>
        <v>0.79</v>
      </c>
      <c r="I32" s="13">
        <f>VLOOKUP(CONCATENATE($A32, " ", $B$7), 'Table 4 - Full data'!$A$2:$J$217, 9, FALSE)</f>
        <v>0.2</v>
      </c>
      <c r="J32" s="13">
        <f>VLOOKUP(CONCATENATE($A32, " ", $B$7), 'Table 4 - Full data'!$A$2:$J$217, 10, FALSE)</f>
        <v>0.01</v>
      </c>
    </row>
    <row r="33" spans="1:10" x14ac:dyDescent="0.35">
      <c r="A33" s="11" t="s">
        <v>234</v>
      </c>
      <c r="B33" s="12">
        <f>VLOOKUP(CONCATENATE($A33, " ", $B$7), 'Table 4 - Full data'!$A$2:$J$217, 2, FALSE)</f>
        <v>8465</v>
      </c>
      <c r="C33" s="13">
        <f>VLOOKUP(CONCATENATE($A33, " ", $B$7), 'Table 4 - Full data'!$A$2:$J$217, 3, FALSE)</f>
        <v>0.02</v>
      </c>
      <c r="D33" s="12">
        <f>VLOOKUP(CONCATENATE($A33, " ", $B$7), 'Table 4 - Full data'!$A$2:$J$217, 4, FALSE)</f>
        <v>8390</v>
      </c>
      <c r="E33" s="12">
        <f>VLOOKUP(CONCATENATE($A33, " ", $B$7), 'Table 4 - Full data'!$A$2:$J$217, 5, FALSE)</f>
        <v>6855</v>
      </c>
      <c r="F33" s="12">
        <f>VLOOKUP(CONCATENATE($A33, " ", $B$7), 'Table 4 - Full data'!$A$2:$J$217, 6, FALSE)</f>
        <v>1405</v>
      </c>
      <c r="G33" s="12">
        <f>VLOOKUP(CONCATENATE($A33, " ", $B$7), 'Table 4 - Full data'!$A$2:$J$217, 7, FALSE)</f>
        <v>130</v>
      </c>
      <c r="H33" s="13">
        <f>VLOOKUP(CONCATENATE($A33, " ", $B$7), 'Table 4 - Full data'!$A$2:$J$217, 8, FALSE)</f>
        <v>0.82</v>
      </c>
      <c r="I33" s="13">
        <f>VLOOKUP(CONCATENATE($A33, " ", $B$7), 'Table 4 - Full data'!$A$2:$J$217, 9, FALSE)</f>
        <v>0.17</v>
      </c>
      <c r="J33" s="13">
        <f>VLOOKUP(CONCATENATE($A33, " ", $B$7), 'Table 4 - Full data'!$A$2:$J$217, 10, FALSE)</f>
        <v>0.02</v>
      </c>
    </row>
    <row r="34" spans="1:10" x14ac:dyDescent="0.35">
      <c r="A34" s="11" t="s">
        <v>235</v>
      </c>
      <c r="B34" s="12">
        <f>VLOOKUP(CONCATENATE($A34, " ", $B$7), 'Table 4 - Full data'!$A$2:$J$217, 2, FALSE)</f>
        <v>12805</v>
      </c>
      <c r="C34" s="13">
        <f>VLOOKUP(CONCATENATE($A34, " ", $B$7), 'Table 4 - Full data'!$A$2:$J$217, 3, FALSE)</f>
        <v>0.03</v>
      </c>
      <c r="D34" s="12">
        <f>VLOOKUP(CONCATENATE($A34, " ", $B$7), 'Table 4 - Full data'!$A$2:$J$217, 4, FALSE)</f>
        <v>12680</v>
      </c>
      <c r="E34" s="12">
        <f>VLOOKUP(CONCATENATE($A34, " ", $B$7), 'Table 4 - Full data'!$A$2:$J$217, 5, FALSE)</f>
        <v>10470</v>
      </c>
      <c r="F34" s="12">
        <f>VLOOKUP(CONCATENATE($A34, " ", $B$7), 'Table 4 - Full data'!$A$2:$J$217, 6, FALSE)</f>
        <v>2000</v>
      </c>
      <c r="G34" s="12">
        <f>VLOOKUP(CONCATENATE($A34, " ", $B$7), 'Table 4 - Full data'!$A$2:$J$217, 7, FALSE)</f>
        <v>210</v>
      </c>
      <c r="H34" s="13">
        <f>VLOOKUP(CONCATENATE($A34, " ", $B$7), 'Table 4 - Full data'!$A$2:$J$217, 8, FALSE)</f>
        <v>0.83</v>
      </c>
      <c r="I34" s="13">
        <f>VLOOKUP(CONCATENATE($A34, " ", $B$7), 'Table 4 - Full data'!$A$2:$J$217, 9, FALSE)</f>
        <v>0.16</v>
      </c>
      <c r="J34" s="13">
        <f>VLOOKUP(CONCATENATE($A34, " ", $B$7), 'Table 4 - Full data'!$A$2:$J$217, 10, FALSE)</f>
        <v>0.02</v>
      </c>
    </row>
    <row r="35" spans="1:10" x14ac:dyDescent="0.35">
      <c r="A35" s="11" t="s">
        <v>236</v>
      </c>
      <c r="B35" s="12">
        <f>VLOOKUP(CONCATENATE($A35, " ", $B$7), 'Table 4 - Full data'!$A$2:$J$217, 2, FALSE)</f>
        <v>6685</v>
      </c>
      <c r="C35" s="13">
        <f>VLOOKUP(CONCATENATE($A35, " ", $B$7), 'Table 4 - Full data'!$A$2:$J$217, 3, FALSE)</f>
        <v>0.02</v>
      </c>
      <c r="D35" s="12">
        <f>VLOOKUP(CONCATENATE($A35, " ", $B$7), 'Table 4 - Full data'!$A$2:$J$217, 4, FALSE)</f>
        <v>6630</v>
      </c>
      <c r="E35" s="12">
        <f>VLOOKUP(CONCATENATE($A35, " ", $B$7), 'Table 4 - Full data'!$A$2:$J$217, 5, FALSE)</f>
        <v>5555</v>
      </c>
      <c r="F35" s="12">
        <f>VLOOKUP(CONCATENATE($A35, " ", $B$7), 'Table 4 - Full data'!$A$2:$J$217, 6, FALSE)</f>
        <v>990</v>
      </c>
      <c r="G35" s="12">
        <f>VLOOKUP(CONCATENATE($A35, " ", $B$7), 'Table 4 - Full data'!$A$2:$J$217, 7, FALSE)</f>
        <v>80</v>
      </c>
      <c r="H35" s="13">
        <f>VLOOKUP(CONCATENATE($A35, " ", $B$7), 'Table 4 - Full data'!$A$2:$J$217, 8, FALSE)</f>
        <v>0.84</v>
      </c>
      <c r="I35" s="13">
        <f>VLOOKUP(CONCATENATE($A35, " ", $B$7), 'Table 4 - Full data'!$A$2:$J$217, 9, FALSE)</f>
        <v>0.15</v>
      </c>
      <c r="J35" s="13">
        <f>VLOOKUP(CONCATENATE($A35, " ", $B$7), 'Table 4 - Full data'!$A$2:$J$217, 10, FALSE)</f>
        <v>0.01</v>
      </c>
    </row>
    <row r="36" spans="1:10" x14ac:dyDescent="0.35">
      <c r="A36" s="11" t="s">
        <v>237</v>
      </c>
      <c r="B36" s="12">
        <f>VLOOKUP(CONCATENATE($A36, " ", $B$7), 'Table 4 - Full data'!$A$2:$J$217, 2, FALSE)</f>
        <v>965</v>
      </c>
      <c r="C36" s="13">
        <f>VLOOKUP(CONCATENATE($A36, " ", $B$7), 'Table 4 - Full data'!$A$2:$J$217, 3, FALSE)</f>
        <v>0</v>
      </c>
      <c r="D36" s="12">
        <f>VLOOKUP(CONCATENATE($A36, " ", $B$7), 'Table 4 - Full data'!$A$2:$J$217, 4, FALSE)</f>
        <v>955</v>
      </c>
      <c r="E36" s="12">
        <f>VLOOKUP(CONCATENATE($A36, " ", $B$7), 'Table 4 - Full data'!$A$2:$J$217, 5, FALSE)</f>
        <v>730</v>
      </c>
      <c r="F36" s="12">
        <f>VLOOKUP(CONCATENATE($A36, " ", $B$7), 'Table 4 - Full data'!$A$2:$J$217, 6, FALSE)</f>
        <v>210</v>
      </c>
      <c r="G36" s="12">
        <f>VLOOKUP(CONCATENATE($A36, " ", $B$7), 'Table 4 - Full data'!$A$2:$J$217, 7, FALSE)</f>
        <v>10</v>
      </c>
      <c r="H36" s="13">
        <f>VLOOKUP(CONCATENATE($A36, " ", $B$7), 'Table 4 - Full data'!$A$2:$J$217, 8, FALSE)</f>
        <v>0.77</v>
      </c>
      <c r="I36" s="13">
        <f>VLOOKUP(CONCATENATE($A36, " ", $B$7), 'Table 4 - Full data'!$A$2:$J$217, 9, FALSE)</f>
        <v>0.22</v>
      </c>
      <c r="J36" s="13">
        <f>VLOOKUP(CONCATENATE($A36, " ", $B$7), 'Table 4 - Full data'!$A$2:$J$217, 10, FALSE)</f>
        <v>0.01</v>
      </c>
    </row>
    <row r="37" spans="1:10" x14ac:dyDescent="0.35">
      <c r="A37" s="11" t="s">
        <v>238</v>
      </c>
      <c r="B37" s="12">
        <f>VLOOKUP(CONCATENATE($A37, " ", $B$7), 'Table 4 - Full data'!$A$2:$J$217, 2, FALSE)</f>
        <v>7250</v>
      </c>
      <c r="C37" s="13">
        <f>VLOOKUP(CONCATENATE($A37, " ", $B$7), 'Table 4 - Full data'!$A$2:$J$217, 3, FALSE)</f>
        <v>0.02</v>
      </c>
      <c r="D37" s="12">
        <f>VLOOKUP(CONCATENATE($A37, " ", $B$7), 'Table 4 - Full data'!$A$2:$J$217, 4, FALSE)</f>
        <v>7200</v>
      </c>
      <c r="E37" s="12">
        <f>VLOOKUP(CONCATENATE($A37, " ", $B$7), 'Table 4 - Full data'!$A$2:$J$217, 5, FALSE)</f>
        <v>6095</v>
      </c>
      <c r="F37" s="12">
        <f>VLOOKUP(CONCATENATE($A37, " ", $B$7), 'Table 4 - Full data'!$A$2:$J$217, 6, FALSE)</f>
        <v>1005</v>
      </c>
      <c r="G37" s="12">
        <f>VLOOKUP(CONCATENATE($A37, " ", $B$7), 'Table 4 - Full data'!$A$2:$J$217, 7, FALSE)</f>
        <v>105</v>
      </c>
      <c r="H37" s="13">
        <f>VLOOKUP(CONCATENATE($A37, " ", $B$7), 'Table 4 - Full data'!$A$2:$J$217, 8, FALSE)</f>
        <v>0.85</v>
      </c>
      <c r="I37" s="13">
        <f>VLOOKUP(CONCATENATE($A37, " ", $B$7), 'Table 4 - Full data'!$A$2:$J$217, 9, FALSE)</f>
        <v>0.14000000000000001</v>
      </c>
      <c r="J37" s="13">
        <f>VLOOKUP(CONCATENATE($A37, " ", $B$7), 'Table 4 - Full data'!$A$2:$J$217, 10, FALSE)</f>
        <v>0.01</v>
      </c>
    </row>
    <row r="38" spans="1:10" x14ac:dyDescent="0.35">
      <c r="A38" s="11" t="s">
        <v>239</v>
      </c>
      <c r="B38" s="12">
        <f>VLOOKUP(CONCATENATE($A38, " ", $B$7), 'Table 4 - Full data'!$A$2:$J$217, 2, FALSE)</f>
        <v>23210</v>
      </c>
      <c r="C38" s="13">
        <f>VLOOKUP(CONCATENATE($A38, " ", $B$7), 'Table 4 - Full data'!$A$2:$J$217, 3, FALSE)</f>
        <v>0.06</v>
      </c>
      <c r="D38" s="12">
        <f>VLOOKUP(CONCATENATE($A38, " ", $B$7), 'Table 4 - Full data'!$A$2:$J$217, 4, FALSE)</f>
        <v>23015</v>
      </c>
      <c r="E38" s="12">
        <f>VLOOKUP(CONCATENATE($A38, " ", $B$7), 'Table 4 - Full data'!$A$2:$J$217, 5, FALSE)</f>
        <v>19080</v>
      </c>
      <c r="F38" s="12">
        <f>VLOOKUP(CONCATENATE($A38, " ", $B$7), 'Table 4 - Full data'!$A$2:$J$217, 6, FALSE)</f>
        <v>3560</v>
      </c>
      <c r="G38" s="12">
        <f>VLOOKUP(CONCATENATE($A38, " ", $B$7), 'Table 4 - Full data'!$A$2:$J$217, 7, FALSE)</f>
        <v>380</v>
      </c>
      <c r="H38" s="13">
        <f>VLOOKUP(CONCATENATE($A38, " ", $B$7), 'Table 4 - Full data'!$A$2:$J$217, 8, FALSE)</f>
        <v>0.83</v>
      </c>
      <c r="I38" s="13">
        <f>VLOOKUP(CONCATENATE($A38, " ", $B$7), 'Table 4 - Full data'!$A$2:$J$217, 9, FALSE)</f>
        <v>0.15</v>
      </c>
      <c r="J38" s="13">
        <f>VLOOKUP(CONCATENATE($A38, " ", $B$7), 'Table 4 - Full data'!$A$2:$J$217, 10, FALSE)</f>
        <v>0.02</v>
      </c>
    </row>
    <row r="39" spans="1:10" x14ac:dyDescent="0.35">
      <c r="A39" s="11" t="s">
        <v>240</v>
      </c>
      <c r="B39" s="12">
        <f>VLOOKUP(CONCATENATE($A39, " ", $B$7), 'Table 4 - Full data'!$A$2:$J$217, 2, FALSE)</f>
        <v>4505</v>
      </c>
      <c r="C39" s="13">
        <f>VLOOKUP(CONCATENATE($A39, " ", $B$7), 'Table 4 - Full data'!$A$2:$J$217, 3, FALSE)</f>
        <v>0.01</v>
      </c>
      <c r="D39" s="12">
        <f>VLOOKUP(CONCATENATE($A39, " ", $B$7), 'Table 4 - Full data'!$A$2:$J$217, 4, FALSE)</f>
        <v>4470</v>
      </c>
      <c r="E39" s="12">
        <f>VLOOKUP(CONCATENATE($A39, " ", $B$7), 'Table 4 - Full data'!$A$2:$J$217, 5, FALSE)</f>
        <v>3765</v>
      </c>
      <c r="F39" s="12">
        <f>VLOOKUP(CONCATENATE($A39, " ", $B$7), 'Table 4 - Full data'!$A$2:$J$217, 6, FALSE)</f>
        <v>645</v>
      </c>
      <c r="G39" s="12">
        <f>VLOOKUP(CONCATENATE($A39, " ", $B$7), 'Table 4 - Full data'!$A$2:$J$217, 7, FALSE)</f>
        <v>60</v>
      </c>
      <c r="H39" s="13">
        <f>VLOOKUP(CONCATENATE($A39, " ", $B$7), 'Table 4 - Full data'!$A$2:$J$217, 8, FALSE)</f>
        <v>0.84</v>
      </c>
      <c r="I39" s="13">
        <f>VLOOKUP(CONCATENATE($A39, " ", $B$7), 'Table 4 - Full data'!$A$2:$J$217, 9, FALSE)</f>
        <v>0.14000000000000001</v>
      </c>
      <c r="J39" s="13">
        <f>VLOOKUP(CONCATENATE($A39, " ", $B$7), 'Table 4 - Full data'!$A$2:$J$217, 10, FALSE)</f>
        <v>0.01</v>
      </c>
    </row>
    <row r="40" spans="1:10" x14ac:dyDescent="0.35">
      <c r="A40" s="11" t="s">
        <v>241</v>
      </c>
      <c r="B40" s="12">
        <f>VLOOKUP(CONCATENATE($A40, " ", $B$7), 'Table 4 - Full data'!$A$2:$J$217, 2, FALSE)</f>
        <v>8560</v>
      </c>
      <c r="C40" s="13">
        <f>VLOOKUP(CONCATENATE($A40, " ", $B$7), 'Table 4 - Full data'!$A$2:$J$217, 3, FALSE)</f>
        <v>0.02</v>
      </c>
      <c r="D40" s="12">
        <f>VLOOKUP(CONCATENATE($A40, " ", $B$7), 'Table 4 - Full data'!$A$2:$J$217, 4, FALSE)</f>
        <v>8475</v>
      </c>
      <c r="E40" s="12">
        <f>VLOOKUP(CONCATENATE($A40, " ", $B$7), 'Table 4 - Full data'!$A$2:$J$217, 5, FALSE)</f>
        <v>7120</v>
      </c>
      <c r="F40" s="12">
        <f>VLOOKUP(CONCATENATE($A40, " ", $B$7), 'Table 4 - Full data'!$A$2:$J$217, 6, FALSE)</f>
        <v>1235</v>
      </c>
      <c r="G40" s="12">
        <f>VLOOKUP(CONCATENATE($A40, " ", $B$7), 'Table 4 - Full data'!$A$2:$J$217, 7, FALSE)</f>
        <v>120</v>
      </c>
      <c r="H40" s="13">
        <f>VLOOKUP(CONCATENATE($A40, " ", $B$7), 'Table 4 - Full data'!$A$2:$J$217, 8, FALSE)</f>
        <v>0.84</v>
      </c>
      <c r="I40" s="13">
        <f>VLOOKUP(CONCATENATE($A40, " ", $B$7), 'Table 4 - Full data'!$A$2:$J$217, 9, FALSE)</f>
        <v>0.15</v>
      </c>
      <c r="J40" s="13">
        <f>VLOOKUP(CONCATENATE($A40, " ", $B$7), 'Table 4 - Full data'!$A$2:$J$217, 10, FALSE)</f>
        <v>0.01</v>
      </c>
    </row>
    <row r="41" spans="1:10" x14ac:dyDescent="0.35">
      <c r="A41" s="11" t="s">
        <v>242</v>
      </c>
      <c r="B41" s="12">
        <f>VLOOKUP(CONCATENATE($A41, " ", $B$7), 'Table 4 - Full data'!$A$2:$J$217, 2, FALSE)</f>
        <v>14660</v>
      </c>
      <c r="C41" s="13">
        <f>VLOOKUP(CONCATENATE($A41, " ", $B$7), 'Table 4 - Full data'!$A$2:$J$217, 3, FALSE)</f>
        <v>0.04</v>
      </c>
      <c r="D41" s="12">
        <f>VLOOKUP(CONCATENATE($A41, " ", $B$7), 'Table 4 - Full data'!$A$2:$J$217, 4, FALSE)</f>
        <v>14540</v>
      </c>
      <c r="E41" s="12">
        <f>VLOOKUP(CONCATENATE($A41, " ", $B$7), 'Table 4 - Full data'!$A$2:$J$217, 5, FALSE)</f>
        <v>12065</v>
      </c>
      <c r="F41" s="12">
        <f>VLOOKUP(CONCATENATE($A41, " ", $B$7), 'Table 4 - Full data'!$A$2:$J$217, 6, FALSE)</f>
        <v>2240</v>
      </c>
      <c r="G41" s="12">
        <f>VLOOKUP(CONCATENATE($A41, " ", $B$7), 'Table 4 - Full data'!$A$2:$J$217, 7, FALSE)</f>
        <v>235</v>
      </c>
      <c r="H41" s="13">
        <f>VLOOKUP(CONCATENATE($A41, " ", $B$7), 'Table 4 - Full data'!$A$2:$J$217, 8, FALSE)</f>
        <v>0.83</v>
      </c>
      <c r="I41" s="13">
        <f>VLOOKUP(CONCATENATE($A41, " ", $B$7), 'Table 4 - Full data'!$A$2:$J$217, 9, FALSE)</f>
        <v>0.15</v>
      </c>
      <c r="J41" s="13">
        <f>VLOOKUP(CONCATENATE($A41, " ", $B$7), 'Table 4 - Full data'!$A$2:$J$217, 10, FALSE)</f>
        <v>0.02</v>
      </c>
    </row>
    <row r="42" spans="1:10" x14ac:dyDescent="0.35">
      <c r="A42" s="11" t="s">
        <v>243</v>
      </c>
      <c r="B42" s="12">
        <f>VLOOKUP(CONCATENATE($A42, " ", $B$7), 'Table 4 - Full data'!$A$2:$J$217, 2, FALSE)</f>
        <v>380</v>
      </c>
      <c r="C42" s="13">
        <f>VLOOKUP(CONCATENATE($A42, " ", $B$7), 'Table 4 - Full data'!$A$2:$J$217, 3, FALSE)</f>
        <v>0</v>
      </c>
      <c r="D42" s="12">
        <f>VLOOKUP(CONCATENATE($A42, " ", $B$7), 'Table 4 - Full data'!$A$2:$J$217, 4, FALSE)</f>
        <v>370</v>
      </c>
      <c r="E42" s="12">
        <f>VLOOKUP(CONCATENATE($A42, " ", $B$7), 'Table 4 - Full data'!$A$2:$J$217, 5, FALSE)</f>
        <v>300</v>
      </c>
      <c r="F42" s="12">
        <f>VLOOKUP(CONCATENATE($A42, " ", $B$7), 'Table 4 - Full data'!$A$2:$J$217, 6, FALSE)</f>
        <v>60</v>
      </c>
      <c r="G42" s="12">
        <f>VLOOKUP(CONCATENATE($A42, " ", $B$7), 'Table 4 - Full data'!$A$2:$J$217, 7, FALSE)</f>
        <v>5</v>
      </c>
      <c r="H42" s="13">
        <f>VLOOKUP(CONCATENATE($A42, " ", $B$7), 'Table 4 - Full data'!$A$2:$J$217, 8, FALSE)</f>
        <v>0.82</v>
      </c>
      <c r="I42" s="13">
        <f>VLOOKUP(CONCATENATE($A42, " ", $B$7), 'Table 4 - Full data'!$A$2:$J$217, 9, FALSE)</f>
        <v>0.17</v>
      </c>
      <c r="J42" s="13">
        <f>VLOOKUP(CONCATENATE($A42, " ", $B$7), 'Table 4 - Full data'!$A$2:$J$217, 10, FALSE)</f>
        <v>0.02</v>
      </c>
    </row>
    <row r="43" spans="1:10" x14ac:dyDescent="0.35">
      <c r="A43" s="11" t="s">
        <v>244</v>
      </c>
      <c r="B43" s="12">
        <f>VLOOKUP(CONCATENATE($A43, " ", $B$7), 'Table 4 - Full data'!$A$2:$J$217, 2, FALSE)</f>
        <v>2120</v>
      </c>
      <c r="C43" s="13">
        <f>VLOOKUP(CONCATENATE($A43, " ", $B$7), 'Table 4 - Full data'!$A$2:$J$217, 3, FALSE)</f>
        <v>0.01</v>
      </c>
      <c r="D43" s="12">
        <f>VLOOKUP(CONCATENATE($A43, " ", $B$7), 'Table 4 - Full data'!$A$2:$J$217, 4, FALSE)</f>
        <v>2115</v>
      </c>
      <c r="E43" s="12">
        <f>VLOOKUP(CONCATENATE($A43, " ", $B$7), 'Table 4 - Full data'!$A$2:$J$217, 5, FALSE)</f>
        <v>1650</v>
      </c>
      <c r="F43" s="12">
        <f>VLOOKUP(CONCATENATE($A43, " ", $B$7), 'Table 4 - Full data'!$A$2:$J$217, 6, FALSE)</f>
        <v>435</v>
      </c>
      <c r="G43" s="12">
        <f>VLOOKUP(CONCATENATE($A43, " ", $B$7), 'Table 4 - Full data'!$A$2:$J$217, 7, FALSE)</f>
        <v>35</v>
      </c>
      <c r="H43" s="13">
        <f>VLOOKUP(CONCATENATE($A43, " ", $B$7), 'Table 4 - Full data'!$A$2:$J$217, 8, FALSE)</f>
        <v>0.78</v>
      </c>
      <c r="I43" s="13">
        <f>VLOOKUP(CONCATENATE($A43, " ", $B$7), 'Table 4 - Full data'!$A$2:$J$217, 9, FALSE)</f>
        <v>0.21</v>
      </c>
      <c r="J43" s="13">
        <f>VLOOKUP(CONCATENATE($A43, " ", $B$7), 'Table 4 - Full data'!$A$2:$J$217, 10, FALSE)</f>
        <v>0.02</v>
      </c>
    </row>
    <row r="44" spans="1:10" x14ac:dyDescent="0.35">
      <c r="A44" s="11" t="s">
        <v>245</v>
      </c>
      <c r="B44" s="12">
        <f>VLOOKUP(CONCATENATE($A44, " ", $B$7), 'Table 4 - Full data'!$A$2:$J$217, 2, FALSE)</f>
        <v>405</v>
      </c>
      <c r="C44" s="13">
        <f>VLOOKUP(CONCATENATE($A44, " ", $B$7), 'Table 4 - Full data'!$A$2:$J$217, 3, FALSE)</f>
        <v>0</v>
      </c>
      <c r="D44" s="12">
        <f>VLOOKUP(CONCATENATE($A44, " ", $B$7), 'Table 4 - Full data'!$A$2:$J$217, 4, FALSE)</f>
        <v>295</v>
      </c>
      <c r="E44" s="12">
        <f>VLOOKUP(CONCATENATE($A44, " ", $B$7), 'Table 4 - Full data'!$A$2:$J$217, 5, FALSE)</f>
        <v>150</v>
      </c>
      <c r="F44" s="12">
        <f>VLOOKUP(CONCATENATE($A44, " ", $B$7), 'Table 4 - Full data'!$A$2:$J$217, 6, FALSE)</f>
        <v>30</v>
      </c>
      <c r="G44" s="12">
        <f>VLOOKUP(CONCATENATE($A44, " ", $B$7), 'Table 4 - Full data'!$A$2:$J$217, 7, FALSE)</f>
        <v>115</v>
      </c>
      <c r="H44" s="13">
        <f>VLOOKUP(CONCATENATE($A44, " ", $B$7), 'Table 4 - Full data'!$A$2:$J$217, 8, FALSE)</f>
        <v>0.51</v>
      </c>
      <c r="I44" s="13">
        <f>VLOOKUP(CONCATENATE($A44, " ", $B$7), 'Table 4 - Full data'!$A$2:$J$217, 9, FALSE)</f>
        <v>0.1</v>
      </c>
      <c r="J44" s="13">
        <f>VLOOKUP(CONCATENATE($A44, " ", $B$7), 'Table 4 - Full data'!$A$2:$J$217, 10, FALSE)</f>
        <v>0.4</v>
      </c>
    </row>
    <row r="45" spans="1:10" ht="31" x14ac:dyDescent="0.35">
      <c r="A45" s="20" t="s">
        <v>55</v>
      </c>
      <c r="B45" s="2"/>
      <c r="C45" s="2"/>
      <c r="D45" s="2"/>
      <c r="E45" s="2"/>
      <c r="F45" s="2"/>
      <c r="G45" s="2"/>
      <c r="H45" s="2"/>
      <c r="I45" s="2"/>
      <c r="J45" s="2"/>
    </row>
    <row r="46" spans="1:10" x14ac:dyDescent="0.35">
      <c r="A46" s="20" t="s">
        <v>69</v>
      </c>
      <c r="B46" s="2"/>
      <c r="C46" s="2"/>
      <c r="D46" s="2"/>
      <c r="E46" s="2"/>
      <c r="F46" s="2"/>
      <c r="G46" s="2"/>
      <c r="H46" s="2"/>
      <c r="I46" s="2"/>
      <c r="J46" s="2"/>
    </row>
    <row r="47" spans="1:10" ht="108.5" x14ac:dyDescent="0.35">
      <c r="A47" s="20" t="s">
        <v>73</v>
      </c>
      <c r="B47" s="2"/>
      <c r="C47" s="2"/>
      <c r="D47" s="2"/>
      <c r="E47" s="2"/>
      <c r="F47" s="2"/>
      <c r="G47" s="2"/>
      <c r="H47" s="2"/>
      <c r="I47" s="2"/>
      <c r="J47" s="2"/>
    </row>
    <row r="48" spans="1:10" ht="77.5" x14ac:dyDescent="0.35">
      <c r="A48" s="20" t="s">
        <v>74</v>
      </c>
      <c r="B48" s="2"/>
      <c r="C48" s="2"/>
      <c r="D48" s="2"/>
      <c r="E48" s="2"/>
      <c r="F48" s="2"/>
      <c r="G48" s="2"/>
      <c r="H48" s="2"/>
      <c r="I48" s="2"/>
      <c r="J48" s="2"/>
    </row>
    <row r="49" spans="1:10" ht="31" x14ac:dyDescent="0.35">
      <c r="A49" s="20" t="s">
        <v>75</v>
      </c>
      <c r="B49" s="2"/>
      <c r="C49" s="2"/>
      <c r="D49" s="2"/>
      <c r="E49" s="2"/>
      <c r="F49" s="2"/>
      <c r="G49" s="2"/>
      <c r="H49" s="2"/>
      <c r="I49" s="2"/>
      <c r="J49" s="2"/>
    </row>
    <row r="50" spans="1:10" ht="46.5" x14ac:dyDescent="0.35">
      <c r="A50" s="20" t="s">
        <v>76</v>
      </c>
      <c r="B50" s="2"/>
      <c r="C50" s="2"/>
      <c r="D50" s="2"/>
      <c r="E50" s="2"/>
      <c r="F50" s="2"/>
      <c r="G50" s="2"/>
      <c r="H50" s="2"/>
      <c r="I50" s="2"/>
      <c r="J50" s="2"/>
    </row>
    <row r="51" spans="1:10" ht="46.5" x14ac:dyDescent="0.35">
      <c r="A51" s="20" t="s">
        <v>77</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{F2C676A1-2250-4FA2-8D44-4707F39A156E}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2C676A1-2250-4FA2-8D44-4707F39A156E}">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lookup'!A3:A8</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5"/>
  <sheetViews>
    <sheetView workbookViewId="0"/>
  </sheetViews>
  <sheetFormatPr defaultColWidth="11" defaultRowHeight="15.5" x14ac:dyDescent="0.35"/>
  <cols>
    <col min="1" max="1" width="50.75" customWidth="1"/>
    <col min="2" max="13" width="16.75" customWidth="1"/>
  </cols>
  <sheetData>
    <row r="1" spans="1:13" ht="21" x14ac:dyDescent="0.5">
      <c r="A1" s="7" t="s">
        <v>5</v>
      </c>
      <c r="B1" s="2"/>
      <c r="C1" s="2"/>
      <c r="D1" s="2"/>
      <c r="E1" s="2"/>
      <c r="F1" s="2"/>
      <c r="G1" s="2"/>
      <c r="H1" s="2"/>
      <c r="I1" s="2"/>
      <c r="J1" s="2"/>
      <c r="K1" s="2"/>
      <c r="L1" s="2"/>
      <c r="M1" s="2"/>
    </row>
    <row r="2" spans="1:13" x14ac:dyDescent="0.35">
      <c r="A2" s="2" t="s">
        <v>32</v>
      </c>
      <c r="B2" s="2"/>
      <c r="C2" s="2"/>
      <c r="D2" s="2"/>
      <c r="E2" s="2"/>
      <c r="F2" s="2"/>
      <c r="G2" s="2"/>
      <c r="H2" s="2"/>
      <c r="I2" s="2"/>
      <c r="J2" s="2"/>
      <c r="K2" s="2"/>
      <c r="L2" s="2"/>
      <c r="M2" s="2"/>
    </row>
    <row r="3" spans="1:13" x14ac:dyDescent="0.35">
      <c r="A3" s="2" t="s">
        <v>20</v>
      </c>
      <c r="B3" s="2"/>
      <c r="C3" s="2"/>
      <c r="D3" s="2"/>
      <c r="E3" s="2"/>
      <c r="F3" s="2"/>
      <c r="G3" s="2"/>
      <c r="H3" s="2"/>
      <c r="I3" s="2"/>
      <c r="J3" s="2"/>
      <c r="K3" s="2"/>
      <c r="L3" s="2"/>
      <c r="M3" s="2"/>
    </row>
    <row r="4" spans="1:13" x14ac:dyDescent="0.35">
      <c r="A4" s="2" t="s">
        <v>21</v>
      </c>
      <c r="B4" s="2"/>
      <c r="C4" s="2"/>
      <c r="D4" s="2"/>
      <c r="E4" s="2"/>
      <c r="F4" s="2"/>
      <c r="G4" s="2"/>
      <c r="H4" s="2"/>
      <c r="I4" s="2"/>
      <c r="J4" s="2"/>
      <c r="K4" s="2"/>
      <c r="L4" s="2"/>
      <c r="M4" s="2"/>
    </row>
    <row r="5" spans="1:13" x14ac:dyDescent="0.35">
      <c r="A5" s="2" t="s">
        <v>33</v>
      </c>
      <c r="B5" s="2"/>
      <c r="C5" s="2"/>
      <c r="D5" s="2"/>
      <c r="E5" s="2"/>
      <c r="F5" s="2"/>
      <c r="G5" s="2"/>
      <c r="H5" s="2"/>
      <c r="I5" s="2"/>
      <c r="J5" s="2"/>
      <c r="K5" s="2"/>
      <c r="L5" s="2"/>
      <c r="M5" s="2"/>
    </row>
    <row r="6" spans="1:13" ht="80.150000000000006" customHeight="1" x14ac:dyDescent="0.35">
      <c r="A6" s="4" t="s">
        <v>653</v>
      </c>
      <c r="B6" s="4" t="s">
        <v>246</v>
      </c>
      <c r="C6" s="4" t="s">
        <v>247</v>
      </c>
      <c r="D6" s="4" t="s">
        <v>248</v>
      </c>
      <c r="E6" s="4" t="s">
        <v>249</v>
      </c>
      <c r="F6" s="4" t="s">
        <v>250</v>
      </c>
      <c r="G6" s="4" t="s">
        <v>251</v>
      </c>
      <c r="H6" s="4" t="s">
        <v>252</v>
      </c>
      <c r="I6" s="4" t="s">
        <v>253</v>
      </c>
      <c r="J6" s="4" t="s">
        <v>254</v>
      </c>
      <c r="K6" s="4" t="s">
        <v>255</v>
      </c>
      <c r="L6" s="4" t="s">
        <v>256</v>
      </c>
      <c r="M6" s="4" t="s">
        <v>654</v>
      </c>
    </row>
    <row r="7" spans="1:13" x14ac:dyDescent="0.35">
      <c r="A7" s="8" t="s">
        <v>141</v>
      </c>
      <c r="B7" s="9">
        <v>374830</v>
      </c>
      <c r="C7" s="9">
        <v>15275</v>
      </c>
      <c r="D7" s="9">
        <v>28895</v>
      </c>
      <c r="E7" s="9">
        <v>35035</v>
      </c>
      <c r="F7" s="9">
        <v>35555</v>
      </c>
      <c r="G7" s="9">
        <v>47585</v>
      </c>
      <c r="H7" s="9">
        <v>23275</v>
      </c>
      <c r="I7" s="9">
        <v>25260</v>
      </c>
      <c r="J7" s="9">
        <v>22010</v>
      </c>
      <c r="K7" s="9">
        <v>33625</v>
      </c>
      <c r="L7" s="9">
        <v>108315</v>
      </c>
      <c r="M7" s="9">
        <v>26</v>
      </c>
    </row>
    <row r="8" spans="1:13" x14ac:dyDescent="0.35">
      <c r="A8" s="11" t="s">
        <v>142</v>
      </c>
      <c r="B8" s="12">
        <v>5240</v>
      </c>
      <c r="C8" s="12">
        <v>35</v>
      </c>
      <c r="D8" s="12">
        <v>1350</v>
      </c>
      <c r="E8" s="12">
        <v>2485</v>
      </c>
      <c r="F8" s="12">
        <v>1365</v>
      </c>
      <c r="G8" s="12">
        <v>0</v>
      </c>
      <c r="H8" s="12">
        <v>0</v>
      </c>
      <c r="I8" s="12">
        <v>0</v>
      </c>
      <c r="J8" s="12">
        <v>0</v>
      </c>
      <c r="K8" s="12">
        <v>0</v>
      </c>
      <c r="L8" s="12">
        <v>0</v>
      </c>
      <c r="M8" s="12">
        <v>9</v>
      </c>
    </row>
    <row r="9" spans="1:13" x14ac:dyDescent="0.35">
      <c r="A9" s="11" t="s">
        <v>143</v>
      </c>
      <c r="B9" s="12">
        <v>9430</v>
      </c>
      <c r="C9" s="12">
        <v>20</v>
      </c>
      <c r="D9" s="12">
        <v>90</v>
      </c>
      <c r="E9" s="12">
        <v>135</v>
      </c>
      <c r="F9" s="12">
        <v>825</v>
      </c>
      <c r="G9" s="12">
        <v>4725</v>
      </c>
      <c r="H9" s="12">
        <v>855</v>
      </c>
      <c r="I9" s="12">
        <v>1570</v>
      </c>
      <c r="J9" s="12">
        <v>1210</v>
      </c>
      <c r="K9" s="12">
        <v>0</v>
      </c>
      <c r="L9" s="12">
        <v>0</v>
      </c>
      <c r="M9" s="12">
        <v>18</v>
      </c>
    </row>
    <row r="10" spans="1:13" x14ac:dyDescent="0.35">
      <c r="A10" s="11" t="s">
        <v>144</v>
      </c>
      <c r="B10" s="12">
        <v>18380</v>
      </c>
      <c r="C10" s="12">
        <v>15</v>
      </c>
      <c r="D10" s="12">
        <v>85</v>
      </c>
      <c r="E10" s="12">
        <v>65</v>
      </c>
      <c r="F10" s="12">
        <v>495</v>
      </c>
      <c r="G10" s="12">
        <v>1515</v>
      </c>
      <c r="H10" s="12">
        <v>1500</v>
      </c>
      <c r="I10" s="12">
        <v>400</v>
      </c>
      <c r="J10" s="12">
        <v>330</v>
      </c>
      <c r="K10" s="12">
        <v>3960</v>
      </c>
      <c r="L10" s="12">
        <v>10010</v>
      </c>
      <c r="M10" s="12">
        <v>42</v>
      </c>
    </row>
    <row r="11" spans="1:13" x14ac:dyDescent="0.35">
      <c r="A11" s="11" t="s">
        <v>145</v>
      </c>
      <c r="B11" s="12">
        <v>21805</v>
      </c>
      <c r="C11" s="12">
        <v>30</v>
      </c>
      <c r="D11" s="12">
        <v>100</v>
      </c>
      <c r="E11" s="12">
        <v>155</v>
      </c>
      <c r="F11" s="12">
        <v>2660</v>
      </c>
      <c r="G11" s="12">
        <v>1820</v>
      </c>
      <c r="H11" s="12">
        <v>580</v>
      </c>
      <c r="I11" s="12">
        <v>395</v>
      </c>
      <c r="J11" s="12">
        <v>295</v>
      </c>
      <c r="K11" s="12">
        <v>245</v>
      </c>
      <c r="L11" s="12">
        <v>15525</v>
      </c>
      <c r="M11" s="12">
        <v>55</v>
      </c>
    </row>
    <row r="12" spans="1:13" x14ac:dyDescent="0.35">
      <c r="A12" s="11" t="s">
        <v>146</v>
      </c>
      <c r="B12" s="12">
        <v>26215</v>
      </c>
      <c r="C12" s="12">
        <v>15</v>
      </c>
      <c r="D12" s="12">
        <v>110</v>
      </c>
      <c r="E12" s="12">
        <v>110</v>
      </c>
      <c r="F12" s="12">
        <v>190</v>
      </c>
      <c r="G12" s="12">
        <v>2110</v>
      </c>
      <c r="H12" s="12">
        <v>1335</v>
      </c>
      <c r="I12" s="12">
        <v>5205</v>
      </c>
      <c r="J12" s="12">
        <v>3285</v>
      </c>
      <c r="K12" s="12">
        <v>5370</v>
      </c>
      <c r="L12" s="12">
        <v>8490</v>
      </c>
      <c r="M12" s="12">
        <v>36</v>
      </c>
    </row>
    <row r="13" spans="1:13" x14ac:dyDescent="0.35">
      <c r="A13" s="11" t="s">
        <v>147</v>
      </c>
      <c r="B13" s="12">
        <v>17800</v>
      </c>
      <c r="C13" s="12">
        <v>10</v>
      </c>
      <c r="D13" s="12">
        <v>90</v>
      </c>
      <c r="E13" s="12">
        <v>445</v>
      </c>
      <c r="F13" s="12">
        <v>1045</v>
      </c>
      <c r="G13" s="12">
        <v>1020</v>
      </c>
      <c r="H13" s="12">
        <v>1705</v>
      </c>
      <c r="I13" s="12">
        <v>2115</v>
      </c>
      <c r="J13" s="12">
        <v>2375</v>
      </c>
      <c r="K13" s="12">
        <v>5130</v>
      </c>
      <c r="L13" s="12">
        <v>3860</v>
      </c>
      <c r="M13" s="12">
        <v>36</v>
      </c>
    </row>
    <row r="14" spans="1:13" x14ac:dyDescent="0.35">
      <c r="A14" s="11" t="s">
        <v>148</v>
      </c>
      <c r="B14" s="12">
        <v>6900</v>
      </c>
      <c r="C14" s="12">
        <v>45</v>
      </c>
      <c r="D14" s="12">
        <v>1770</v>
      </c>
      <c r="E14" s="12">
        <v>1230</v>
      </c>
      <c r="F14" s="12">
        <v>395</v>
      </c>
      <c r="G14" s="12">
        <v>285</v>
      </c>
      <c r="H14" s="12">
        <v>275</v>
      </c>
      <c r="I14" s="12">
        <v>210</v>
      </c>
      <c r="J14" s="12">
        <v>155</v>
      </c>
      <c r="K14" s="12">
        <v>165</v>
      </c>
      <c r="L14" s="12">
        <v>2365</v>
      </c>
      <c r="M14" s="12">
        <v>16</v>
      </c>
    </row>
    <row r="15" spans="1:13" x14ac:dyDescent="0.35">
      <c r="A15" s="11" t="s">
        <v>149</v>
      </c>
      <c r="B15" s="12">
        <v>8990</v>
      </c>
      <c r="C15" s="12">
        <v>25</v>
      </c>
      <c r="D15" s="12">
        <v>1230</v>
      </c>
      <c r="E15" s="12">
        <v>3705</v>
      </c>
      <c r="F15" s="12">
        <v>1190</v>
      </c>
      <c r="G15" s="12">
        <v>340</v>
      </c>
      <c r="H15" s="12">
        <v>240</v>
      </c>
      <c r="I15" s="12">
        <v>195</v>
      </c>
      <c r="J15" s="12">
        <v>155</v>
      </c>
      <c r="K15" s="12">
        <v>115</v>
      </c>
      <c r="L15" s="12">
        <v>1800</v>
      </c>
      <c r="M15" s="12">
        <v>10</v>
      </c>
    </row>
    <row r="16" spans="1:13" x14ac:dyDescent="0.35">
      <c r="A16" s="11" t="s">
        <v>150</v>
      </c>
      <c r="B16" s="12">
        <v>5445</v>
      </c>
      <c r="C16" s="12">
        <v>15</v>
      </c>
      <c r="D16" s="12">
        <v>955</v>
      </c>
      <c r="E16" s="12">
        <v>2145</v>
      </c>
      <c r="F16" s="12">
        <v>400</v>
      </c>
      <c r="G16" s="12">
        <v>315</v>
      </c>
      <c r="H16" s="12">
        <v>300</v>
      </c>
      <c r="I16" s="12">
        <v>200</v>
      </c>
      <c r="J16" s="12">
        <v>165</v>
      </c>
      <c r="K16" s="12">
        <v>110</v>
      </c>
      <c r="L16" s="12">
        <v>840</v>
      </c>
      <c r="M16" s="12">
        <v>8</v>
      </c>
    </row>
    <row r="17" spans="1:13" x14ac:dyDescent="0.35">
      <c r="A17" s="11" t="s">
        <v>151</v>
      </c>
      <c r="B17" s="12">
        <v>4655</v>
      </c>
      <c r="C17" s="12">
        <v>15</v>
      </c>
      <c r="D17" s="12">
        <v>610</v>
      </c>
      <c r="E17" s="12">
        <v>1845</v>
      </c>
      <c r="F17" s="12">
        <v>325</v>
      </c>
      <c r="G17" s="12">
        <v>275</v>
      </c>
      <c r="H17" s="12">
        <v>210</v>
      </c>
      <c r="I17" s="12">
        <v>185</v>
      </c>
      <c r="J17" s="12">
        <v>160</v>
      </c>
      <c r="K17" s="12">
        <v>100</v>
      </c>
      <c r="L17" s="12">
        <v>935</v>
      </c>
      <c r="M17" s="12">
        <v>9</v>
      </c>
    </row>
    <row r="18" spans="1:13" x14ac:dyDescent="0.35">
      <c r="A18" s="11" t="s">
        <v>152</v>
      </c>
      <c r="B18" s="12">
        <v>3740</v>
      </c>
      <c r="C18" s="12">
        <v>5</v>
      </c>
      <c r="D18" s="12">
        <v>35</v>
      </c>
      <c r="E18" s="12">
        <v>250</v>
      </c>
      <c r="F18" s="12">
        <v>1620</v>
      </c>
      <c r="G18" s="12">
        <v>405</v>
      </c>
      <c r="H18" s="12">
        <v>310</v>
      </c>
      <c r="I18" s="12">
        <v>180</v>
      </c>
      <c r="J18" s="12">
        <v>120</v>
      </c>
      <c r="K18" s="12">
        <v>75</v>
      </c>
      <c r="L18" s="12">
        <v>740</v>
      </c>
      <c r="M18" s="12">
        <v>15</v>
      </c>
    </row>
    <row r="19" spans="1:13" x14ac:dyDescent="0.35">
      <c r="A19" s="11" t="s">
        <v>153</v>
      </c>
      <c r="B19" s="12">
        <v>2865</v>
      </c>
      <c r="C19" s="12">
        <v>5</v>
      </c>
      <c r="D19" s="12">
        <v>15</v>
      </c>
      <c r="E19" s="12">
        <v>25</v>
      </c>
      <c r="F19" s="12">
        <v>65</v>
      </c>
      <c r="G19" s="12">
        <v>1375</v>
      </c>
      <c r="H19" s="12">
        <v>485</v>
      </c>
      <c r="I19" s="12">
        <v>200</v>
      </c>
      <c r="J19" s="12">
        <v>160</v>
      </c>
      <c r="K19" s="12">
        <v>125</v>
      </c>
      <c r="L19" s="12">
        <v>405</v>
      </c>
      <c r="M19" s="12">
        <v>20</v>
      </c>
    </row>
    <row r="20" spans="1:13" x14ac:dyDescent="0.35">
      <c r="A20" s="11" t="s">
        <v>154</v>
      </c>
      <c r="B20" s="12">
        <v>3785</v>
      </c>
      <c r="C20" s="12">
        <v>5</v>
      </c>
      <c r="D20" s="12">
        <v>25</v>
      </c>
      <c r="E20" s="12">
        <v>45</v>
      </c>
      <c r="F20" s="12">
        <v>45</v>
      </c>
      <c r="G20" s="12">
        <v>1875</v>
      </c>
      <c r="H20" s="12">
        <v>740</v>
      </c>
      <c r="I20" s="12">
        <v>255</v>
      </c>
      <c r="J20" s="12">
        <v>165</v>
      </c>
      <c r="K20" s="12">
        <v>170</v>
      </c>
      <c r="L20" s="12">
        <v>465</v>
      </c>
      <c r="M20" s="12">
        <v>20</v>
      </c>
    </row>
    <row r="21" spans="1:13" x14ac:dyDescent="0.35">
      <c r="A21" s="11" t="s">
        <v>155</v>
      </c>
      <c r="B21" s="12">
        <v>2410</v>
      </c>
      <c r="C21" s="12">
        <v>5</v>
      </c>
      <c r="D21" s="12">
        <v>20</v>
      </c>
      <c r="E21" s="12">
        <v>10</v>
      </c>
      <c r="F21" s="12">
        <v>35</v>
      </c>
      <c r="G21" s="12">
        <v>210</v>
      </c>
      <c r="H21" s="12">
        <v>865</v>
      </c>
      <c r="I21" s="12">
        <v>475</v>
      </c>
      <c r="J21" s="12">
        <v>150</v>
      </c>
      <c r="K21" s="12">
        <v>175</v>
      </c>
      <c r="L21" s="12">
        <v>465</v>
      </c>
      <c r="M21" s="12">
        <v>26</v>
      </c>
    </row>
    <row r="22" spans="1:13" x14ac:dyDescent="0.35">
      <c r="A22" s="11" t="s">
        <v>156</v>
      </c>
      <c r="B22" s="12">
        <v>3140</v>
      </c>
      <c r="C22" s="12">
        <v>5</v>
      </c>
      <c r="D22" s="12">
        <v>25</v>
      </c>
      <c r="E22" s="12">
        <v>15</v>
      </c>
      <c r="F22" s="12">
        <v>35</v>
      </c>
      <c r="G22" s="12">
        <v>180</v>
      </c>
      <c r="H22" s="12">
        <v>505</v>
      </c>
      <c r="I22" s="12">
        <v>1160</v>
      </c>
      <c r="J22" s="12">
        <v>325</v>
      </c>
      <c r="K22" s="12">
        <v>400</v>
      </c>
      <c r="L22" s="12">
        <v>485</v>
      </c>
      <c r="M22" s="12">
        <v>29</v>
      </c>
    </row>
    <row r="23" spans="1:13" x14ac:dyDescent="0.35">
      <c r="A23" s="11" t="s">
        <v>157</v>
      </c>
      <c r="B23" s="12">
        <v>3200</v>
      </c>
      <c r="C23" s="12">
        <v>10</v>
      </c>
      <c r="D23" s="12">
        <v>35</v>
      </c>
      <c r="E23" s="12">
        <v>25</v>
      </c>
      <c r="F23" s="12">
        <v>25</v>
      </c>
      <c r="G23" s="12">
        <v>640</v>
      </c>
      <c r="H23" s="12">
        <v>955</v>
      </c>
      <c r="I23" s="12">
        <v>270</v>
      </c>
      <c r="J23" s="12">
        <v>230</v>
      </c>
      <c r="K23" s="12">
        <v>305</v>
      </c>
      <c r="L23" s="12">
        <v>700</v>
      </c>
      <c r="M23" s="12">
        <v>25</v>
      </c>
    </row>
    <row r="24" spans="1:13" x14ac:dyDescent="0.35">
      <c r="A24" s="11" t="s">
        <v>158</v>
      </c>
      <c r="B24" s="12">
        <v>2945</v>
      </c>
      <c r="C24" s="12">
        <v>5</v>
      </c>
      <c r="D24" s="12">
        <v>35</v>
      </c>
      <c r="E24" s="12">
        <v>20</v>
      </c>
      <c r="F24" s="12">
        <v>25</v>
      </c>
      <c r="G24" s="12">
        <v>35</v>
      </c>
      <c r="H24" s="12">
        <v>285</v>
      </c>
      <c r="I24" s="12">
        <v>1045</v>
      </c>
      <c r="J24" s="12">
        <v>550</v>
      </c>
      <c r="K24" s="12">
        <v>190</v>
      </c>
      <c r="L24" s="12">
        <v>755</v>
      </c>
      <c r="M24" s="12">
        <v>31</v>
      </c>
    </row>
    <row r="25" spans="1:13" x14ac:dyDescent="0.35">
      <c r="A25" s="11" t="s">
        <v>159</v>
      </c>
      <c r="B25" s="12">
        <v>3075</v>
      </c>
      <c r="C25" s="12">
        <v>10</v>
      </c>
      <c r="D25" s="12">
        <v>15</v>
      </c>
      <c r="E25" s="12">
        <v>20</v>
      </c>
      <c r="F25" s="12">
        <v>20</v>
      </c>
      <c r="G25" s="12">
        <v>25</v>
      </c>
      <c r="H25" s="12">
        <v>35</v>
      </c>
      <c r="I25" s="12">
        <v>55</v>
      </c>
      <c r="J25" s="12">
        <v>945</v>
      </c>
      <c r="K25" s="12">
        <v>860</v>
      </c>
      <c r="L25" s="12">
        <v>1090</v>
      </c>
      <c r="M25" s="12">
        <v>39</v>
      </c>
    </row>
    <row r="26" spans="1:13" x14ac:dyDescent="0.35">
      <c r="A26" s="11" t="s">
        <v>160</v>
      </c>
      <c r="B26" s="12">
        <v>5000</v>
      </c>
      <c r="C26" s="12">
        <v>10</v>
      </c>
      <c r="D26" s="12">
        <v>30</v>
      </c>
      <c r="E26" s="12">
        <v>30</v>
      </c>
      <c r="F26" s="12">
        <v>40</v>
      </c>
      <c r="G26" s="12">
        <v>40</v>
      </c>
      <c r="H26" s="12">
        <v>80</v>
      </c>
      <c r="I26" s="12">
        <v>75</v>
      </c>
      <c r="J26" s="12">
        <v>75</v>
      </c>
      <c r="K26" s="12">
        <v>1605</v>
      </c>
      <c r="L26" s="12">
        <v>3015</v>
      </c>
      <c r="M26" s="12">
        <v>42</v>
      </c>
    </row>
    <row r="27" spans="1:13" x14ac:dyDescent="0.35">
      <c r="A27" s="11" t="s">
        <v>161</v>
      </c>
      <c r="B27" s="12">
        <v>5335</v>
      </c>
      <c r="C27" s="12">
        <v>5</v>
      </c>
      <c r="D27" s="12">
        <v>35</v>
      </c>
      <c r="E27" s="12">
        <v>35</v>
      </c>
      <c r="F27" s="12">
        <v>40</v>
      </c>
      <c r="G27" s="12">
        <v>25</v>
      </c>
      <c r="H27" s="12">
        <v>35</v>
      </c>
      <c r="I27" s="12">
        <v>335</v>
      </c>
      <c r="J27" s="12">
        <v>1775</v>
      </c>
      <c r="K27" s="12">
        <v>1725</v>
      </c>
      <c r="L27" s="12">
        <v>1340</v>
      </c>
      <c r="M27" s="12">
        <v>36</v>
      </c>
    </row>
    <row r="28" spans="1:13" x14ac:dyDescent="0.35">
      <c r="A28" s="11" t="s">
        <v>162</v>
      </c>
      <c r="B28" s="12">
        <v>5080</v>
      </c>
      <c r="C28" s="12">
        <v>0</v>
      </c>
      <c r="D28" s="12">
        <v>20</v>
      </c>
      <c r="E28" s="12">
        <v>25</v>
      </c>
      <c r="F28" s="12">
        <v>15</v>
      </c>
      <c r="G28" s="12">
        <v>15</v>
      </c>
      <c r="H28" s="12">
        <v>25</v>
      </c>
      <c r="I28" s="12">
        <v>1615</v>
      </c>
      <c r="J28" s="12">
        <v>935</v>
      </c>
      <c r="K28" s="12">
        <v>1470</v>
      </c>
      <c r="L28" s="12">
        <v>960</v>
      </c>
      <c r="M28" s="12">
        <v>35</v>
      </c>
    </row>
    <row r="29" spans="1:13" x14ac:dyDescent="0.35">
      <c r="A29" s="11" t="s">
        <v>163</v>
      </c>
      <c r="B29" s="12">
        <v>7265</v>
      </c>
      <c r="C29" s="12">
        <v>5</v>
      </c>
      <c r="D29" s="12">
        <v>20</v>
      </c>
      <c r="E29" s="12">
        <v>20</v>
      </c>
      <c r="F29" s="12">
        <v>10</v>
      </c>
      <c r="G29" s="12">
        <v>20</v>
      </c>
      <c r="H29" s="12">
        <v>30</v>
      </c>
      <c r="I29" s="12">
        <v>20</v>
      </c>
      <c r="J29" s="12">
        <v>80</v>
      </c>
      <c r="K29" s="12">
        <v>1375</v>
      </c>
      <c r="L29" s="12">
        <v>5685</v>
      </c>
      <c r="M29" s="12">
        <v>42</v>
      </c>
    </row>
    <row r="30" spans="1:13" x14ac:dyDescent="0.35">
      <c r="A30" s="11" t="s">
        <v>164</v>
      </c>
      <c r="B30" s="12">
        <v>7240</v>
      </c>
      <c r="C30" s="12">
        <v>5</v>
      </c>
      <c r="D30" s="12">
        <v>45</v>
      </c>
      <c r="E30" s="12">
        <v>125</v>
      </c>
      <c r="F30" s="12">
        <v>105</v>
      </c>
      <c r="G30" s="12">
        <v>1250</v>
      </c>
      <c r="H30" s="12">
        <v>800</v>
      </c>
      <c r="I30" s="12">
        <v>1150</v>
      </c>
      <c r="J30" s="12">
        <v>1180</v>
      </c>
      <c r="K30" s="12">
        <v>1000</v>
      </c>
      <c r="L30" s="12">
        <v>1585</v>
      </c>
      <c r="M30" s="12">
        <v>31</v>
      </c>
    </row>
    <row r="31" spans="1:13" x14ac:dyDescent="0.35">
      <c r="A31" s="11" t="s">
        <v>165</v>
      </c>
      <c r="B31" s="12">
        <v>6050</v>
      </c>
      <c r="C31" s="12">
        <v>5</v>
      </c>
      <c r="D31" s="12">
        <v>385</v>
      </c>
      <c r="E31" s="12">
        <v>1490</v>
      </c>
      <c r="F31" s="12">
        <v>1015</v>
      </c>
      <c r="G31" s="12">
        <v>965</v>
      </c>
      <c r="H31" s="12">
        <v>470</v>
      </c>
      <c r="I31" s="12">
        <v>310</v>
      </c>
      <c r="J31" s="12">
        <v>235</v>
      </c>
      <c r="K31" s="12">
        <v>170</v>
      </c>
      <c r="L31" s="12">
        <v>1010</v>
      </c>
      <c r="M31" s="12">
        <v>16</v>
      </c>
    </row>
    <row r="32" spans="1:13" x14ac:dyDescent="0.35">
      <c r="A32" s="11" t="s">
        <v>166</v>
      </c>
      <c r="B32" s="12">
        <v>15300</v>
      </c>
      <c r="C32" s="12">
        <v>465</v>
      </c>
      <c r="D32" s="12">
        <v>2160</v>
      </c>
      <c r="E32" s="12">
        <v>8855</v>
      </c>
      <c r="F32" s="12">
        <v>1285</v>
      </c>
      <c r="G32" s="12">
        <v>320</v>
      </c>
      <c r="H32" s="12">
        <v>295</v>
      </c>
      <c r="I32" s="12">
        <v>285</v>
      </c>
      <c r="J32" s="12">
        <v>225</v>
      </c>
      <c r="K32" s="12">
        <v>220</v>
      </c>
      <c r="L32" s="12">
        <v>1185</v>
      </c>
      <c r="M32" s="12">
        <v>9</v>
      </c>
    </row>
    <row r="33" spans="1:13" x14ac:dyDescent="0.35">
      <c r="A33" s="11" t="s">
        <v>167</v>
      </c>
      <c r="B33" s="12">
        <v>44325</v>
      </c>
      <c r="C33" s="12">
        <v>1265</v>
      </c>
      <c r="D33" s="12">
        <v>1340</v>
      </c>
      <c r="E33" s="12">
        <v>1665</v>
      </c>
      <c r="F33" s="12">
        <v>12935</v>
      </c>
      <c r="G33" s="12">
        <v>20570</v>
      </c>
      <c r="H33" s="12">
        <v>3650</v>
      </c>
      <c r="I33" s="12">
        <v>1900</v>
      </c>
      <c r="J33" s="12">
        <v>280</v>
      </c>
      <c r="K33" s="12">
        <v>80</v>
      </c>
      <c r="L33" s="12">
        <v>640</v>
      </c>
      <c r="M33" s="12">
        <v>16</v>
      </c>
    </row>
    <row r="34" spans="1:13" x14ac:dyDescent="0.35">
      <c r="A34" s="11" t="s">
        <v>168</v>
      </c>
      <c r="B34" s="12">
        <v>18190</v>
      </c>
      <c r="C34" s="12">
        <v>2860</v>
      </c>
      <c r="D34" s="12">
        <v>875</v>
      </c>
      <c r="E34" s="12">
        <v>105</v>
      </c>
      <c r="F34" s="12">
        <v>25</v>
      </c>
      <c r="G34" s="12">
        <v>60</v>
      </c>
      <c r="H34" s="12">
        <v>80</v>
      </c>
      <c r="I34" s="12">
        <v>100</v>
      </c>
      <c r="J34" s="12">
        <v>2150</v>
      </c>
      <c r="K34" s="12">
        <v>4470</v>
      </c>
      <c r="L34" s="12">
        <v>7465</v>
      </c>
      <c r="M34" s="12">
        <v>39</v>
      </c>
    </row>
    <row r="35" spans="1:13" x14ac:dyDescent="0.35">
      <c r="A35" s="11" t="s">
        <v>169</v>
      </c>
      <c r="B35" s="12">
        <v>20260</v>
      </c>
      <c r="C35" s="12">
        <v>1430</v>
      </c>
      <c r="D35" s="12">
        <v>500</v>
      </c>
      <c r="E35" s="12">
        <v>205</v>
      </c>
      <c r="F35" s="12">
        <v>65</v>
      </c>
      <c r="G35" s="12">
        <v>70</v>
      </c>
      <c r="H35" s="12">
        <v>70</v>
      </c>
      <c r="I35" s="12">
        <v>225</v>
      </c>
      <c r="J35" s="12">
        <v>1020</v>
      </c>
      <c r="K35" s="12">
        <v>1045</v>
      </c>
      <c r="L35" s="12">
        <v>15635</v>
      </c>
      <c r="M35" s="12">
        <v>51</v>
      </c>
    </row>
    <row r="36" spans="1:13" x14ac:dyDescent="0.35">
      <c r="A36" s="11" t="s">
        <v>170</v>
      </c>
      <c r="B36" s="12">
        <v>17260</v>
      </c>
      <c r="C36" s="12">
        <v>1355</v>
      </c>
      <c r="D36" s="12">
        <v>450</v>
      </c>
      <c r="E36" s="12">
        <v>200</v>
      </c>
      <c r="F36" s="12">
        <v>255</v>
      </c>
      <c r="G36" s="12">
        <v>1105</v>
      </c>
      <c r="H36" s="12">
        <v>895</v>
      </c>
      <c r="I36" s="12">
        <v>1800</v>
      </c>
      <c r="J36" s="12">
        <v>1255</v>
      </c>
      <c r="K36" s="12">
        <v>1420</v>
      </c>
      <c r="L36" s="12">
        <v>8520</v>
      </c>
      <c r="M36" s="12">
        <v>40</v>
      </c>
    </row>
    <row r="37" spans="1:13" x14ac:dyDescent="0.35">
      <c r="A37" s="11" t="s">
        <v>171</v>
      </c>
      <c r="B37" s="12">
        <v>9225</v>
      </c>
      <c r="C37" s="12">
        <v>710</v>
      </c>
      <c r="D37" s="12">
        <v>130</v>
      </c>
      <c r="E37" s="12">
        <v>565</v>
      </c>
      <c r="F37" s="12">
        <v>1555</v>
      </c>
      <c r="G37" s="12">
        <v>1205</v>
      </c>
      <c r="H37" s="12">
        <v>740</v>
      </c>
      <c r="I37" s="12">
        <v>635</v>
      </c>
      <c r="J37" s="12">
        <v>240</v>
      </c>
      <c r="K37" s="12">
        <v>200</v>
      </c>
      <c r="L37" s="12">
        <v>3245</v>
      </c>
      <c r="M37" s="12">
        <v>24</v>
      </c>
    </row>
    <row r="38" spans="1:13" x14ac:dyDescent="0.35">
      <c r="A38" s="11" t="s">
        <v>172</v>
      </c>
      <c r="B38" s="12">
        <v>6880</v>
      </c>
      <c r="C38" s="12">
        <v>635</v>
      </c>
      <c r="D38" s="12">
        <v>100</v>
      </c>
      <c r="E38" s="12">
        <v>90</v>
      </c>
      <c r="F38" s="12">
        <v>2085</v>
      </c>
      <c r="G38" s="12">
        <v>465</v>
      </c>
      <c r="H38" s="12">
        <v>330</v>
      </c>
      <c r="I38" s="12">
        <v>245</v>
      </c>
      <c r="J38" s="12">
        <v>210</v>
      </c>
      <c r="K38" s="12">
        <v>160</v>
      </c>
      <c r="L38" s="12">
        <v>2560</v>
      </c>
      <c r="M38" s="12">
        <v>21</v>
      </c>
    </row>
    <row r="39" spans="1:13" x14ac:dyDescent="0.35">
      <c r="A39" s="11" t="s">
        <v>173</v>
      </c>
      <c r="B39" s="12">
        <v>6665</v>
      </c>
      <c r="C39" s="12">
        <v>590</v>
      </c>
      <c r="D39" s="12">
        <v>180</v>
      </c>
      <c r="E39" s="12">
        <v>1355</v>
      </c>
      <c r="F39" s="12">
        <v>1730</v>
      </c>
      <c r="G39" s="12">
        <v>385</v>
      </c>
      <c r="H39" s="12">
        <v>345</v>
      </c>
      <c r="I39" s="12">
        <v>230</v>
      </c>
      <c r="J39" s="12">
        <v>165</v>
      </c>
      <c r="K39" s="12">
        <v>175</v>
      </c>
      <c r="L39" s="12">
        <v>1515</v>
      </c>
      <c r="M39" s="12">
        <v>13</v>
      </c>
    </row>
    <row r="40" spans="1:13" x14ac:dyDescent="0.35">
      <c r="A40" s="11" t="s">
        <v>174</v>
      </c>
      <c r="B40" s="12">
        <v>5500</v>
      </c>
      <c r="C40" s="12">
        <v>615</v>
      </c>
      <c r="D40" s="12">
        <v>380</v>
      </c>
      <c r="E40" s="12">
        <v>1935</v>
      </c>
      <c r="F40" s="12">
        <v>310</v>
      </c>
      <c r="G40" s="12">
        <v>255</v>
      </c>
      <c r="H40" s="12">
        <v>305</v>
      </c>
      <c r="I40" s="12">
        <v>230</v>
      </c>
      <c r="J40" s="12">
        <v>170</v>
      </c>
      <c r="K40" s="12">
        <v>140</v>
      </c>
      <c r="L40" s="12">
        <v>1165</v>
      </c>
      <c r="M40" s="12">
        <v>9</v>
      </c>
    </row>
    <row r="41" spans="1:13" x14ac:dyDescent="0.35">
      <c r="A41" s="11" t="s">
        <v>175</v>
      </c>
      <c r="B41" s="12">
        <v>5900</v>
      </c>
      <c r="C41" s="12">
        <v>505</v>
      </c>
      <c r="D41" s="12">
        <v>1715</v>
      </c>
      <c r="E41" s="12">
        <v>920</v>
      </c>
      <c r="F41" s="12">
        <v>335</v>
      </c>
      <c r="G41" s="12">
        <v>305</v>
      </c>
      <c r="H41" s="12">
        <v>395</v>
      </c>
      <c r="I41" s="12">
        <v>265</v>
      </c>
      <c r="J41" s="12">
        <v>180</v>
      </c>
      <c r="K41" s="12">
        <v>125</v>
      </c>
      <c r="L41" s="12">
        <v>1160</v>
      </c>
      <c r="M41" s="12">
        <v>8</v>
      </c>
    </row>
    <row r="42" spans="1:13" x14ac:dyDescent="0.35">
      <c r="A42" s="11" t="s">
        <v>176</v>
      </c>
      <c r="B42" s="12">
        <v>4530</v>
      </c>
      <c r="C42" s="12">
        <v>635</v>
      </c>
      <c r="D42" s="12">
        <v>1630</v>
      </c>
      <c r="E42" s="12">
        <v>275</v>
      </c>
      <c r="F42" s="12">
        <v>245</v>
      </c>
      <c r="G42" s="12">
        <v>290</v>
      </c>
      <c r="H42" s="12">
        <v>360</v>
      </c>
      <c r="I42" s="12">
        <v>205</v>
      </c>
      <c r="J42" s="12">
        <v>120</v>
      </c>
      <c r="K42" s="12">
        <v>105</v>
      </c>
      <c r="L42" s="12">
        <v>665</v>
      </c>
      <c r="M42" s="12">
        <v>5</v>
      </c>
    </row>
    <row r="43" spans="1:13" x14ac:dyDescent="0.35">
      <c r="A43" s="11" t="s">
        <v>177</v>
      </c>
      <c r="B43" s="12">
        <v>4255</v>
      </c>
      <c r="C43" s="12">
        <v>805</v>
      </c>
      <c r="D43" s="12">
        <v>1395</v>
      </c>
      <c r="E43" s="12">
        <v>270</v>
      </c>
      <c r="F43" s="12">
        <v>280</v>
      </c>
      <c r="G43" s="12">
        <v>300</v>
      </c>
      <c r="H43" s="12">
        <v>385</v>
      </c>
      <c r="I43" s="12">
        <v>185</v>
      </c>
      <c r="J43" s="12">
        <v>135</v>
      </c>
      <c r="K43" s="12">
        <v>90</v>
      </c>
      <c r="L43" s="12">
        <v>410</v>
      </c>
      <c r="M43" s="12">
        <v>4</v>
      </c>
    </row>
    <row r="44" spans="1:13" x14ac:dyDescent="0.35">
      <c r="A44" s="11" t="s">
        <v>178</v>
      </c>
      <c r="B44" s="12">
        <v>3890</v>
      </c>
      <c r="C44" s="12">
        <v>735</v>
      </c>
      <c r="D44" s="12">
        <v>1360</v>
      </c>
      <c r="E44" s="12">
        <v>265</v>
      </c>
      <c r="F44" s="12">
        <v>265</v>
      </c>
      <c r="G44" s="12">
        <v>335</v>
      </c>
      <c r="H44" s="12">
        <v>305</v>
      </c>
      <c r="I44" s="12">
        <v>155</v>
      </c>
      <c r="J44" s="12">
        <v>90</v>
      </c>
      <c r="K44" s="12">
        <v>60</v>
      </c>
      <c r="L44" s="12">
        <v>315</v>
      </c>
      <c r="M44" s="12">
        <v>4</v>
      </c>
    </row>
    <row r="45" spans="1:13" x14ac:dyDescent="0.35">
      <c r="A45" s="11" t="s">
        <v>179</v>
      </c>
      <c r="B45" s="12">
        <v>2990</v>
      </c>
      <c r="C45" s="12">
        <v>260</v>
      </c>
      <c r="D45" s="12">
        <v>1215</v>
      </c>
      <c r="E45" s="12">
        <v>325</v>
      </c>
      <c r="F45" s="12">
        <v>225</v>
      </c>
      <c r="G45" s="12">
        <v>310</v>
      </c>
      <c r="H45" s="12">
        <v>245</v>
      </c>
      <c r="I45" s="12">
        <v>115</v>
      </c>
      <c r="J45" s="12">
        <v>70</v>
      </c>
      <c r="K45" s="12">
        <v>55</v>
      </c>
      <c r="L45" s="12">
        <v>170</v>
      </c>
      <c r="M45" s="12">
        <v>6</v>
      </c>
    </row>
    <row r="46" spans="1:13" x14ac:dyDescent="0.35">
      <c r="A46" s="11" t="s">
        <v>180</v>
      </c>
      <c r="B46" s="12">
        <v>3760</v>
      </c>
      <c r="C46" s="12">
        <v>400</v>
      </c>
      <c r="D46" s="12">
        <v>1655</v>
      </c>
      <c r="E46" s="12">
        <v>345</v>
      </c>
      <c r="F46" s="12">
        <v>255</v>
      </c>
      <c r="G46" s="12">
        <v>330</v>
      </c>
      <c r="H46" s="12">
        <v>275</v>
      </c>
      <c r="I46" s="12">
        <v>140</v>
      </c>
      <c r="J46" s="12">
        <v>90</v>
      </c>
      <c r="K46" s="12">
        <v>60</v>
      </c>
      <c r="L46" s="12">
        <v>205</v>
      </c>
      <c r="M46" s="12">
        <v>4</v>
      </c>
    </row>
    <row r="47" spans="1:13" x14ac:dyDescent="0.35">
      <c r="A47" s="11" t="s">
        <v>181</v>
      </c>
      <c r="B47" s="12">
        <v>4010</v>
      </c>
      <c r="C47" s="12">
        <v>645</v>
      </c>
      <c r="D47" s="12">
        <v>1480</v>
      </c>
      <c r="E47" s="12">
        <v>300</v>
      </c>
      <c r="F47" s="12">
        <v>270</v>
      </c>
      <c r="G47" s="12">
        <v>335</v>
      </c>
      <c r="H47" s="12">
        <v>425</v>
      </c>
      <c r="I47" s="12">
        <v>190</v>
      </c>
      <c r="J47" s="12">
        <v>95</v>
      </c>
      <c r="K47" s="12">
        <v>65</v>
      </c>
      <c r="L47" s="12">
        <v>200</v>
      </c>
      <c r="M47" s="12">
        <v>4</v>
      </c>
    </row>
    <row r="48" spans="1:13" x14ac:dyDescent="0.35">
      <c r="A48" s="11" t="s">
        <v>182</v>
      </c>
      <c r="B48" s="12">
        <v>4180</v>
      </c>
      <c r="C48" s="12">
        <v>455</v>
      </c>
      <c r="D48" s="12">
        <v>1915</v>
      </c>
      <c r="E48" s="12">
        <v>415</v>
      </c>
      <c r="F48" s="12">
        <v>255</v>
      </c>
      <c r="G48" s="12">
        <v>320</v>
      </c>
      <c r="H48" s="12">
        <v>345</v>
      </c>
      <c r="I48" s="12">
        <v>150</v>
      </c>
      <c r="J48" s="12">
        <v>85</v>
      </c>
      <c r="K48" s="12">
        <v>80</v>
      </c>
      <c r="L48" s="12">
        <v>165</v>
      </c>
      <c r="M48" s="12">
        <v>4</v>
      </c>
    </row>
    <row r="49" spans="1:13" x14ac:dyDescent="0.35">
      <c r="A49" s="11" t="s">
        <v>183</v>
      </c>
      <c r="B49" s="12">
        <v>4335</v>
      </c>
      <c r="C49" s="12">
        <v>325</v>
      </c>
      <c r="D49" s="12">
        <v>1730</v>
      </c>
      <c r="E49" s="12">
        <v>510</v>
      </c>
      <c r="F49" s="12">
        <v>340</v>
      </c>
      <c r="G49" s="12">
        <v>475</v>
      </c>
      <c r="H49" s="12">
        <v>410</v>
      </c>
      <c r="I49" s="12">
        <v>170</v>
      </c>
      <c r="J49" s="12">
        <v>105</v>
      </c>
      <c r="K49" s="12">
        <v>80</v>
      </c>
      <c r="L49" s="12">
        <v>190</v>
      </c>
      <c r="M49" s="12">
        <v>6</v>
      </c>
    </row>
    <row r="50" spans="1:13" x14ac:dyDescent="0.35">
      <c r="A50" s="11" t="s">
        <v>184</v>
      </c>
      <c r="B50" s="12">
        <v>3705</v>
      </c>
      <c r="C50" s="12">
        <v>145</v>
      </c>
      <c r="D50" s="12">
        <v>1500</v>
      </c>
      <c r="E50" s="12">
        <v>385</v>
      </c>
      <c r="F50" s="12">
        <v>280</v>
      </c>
      <c r="G50" s="12">
        <v>350</v>
      </c>
      <c r="H50" s="12">
        <v>410</v>
      </c>
      <c r="I50" s="12">
        <v>220</v>
      </c>
      <c r="J50" s="12">
        <v>140</v>
      </c>
      <c r="K50" s="12">
        <v>85</v>
      </c>
      <c r="L50" s="12">
        <v>190</v>
      </c>
      <c r="M50" s="12">
        <v>8</v>
      </c>
    </row>
    <row r="51" spans="1:13" x14ac:dyDescent="0.35">
      <c r="A51" s="11" t="s">
        <v>185</v>
      </c>
      <c r="B51" s="12">
        <v>3680</v>
      </c>
      <c r="C51" s="12">
        <v>130</v>
      </c>
      <c r="D51" s="12">
        <v>70</v>
      </c>
      <c r="E51" s="12">
        <v>1605</v>
      </c>
      <c r="F51" s="12">
        <v>565</v>
      </c>
      <c r="G51" s="12">
        <v>325</v>
      </c>
      <c r="H51" s="12">
        <v>380</v>
      </c>
      <c r="I51" s="12">
        <v>200</v>
      </c>
      <c r="J51" s="12">
        <v>125</v>
      </c>
      <c r="K51" s="12">
        <v>90</v>
      </c>
      <c r="L51" s="12">
        <v>185</v>
      </c>
      <c r="M51" s="12">
        <v>11</v>
      </c>
    </row>
    <row r="52" spans="1:13" x14ac:dyDescent="0.35">
      <c r="A52" s="14" t="s">
        <v>186</v>
      </c>
      <c r="B52" s="15">
        <v>81070</v>
      </c>
      <c r="C52" s="15">
        <v>115</v>
      </c>
      <c r="D52" s="15">
        <v>1730</v>
      </c>
      <c r="E52" s="15">
        <v>2955</v>
      </c>
      <c r="F52" s="15">
        <v>5535</v>
      </c>
      <c r="G52" s="15">
        <v>10175</v>
      </c>
      <c r="H52" s="15">
        <v>4270</v>
      </c>
      <c r="I52" s="15">
        <v>7570</v>
      </c>
      <c r="J52" s="15">
        <v>5120</v>
      </c>
      <c r="K52" s="15">
        <v>9575</v>
      </c>
      <c r="L52" s="15">
        <v>34025</v>
      </c>
      <c r="M52" s="15">
        <v>37</v>
      </c>
    </row>
    <row r="53" spans="1:13" x14ac:dyDescent="0.35">
      <c r="A53" s="17" t="s">
        <v>187</v>
      </c>
      <c r="B53" s="18">
        <v>65880</v>
      </c>
      <c r="C53" s="18">
        <v>155</v>
      </c>
      <c r="D53" s="18">
        <v>4840</v>
      </c>
      <c r="E53" s="18">
        <v>9755</v>
      </c>
      <c r="F53" s="18">
        <v>5205</v>
      </c>
      <c r="G53" s="18">
        <v>6960</v>
      </c>
      <c r="H53" s="18">
        <v>6875</v>
      </c>
      <c r="I53" s="18">
        <v>6500</v>
      </c>
      <c r="J53" s="18">
        <v>4705</v>
      </c>
      <c r="K53" s="18">
        <v>7055</v>
      </c>
      <c r="L53" s="18">
        <v>13825</v>
      </c>
      <c r="M53" s="18">
        <v>25</v>
      </c>
    </row>
    <row r="54" spans="1:13" x14ac:dyDescent="0.35">
      <c r="A54" s="17" t="s">
        <v>188</v>
      </c>
      <c r="B54" s="18">
        <v>154380</v>
      </c>
      <c r="C54" s="18">
        <v>7420</v>
      </c>
      <c r="D54" s="18">
        <v>5870</v>
      </c>
      <c r="E54" s="18">
        <v>12770</v>
      </c>
      <c r="F54" s="18">
        <v>15805</v>
      </c>
      <c r="G54" s="18">
        <v>24465</v>
      </c>
      <c r="H54" s="18">
        <v>6470</v>
      </c>
      <c r="I54" s="18">
        <v>7865</v>
      </c>
      <c r="J54" s="18">
        <v>10155</v>
      </c>
      <c r="K54" s="18">
        <v>15430</v>
      </c>
      <c r="L54" s="18">
        <v>48125</v>
      </c>
      <c r="M54" s="18">
        <v>29</v>
      </c>
    </row>
    <row r="55" spans="1:13" x14ac:dyDescent="0.35">
      <c r="A55" s="17" t="s">
        <v>189</v>
      </c>
      <c r="B55" s="18">
        <v>61780</v>
      </c>
      <c r="C55" s="18">
        <v>6990</v>
      </c>
      <c r="D55" s="18">
        <v>13150</v>
      </c>
      <c r="E55" s="18">
        <v>7055</v>
      </c>
      <c r="F55" s="18">
        <v>7815</v>
      </c>
      <c r="G55" s="18">
        <v>4830</v>
      </c>
      <c r="H55" s="18">
        <v>4455</v>
      </c>
      <c r="I55" s="18">
        <v>2745</v>
      </c>
      <c r="J55" s="18">
        <v>1655</v>
      </c>
      <c r="K55" s="18">
        <v>1310</v>
      </c>
      <c r="L55" s="18">
        <v>11775</v>
      </c>
      <c r="M55" s="18">
        <v>13</v>
      </c>
    </row>
    <row r="56" spans="1:13" x14ac:dyDescent="0.35">
      <c r="A56" s="17" t="s">
        <v>190</v>
      </c>
      <c r="B56" s="18">
        <v>11720</v>
      </c>
      <c r="C56" s="18">
        <v>600</v>
      </c>
      <c r="D56" s="18">
        <v>3300</v>
      </c>
      <c r="E56" s="18">
        <v>2500</v>
      </c>
      <c r="F56" s="18">
        <v>1190</v>
      </c>
      <c r="G56" s="18">
        <v>1150</v>
      </c>
      <c r="H56" s="18">
        <v>1205</v>
      </c>
      <c r="I56" s="18">
        <v>585</v>
      </c>
      <c r="J56" s="18">
        <v>370</v>
      </c>
      <c r="K56" s="18">
        <v>255</v>
      </c>
      <c r="L56" s="18">
        <v>565</v>
      </c>
      <c r="M56" s="18">
        <v>10</v>
      </c>
    </row>
    <row r="57" spans="1:13" x14ac:dyDescent="0.35">
      <c r="A57" s="8" t="s">
        <v>257</v>
      </c>
      <c r="B57" s="10">
        <v>1</v>
      </c>
      <c r="C57" s="10">
        <v>0.04</v>
      </c>
      <c r="D57" s="10">
        <v>0.08</v>
      </c>
      <c r="E57" s="10">
        <v>0.09</v>
      </c>
      <c r="F57" s="10">
        <v>0.09</v>
      </c>
      <c r="G57" s="10">
        <v>0.13</v>
      </c>
      <c r="H57" s="10">
        <v>0.06</v>
      </c>
      <c r="I57" s="10">
        <v>7.0000000000000007E-2</v>
      </c>
      <c r="J57" s="10">
        <v>0.06</v>
      </c>
      <c r="K57" s="10">
        <v>0.09</v>
      </c>
      <c r="L57" s="10">
        <v>0.28999999999999998</v>
      </c>
      <c r="M57" s="10" t="s">
        <v>631</v>
      </c>
    </row>
    <row r="58" spans="1:13" ht="31" x14ac:dyDescent="0.35">
      <c r="A58" s="20" t="s">
        <v>55</v>
      </c>
      <c r="B58" s="2"/>
      <c r="C58" s="2"/>
      <c r="D58" s="2"/>
      <c r="E58" s="2"/>
      <c r="F58" s="2"/>
      <c r="G58" s="2"/>
      <c r="H58" s="2"/>
      <c r="I58" s="2"/>
      <c r="J58" s="2"/>
      <c r="K58" s="2"/>
      <c r="L58" s="2"/>
      <c r="M58" s="2"/>
    </row>
    <row r="59" spans="1:13" ht="139.5" x14ac:dyDescent="0.35">
      <c r="A59" s="20" t="s">
        <v>78</v>
      </c>
      <c r="B59" s="2"/>
      <c r="C59" s="2"/>
      <c r="D59" s="2"/>
      <c r="E59" s="2"/>
      <c r="F59" s="2"/>
      <c r="G59" s="2"/>
      <c r="H59" s="2"/>
      <c r="I59" s="2"/>
      <c r="J59" s="2"/>
      <c r="K59" s="2"/>
      <c r="L59" s="2"/>
      <c r="M59" s="2"/>
    </row>
    <row r="60" spans="1:13" ht="170.5" x14ac:dyDescent="0.35">
      <c r="A60" s="20" t="s">
        <v>79</v>
      </c>
      <c r="B60" s="2"/>
      <c r="C60" s="2"/>
      <c r="D60" s="2"/>
      <c r="E60" s="2"/>
      <c r="F60" s="2"/>
      <c r="G60" s="2"/>
      <c r="H60" s="2"/>
      <c r="I60" s="2"/>
      <c r="J60" s="2"/>
      <c r="K60" s="2"/>
      <c r="L60" s="2"/>
      <c r="M60" s="2"/>
    </row>
    <row r="61" spans="1:13" ht="31" x14ac:dyDescent="0.35">
      <c r="A61" s="20" t="s">
        <v>80</v>
      </c>
      <c r="B61" s="2"/>
      <c r="C61" s="2"/>
      <c r="D61" s="2"/>
      <c r="E61" s="2"/>
      <c r="F61" s="2"/>
      <c r="G61" s="2"/>
      <c r="H61" s="2"/>
      <c r="I61" s="2"/>
      <c r="J61" s="2"/>
      <c r="K61" s="2"/>
      <c r="L61" s="2"/>
      <c r="M61" s="2"/>
    </row>
    <row r="62" spans="1:13" ht="77.5" x14ac:dyDescent="0.35">
      <c r="A62" s="20" t="s">
        <v>81</v>
      </c>
      <c r="B62" s="2"/>
      <c r="C62" s="2"/>
      <c r="D62" s="2"/>
      <c r="E62" s="2"/>
      <c r="F62" s="2"/>
      <c r="G62" s="2"/>
      <c r="H62" s="2"/>
      <c r="I62" s="2"/>
      <c r="J62" s="2"/>
      <c r="K62" s="2"/>
      <c r="L62" s="2"/>
      <c r="M62" s="2"/>
    </row>
    <row r="63" spans="1:13" ht="93" x14ac:dyDescent="0.35">
      <c r="A63" s="20" t="s">
        <v>82</v>
      </c>
      <c r="B63" s="2"/>
      <c r="C63" s="2"/>
      <c r="D63" s="2"/>
      <c r="E63" s="2"/>
      <c r="F63" s="2"/>
      <c r="G63" s="2"/>
      <c r="H63" s="2"/>
      <c r="I63" s="2"/>
      <c r="J63" s="2"/>
      <c r="K63" s="2"/>
      <c r="L63" s="2"/>
      <c r="M63" s="2"/>
    </row>
    <row r="64" spans="1:13" s="31" customFormat="1" ht="77.5" x14ac:dyDescent="0.35">
      <c r="A64" s="32" t="s">
        <v>656</v>
      </c>
    </row>
    <row r="65" spans="1:1" ht="51.75" customHeight="1" x14ac:dyDescent="0.35">
      <c r="A65" s="20" t="s">
        <v>655</v>
      </c>
    </row>
  </sheetData>
  <conditionalFormatting sqref="B57:L57">
    <cfRule type="dataBar" priority="1">
      <dataBar>
        <cfvo type="num" val="0"/>
        <cfvo type="num" val="1"/>
        <color rgb="FFB4A9D4"/>
      </dataBar>
      <extLst>
        <ext xmlns:x14="http://schemas.microsoft.com/office/spreadsheetml/2009/9/main" uri="{B025F937-C7B1-47D3-B67F-A62EFF666E3E}">
          <x14:id>{C320FC18-E44B-4310-8854-06CC3B218A00}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320FC18-E44B-4310-8854-06CC3B218A00}">
            <x14:dataBar minLength="0" maxLength="100" gradient="0">
              <x14:cfvo type="num">
                <xm:f>0</xm:f>
              </x14:cfvo>
              <x14:cfvo type="num">
                <xm:f>1</xm:f>
              </x14:cfvo>
              <x14:negativeFillColor rgb="FFB4A9D4"/>
              <x14:axisColor rgb="FF000000"/>
            </x14:dataBar>
          </x14:cfRule>
          <xm:sqref>B57:L57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8"/>
  <sheetViews>
    <sheetView workbookViewId="0"/>
  </sheetViews>
  <sheetFormatPr defaultColWidth="11" defaultRowHeight="15.5" x14ac:dyDescent="0.35"/>
  <cols>
    <col min="1" max="1" width="50.75" customWidth="1"/>
    <col min="2" max="3" width="16.75" customWidth="1"/>
  </cols>
  <sheetData>
    <row r="1" spans="1:3" ht="21" x14ac:dyDescent="0.5">
      <c r="A1" s="7" t="s">
        <v>6</v>
      </c>
      <c r="B1" s="2"/>
      <c r="C1" s="2"/>
    </row>
    <row r="2" spans="1:3" x14ac:dyDescent="0.35">
      <c r="A2" s="2" t="s">
        <v>34</v>
      </c>
      <c r="B2" s="2"/>
      <c r="C2" s="2"/>
    </row>
    <row r="3" spans="1:3" x14ac:dyDescent="0.35">
      <c r="A3" s="2" t="s">
        <v>20</v>
      </c>
      <c r="B3" s="2"/>
      <c r="C3" s="2"/>
    </row>
    <row r="4" spans="1:3" x14ac:dyDescent="0.35">
      <c r="A4" s="2" t="s">
        <v>35</v>
      </c>
      <c r="B4" s="2"/>
      <c r="C4" s="2"/>
    </row>
    <row r="5" spans="1:3" ht="80.150000000000006" customHeight="1" x14ac:dyDescent="0.35">
      <c r="A5" s="4" t="s">
        <v>632</v>
      </c>
      <c r="B5" s="4" t="s">
        <v>633</v>
      </c>
      <c r="C5" s="4" t="s">
        <v>634</v>
      </c>
    </row>
    <row r="6" spans="1:3" x14ac:dyDescent="0.35">
      <c r="A6" s="8" t="s">
        <v>141</v>
      </c>
      <c r="B6" s="9">
        <v>5574660</v>
      </c>
      <c r="C6" s="22">
        <v>786002308</v>
      </c>
    </row>
    <row r="7" spans="1:3" x14ac:dyDescent="0.35">
      <c r="A7" s="11" t="s">
        <v>145</v>
      </c>
      <c r="B7" s="12">
        <v>12755</v>
      </c>
      <c r="C7" s="23">
        <v>163390</v>
      </c>
    </row>
    <row r="8" spans="1:3" x14ac:dyDescent="0.35">
      <c r="A8" s="11" t="s">
        <v>146</v>
      </c>
      <c r="B8" s="12">
        <v>80300</v>
      </c>
      <c r="C8" s="23">
        <v>3386030</v>
      </c>
    </row>
    <row r="9" spans="1:3" x14ac:dyDescent="0.35">
      <c r="A9" s="11" t="s">
        <v>147</v>
      </c>
      <c r="B9" s="12">
        <v>96370</v>
      </c>
      <c r="C9" s="23">
        <v>5324450</v>
      </c>
    </row>
    <row r="10" spans="1:3" x14ac:dyDescent="0.35">
      <c r="A10" s="11" t="s">
        <v>148</v>
      </c>
      <c r="B10" s="12">
        <v>81780</v>
      </c>
      <c r="C10" s="23">
        <v>4327020</v>
      </c>
    </row>
    <row r="11" spans="1:3" x14ac:dyDescent="0.35">
      <c r="A11" s="11" t="s">
        <v>149</v>
      </c>
      <c r="B11" s="12">
        <v>82465</v>
      </c>
      <c r="C11" s="23">
        <v>4327440</v>
      </c>
    </row>
    <row r="12" spans="1:3" x14ac:dyDescent="0.35">
      <c r="A12" s="11" t="s">
        <v>150</v>
      </c>
      <c r="B12" s="12">
        <v>84075</v>
      </c>
      <c r="C12" s="23">
        <v>4349630</v>
      </c>
    </row>
    <row r="13" spans="1:3" x14ac:dyDescent="0.35">
      <c r="A13" s="11" t="s">
        <v>151</v>
      </c>
      <c r="B13" s="12">
        <v>100325</v>
      </c>
      <c r="C13" s="23">
        <v>5155900</v>
      </c>
    </row>
    <row r="14" spans="1:3" x14ac:dyDescent="0.35">
      <c r="A14" s="11" t="s">
        <v>152</v>
      </c>
      <c r="B14" s="12">
        <v>84300</v>
      </c>
      <c r="C14" s="23">
        <v>4345950</v>
      </c>
    </row>
    <row r="15" spans="1:3" x14ac:dyDescent="0.35">
      <c r="A15" s="11" t="s">
        <v>153</v>
      </c>
      <c r="B15" s="12">
        <v>83535</v>
      </c>
      <c r="C15" s="23">
        <v>4256510</v>
      </c>
    </row>
    <row r="16" spans="1:3" x14ac:dyDescent="0.35">
      <c r="A16" s="11" t="s">
        <v>154</v>
      </c>
      <c r="B16" s="12">
        <v>101995</v>
      </c>
      <c r="C16" s="23">
        <v>5205300</v>
      </c>
    </row>
    <row r="17" spans="1:3" x14ac:dyDescent="0.35">
      <c r="A17" s="11" t="s">
        <v>155</v>
      </c>
      <c r="B17" s="12">
        <v>85625</v>
      </c>
      <c r="C17" s="23">
        <v>4354730</v>
      </c>
    </row>
    <row r="18" spans="1:3" x14ac:dyDescent="0.35">
      <c r="A18" s="11" t="s">
        <v>156</v>
      </c>
      <c r="B18" s="12">
        <v>97330</v>
      </c>
      <c r="C18" s="23">
        <v>4981480</v>
      </c>
    </row>
    <row r="19" spans="1:3" x14ac:dyDescent="0.35">
      <c r="A19" s="11" t="s">
        <v>157</v>
      </c>
      <c r="B19" s="12">
        <v>81730</v>
      </c>
      <c r="C19" s="23">
        <v>4165460</v>
      </c>
    </row>
    <row r="20" spans="1:3" x14ac:dyDescent="0.35">
      <c r="A20" s="11" t="s">
        <v>158</v>
      </c>
      <c r="B20" s="12">
        <v>83880</v>
      </c>
      <c r="C20" s="23">
        <v>4283330</v>
      </c>
    </row>
    <row r="21" spans="1:3" x14ac:dyDescent="0.35">
      <c r="A21" s="11" t="s">
        <v>159</v>
      </c>
      <c r="B21" s="12">
        <v>82310</v>
      </c>
      <c r="C21" s="23">
        <v>6809220</v>
      </c>
    </row>
    <row r="22" spans="1:3" x14ac:dyDescent="0.35">
      <c r="A22" s="11" t="s">
        <v>160</v>
      </c>
      <c r="B22" s="12">
        <v>115325</v>
      </c>
      <c r="C22" s="23">
        <v>11768560</v>
      </c>
    </row>
    <row r="23" spans="1:3" x14ac:dyDescent="0.35">
      <c r="A23" s="11" t="s">
        <v>161</v>
      </c>
      <c r="B23" s="12">
        <v>64560</v>
      </c>
      <c r="C23" s="23">
        <v>6693700</v>
      </c>
    </row>
    <row r="24" spans="1:3" x14ac:dyDescent="0.35">
      <c r="A24" s="11" t="s">
        <v>162</v>
      </c>
      <c r="B24" s="12">
        <v>83860</v>
      </c>
      <c r="C24" s="23">
        <v>8729740</v>
      </c>
    </row>
    <row r="25" spans="1:3" x14ac:dyDescent="0.35">
      <c r="A25" s="11" t="s">
        <v>163</v>
      </c>
      <c r="B25" s="12">
        <v>100115</v>
      </c>
      <c r="C25" s="23">
        <v>10296570</v>
      </c>
    </row>
    <row r="26" spans="1:3" x14ac:dyDescent="0.35">
      <c r="A26" s="11" t="s">
        <v>164</v>
      </c>
      <c r="B26" s="12">
        <v>85605</v>
      </c>
      <c r="C26" s="23">
        <v>8813400</v>
      </c>
    </row>
    <row r="27" spans="1:3" x14ac:dyDescent="0.35">
      <c r="A27" s="11" t="s">
        <v>165</v>
      </c>
      <c r="B27" s="12">
        <v>100255</v>
      </c>
      <c r="C27" s="23">
        <v>10256210</v>
      </c>
    </row>
    <row r="28" spans="1:3" x14ac:dyDescent="0.35">
      <c r="A28" s="11" t="s">
        <v>166</v>
      </c>
      <c r="B28" s="12">
        <v>89170</v>
      </c>
      <c r="C28" s="23">
        <v>9507870</v>
      </c>
    </row>
    <row r="29" spans="1:3" x14ac:dyDescent="0.35">
      <c r="A29" s="11" t="s">
        <v>167</v>
      </c>
      <c r="B29" s="12">
        <v>171415</v>
      </c>
      <c r="C29" s="23">
        <v>23510030</v>
      </c>
    </row>
    <row r="30" spans="1:3" x14ac:dyDescent="0.35">
      <c r="A30" s="11" t="s">
        <v>168</v>
      </c>
      <c r="B30" s="12">
        <v>139735</v>
      </c>
      <c r="C30" s="23">
        <v>24951995</v>
      </c>
    </row>
    <row r="31" spans="1:3" x14ac:dyDescent="0.35">
      <c r="A31" s="11" t="s">
        <v>169</v>
      </c>
      <c r="B31" s="12">
        <v>162185</v>
      </c>
      <c r="C31" s="23">
        <v>32598315</v>
      </c>
    </row>
    <row r="32" spans="1:3" x14ac:dyDescent="0.35">
      <c r="A32" s="11" t="s">
        <v>170</v>
      </c>
      <c r="B32" s="12">
        <v>187795</v>
      </c>
      <c r="C32" s="23">
        <v>36048565</v>
      </c>
    </row>
    <row r="33" spans="1:3" x14ac:dyDescent="0.35">
      <c r="A33" s="11" t="s">
        <v>171</v>
      </c>
      <c r="B33" s="12">
        <v>202355</v>
      </c>
      <c r="C33" s="23">
        <v>36754160</v>
      </c>
    </row>
    <row r="34" spans="1:3" x14ac:dyDescent="0.35">
      <c r="A34" s="11" t="s">
        <v>172</v>
      </c>
      <c r="B34" s="12">
        <v>188765</v>
      </c>
      <c r="C34" s="23">
        <v>33598090</v>
      </c>
    </row>
    <row r="35" spans="1:3" x14ac:dyDescent="0.35">
      <c r="A35" s="11" t="s">
        <v>173</v>
      </c>
      <c r="B35" s="12">
        <v>190950</v>
      </c>
      <c r="C35" s="23">
        <v>33727890</v>
      </c>
    </row>
    <row r="36" spans="1:3" x14ac:dyDescent="0.35">
      <c r="A36" s="11" t="s">
        <v>174</v>
      </c>
      <c r="B36" s="12">
        <v>211030</v>
      </c>
      <c r="C36" s="23">
        <v>37278890</v>
      </c>
    </row>
    <row r="37" spans="1:3" x14ac:dyDescent="0.35">
      <c r="A37" s="11" t="s">
        <v>175</v>
      </c>
      <c r="B37" s="12">
        <v>199145</v>
      </c>
      <c r="C37" s="23">
        <v>34774355</v>
      </c>
    </row>
    <row r="38" spans="1:3" x14ac:dyDescent="0.35">
      <c r="A38" s="11" t="s">
        <v>176</v>
      </c>
      <c r="B38" s="12">
        <v>192750</v>
      </c>
      <c r="C38" s="23">
        <v>33716115</v>
      </c>
    </row>
    <row r="39" spans="1:3" x14ac:dyDescent="0.35">
      <c r="A39" s="11" t="s">
        <v>177</v>
      </c>
      <c r="B39" s="12">
        <v>223410</v>
      </c>
      <c r="C39" s="23">
        <v>39261725</v>
      </c>
    </row>
    <row r="40" spans="1:3" x14ac:dyDescent="0.35">
      <c r="A40" s="11" t="s">
        <v>178</v>
      </c>
      <c r="B40" s="12">
        <v>198135</v>
      </c>
      <c r="C40" s="23">
        <v>34450155</v>
      </c>
    </row>
    <row r="41" spans="1:3" x14ac:dyDescent="0.35">
      <c r="A41" s="11" t="s">
        <v>179</v>
      </c>
      <c r="B41" s="12">
        <v>236010</v>
      </c>
      <c r="C41" s="23">
        <v>41037270</v>
      </c>
    </row>
    <row r="42" spans="1:3" x14ac:dyDescent="0.35">
      <c r="A42" s="11" t="s">
        <v>180</v>
      </c>
      <c r="B42" s="12">
        <v>185850</v>
      </c>
      <c r="C42" s="23">
        <v>32394080</v>
      </c>
    </row>
    <row r="43" spans="1:3" x14ac:dyDescent="0.35">
      <c r="A43" s="11" t="s">
        <v>181</v>
      </c>
      <c r="B43" s="12">
        <v>194950</v>
      </c>
      <c r="C43" s="23">
        <v>33793945</v>
      </c>
    </row>
    <row r="44" spans="1:3" x14ac:dyDescent="0.35">
      <c r="A44" s="11" t="s">
        <v>182</v>
      </c>
      <c r="B44" s="12">
        <v>221210</v>
      </c>
      <c r="C44" s="23">
        <v>38511050</v>
      </c>
    </row>
    <row r="45" spans="1:3" x14ac:dyDescent="0.35">
      <c r="A45" s="11" t="s">
        <v>183</v>
      </c>
      <c r="B45" s="12">
        <v>197430</v>
      </c>
      <c r="C45" s="23">
        <v>35338148</v>
      </c>
    </row>
    <row r="46" spans="1:3" x14ac:dyDescent="0.35">
      <c r="A46" s="11" t="s">
        <v>184</v>
      </c>
      <c r="B46" s="12">
        <v>204460</v>
      </c>
      <c r="C46" s="23">
        <v>37623019</v>
      </c>
    </row>
    <row r="47" spans="1:3" x14ac:dyDescent="0.35">
      <c r="A47" s="11" t="s">
        <v>185</v>
      </c>
      <c r="B47" s="12">
        <v>189410</v>
      </c>
      <c r="C47" s="23">
        <v>35132621</v>
      </c>
    </row>
    <row r="48" spans="1:3" x14ac:dyDescent="0.35">
      <c r="A48" s="14" t="s">
        <v>186</v>
      </c>
      <c r="B48" s="15">
        <v>93055</v>
      </c>
      <c r="C48" s="24">
        <v>3549420</v>
      </c>
    </row>
    <row r="49" spans="1:3" x14ac:dyDescent="0.35">
      <c r="A49" s="17" t="s">
        <v>187</v>
      </c>
      <c r="B49" s="18">
        <v>1063425</v>
      </c>
      <c r="C49" s="25">
        <v>55077200</v>
      </c>
    </row>
    <row r="50" spans="1:3" x14ac:dyDescent="0.35">
      <c r="A50" s="17" t="s">
        <v>188</v>
      </c>
      <c r="B50" s="18">
        <v>1382330</v>
      </c>
      <c r="C50" s="25">
        <v>189984175</v>
      </c>
    </row>
    <row r="51" spans="1:3" x14ac:dyDescent="0.35">
      <c r="A51" s="17" t="s">
        <v>189</v>
      </c>
      <c r="B51" s="18">
        <v>2444555</v>
      </c>
      <c r="C51" s="25">
        <v>429297725</v>
      </c>
    </row>
    <row r="52" spans="1:3" x14ac:dyDescent="0.35">
      <c r="A52" s="17" t="s">
        <v>190</v>
      </c>
      <c r="B52" s="18">
        <v>591295</v>
      </c>
      <c r="C52" s="25">
        <v>108093788</v>
      </c>
    </row>
    <row r="53" spans="1:3" ht="31" x14ac:dyDescent="0.35">
      <c r="A53" s="20" t="s">
        <v>55</v>
      </c>
      <c r="B53" s="2"/>
      <c r="C53" s="2"/>
    </row>
    <row r="54" spans="1:3" ht="77.5" x14ac:dyDescent="0.35">
      <c r="A54" s="20" t="s">
        <v>83</v>
      </c>
      <c r="B54" s="2"/>
      <c r="C54" s="2"/>
    </row>
    <row r="55" spans="1:3" ht="46.5" x14ac:dyDescent="0.35">
      <c r="A55" s="20" t="s">
        <v>84</v>
      </c>
      <c r="B55" s="2"/>
      <c r="C55" s="2"/>
    </row>
    <row r="56" spans="1:3" ht="77.5" x14ac:dyDescent="0.35">
      <c r="A56" s="20" t="s">
        <v>649</v>
      </c>
      <c r="B56" s="2"/>
      <c r="C56" s="2"/>
    </row>
    <row r="57" spans="1:3" ht="31" x14ac:dyDescent="0.35">
      <c r="A57" s="20" t="s">
        <v>85</v>
      </c>
      <c r="B57" s="2"/>
      <c r="C57" s="2"/>
    </row>
    <row r="58" spans="1:3" ht="170.5" x14ac:dyDescent="0.35">
      <c r="A58" s="20" t="s">
        <v>86</v>
      </c>
      <c r="B58" s="2"/>
      <c r="C58" s="2"/>
    </row>
  </sheetData>
  <conditionalFormatting sqref="A1">
    <cfRule type="dataBar" priority="1">
      <dataBar>
        <cfvo type="num" val="0"/>
        <cfvo type="num" val="1"/>
        <color rgb="FFB4A9D4"/>
      </dataBar>
      <extLst>
        <ext xmlns:x14="http://schemas.microsoft.com/office/spreadsheetml/2009/9/main" uri="{B025F937-C7B1-47D3-B67F-A62EFF666E3E}">
          <x14:id>{DF771B20-BF5F-493F-A76D-AE671BAB70EE}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F771B20-BF5F-493F-A76D-AE671BAB70E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1"/>
  <sheetViews>
    <sheetView workbookViewId="0"/>
  </sheetViews>
  <sheetFormatPr defaultColWidth="11" defaultRowHeight="15.5" x14ac:dyDescent="0.35"/>
  <cols>
    <col min="1" max="1" width="50.75" customWidth="1"/>
    <col min="2" max="4" width="16.75" customWidth="1"/>
  </cols>
  <sheetData>
    <row r="1" spans="1:4" ht="21" x14ac:dyDescent="0.5">
      <c r="A1" s="7" t="s">
        <v>7</v>
      </c>
      <c r="B1" s="2"/>
      <c r="C1" s="2"/>
      <c r="D1" s="2"/>
    </row>
    <row r="2" spans="1:4" ht="93" x14ac:dyDescent="0.35">
      <c r="A2" s="20" t="s">
        <v>36</v>
      </c>
      <c r="B2" s="2"/>
      <c r="C2" s="2"/>
      <c r="D2" s="2"/>
    </row>
    <row r="3" spans="1:4" x14ac:dyDescent="0.35">
      <c r="A3" s="2" t="s">
        <v>37</v>
      </c>
      <c r="B3" s="2"/>
      <c r="C3" s="2"/>
      <c r="D3" s="2"/>
    </row>
    <row r="4" spans="1:4" x14ac:dyDescent="0.35">
      <c r="A4" s="2" t="s">
        <v>20</v>
      </c>
      <c r="B4" s="2"/>
      <c r="C4" s="2"/>
      <c r="D4" s="2"/>
    </row>
    <row r="5" spans="1:4" x14ac:dyDescent="0.35">
      <c r="A5" s="2" t="s">
        <v>21</v>
      </c>
      <c r="B5" s="2"/>
      <c r="C5" s="2"/>
      <c r="D5" s="2"/>
    </row>
    <row r="6" spans="1:4" x14ac:dyDescent="0.35">
      <c r="A6" s="2" t="s">
        <v>31</v>
      </c>
      <c r="B6" s="2"/>
      <c r="C6" s="2"/>
      <c r="D6" s="2"/>
    </row>
    <row r="7" spans="1:4" x14ac:dyDescent="0.35">
      <c r="A7" s="21" t="s">
        <v>28</v>
      </c>
      <c r="B7" s="21" t="s">
        <v>259</v>
      </c>
      <c r="C7" s="2"/>
      <c r="D7" s="2"/>
    </row>
    <row r="8" spans="1:4" ht="80.150000000000006" customHeight="1" x14ac:dyDescent="0.35">
      <c r="A8" s="4" t="s">
        <v>629</v>
      </c>
      <c r="B8" s="4" t="s">
        <v>635</v>
      </c>
      <c r="C8" s="4" t="s">
        <v>636</v>
      </c>
      <c r="D8" s="4" t="s">
        <v>258</v>
      </c>
    </row>
    <row r="9" spans="1:4" x14ac:dyDescent="0.35">
      <c r="A9" s="8" t="s">
        <v>141</v>
      </c>
      <c r="B9" s="9">
        <f>VLOOKUP(CONCATENATE($A9, " ", $B$7), 'Table 7 - Full data'!$A$2:$D$217, 2, FALSE)</f>
        <v>5574660</v>
      </c>
      <c r="C9" s="22">
        <f>VLOOKUP(CONCATENATE($A9, " ", $B$7), 'Table 7 - Full data'!$A$2:$D$217, 3, FALSE)</f>
        <v>786002308</v>
      </c>
      <c r="D9" s="10">
        <f>VLOOKUP(CONCATENATE($A9, " ", $B$7), 'Table 7 - Full data'!$A$2:$D$217, 4, FALSE)</f>
        <v>1</v>
      </c>
    </row>
    <row r="10" spans="1:4" x14ac:dyDescent="0.35">
      <c r="A10" s="11" t="s">
        <v>211</v>
      </c>
      <c r="B10" s="12">
        <f>VLOOKUP(CONCATENATE($A10, " ", $B$7), 'Table 7 - Full data'!$A$2:$D$217, 2, FALSE)</f>
        <v>180835</v>
      </c>
      <c r="C10" s="23">
        <f>VLOOKUP(CONCATENATE($A10, " ", $B$7), 'Table 7 - Full data'!$A$2:$D$217, 3, FALSE)</f>
        <v>25036256</v>
      </c>
      <c r="D10" s="13">
        <f>VLOOKUP(CONCATENATE($A10, " ", $B$7), 'Table 7 - Full data'!$A$2:$D$217, 4, FALSE)</f>
        <v>0.03</v>
      </c>
    </row>
    <row r="11" spans="1:4" x14ac:dyDescent="0.35">
      <c r="A11" s="11" t="s">
        <v>212</v>
      </c>
      <c r="B11" s="12">
        <f>VLOOKUP(CONCATENATE($A11, " ", $B$7), 'Table 7 - Full data'!$A$2:$D$217, 2, FALSE)</f>
        <v>164035</v>
      </c>
      <c r="C11" s="23">
        <f>VLOOKUP(CONCATENATE($A11, " ", $B$7), 'Table 7 - Full data'!$A$2:$D$217, 3, FALSE)</f>
        <v>23523986</v>
      </c>
      <c r="D11" s="13">
        <f>VLOOKUP(CONCATENATE($A11, " ", $B$7), 'Table 7 - Full data'!$A$2:$D$217, 4, FALSE)</f>
        <v>0.03</v>
      </c>
    </row>
    <row r="12" spans="1:4" x14ac:dyDescent="0.35">
      <c r="A12" s="11" t="s">
        <v>213</v>
      </c>
      <c r="B12" s="12">
        <f>VLOOKUP(CONCATENATE($A12, " ", $B$7), 'Table 7 - Full data'!$A$2:$D$217, 2, FALSE)</f>
        <v>113720</v>
      </c>
      <c r="C12" s="23">
        <f>VLOOKUP(CONCATENATE($A12, " ", $B$7), 'Table 7 - Full data'!$A$2:$D$217, 3, FALSE)</f>
        <v>15877296</v>
      </c>
      <c r="D12" s="13">
        <f>VLOOKUP(CONCATENATE($A12, " ", $B$7), 'Table 7 - Full data'!$A$2:$D$217, 4, FALSE)</f>
        <v>0.02</v>
      </c>
    </row>
    <row r="13" spans="1:4" x14ac:dyDescent="0.35">
      <c r="A13" s="11" t="s">
        <v>214</v>
      </c>
      <c r="B13" s="12">
        <f>VLOOKUP(CONCATENATE($A13, " ", $B$7), 'Table 7 - Full data'!$A$2:$D$217, 2, FALSE)</f>
        <v>69340</v>
      </c>
      <c r="C13" s="23">
        <f>VLOOKUP(CONCATENATE($A13, " ", $B$7), 'Table 7 - Full data'!$A$2:$D$217, 3, FALSE)</f>
        <v>10024860</v>
      </c>
      <c r="D13" s="13">
        <f>VLOOKUP(CONCATENATE($A13, " ", $B$7), 'Table 7 - Full data'!$A$2:$D$217, 4, FALSE)</f>
        <v>0.01</v>
      </c>
    </row>
    <row r="14" spans="1:4" x14ac:dyDescent="0.35">
      <c r="A14" s="11" t="s">
        <v>215</v>
      </c>
      <c r="B14" s="12">
        <f>VLOOKUP(CONCATENATE($A14, " ", $B$7), 'Table 7 - Full data'!$A$2:$D$217, 2, FALSE)</f>
        <v>62290</v>
      </c>
      <c r="C14" s="23">
        <f>VLOOKUP(CONCATENATE($A14, " ", $B$7), 'Table 7 - Full data'!$A$2:$D$217, 3, FALSE)</f>
        <v>8891907</v>
      </c>
      <c r="D14" s="13">
        <f>VLOOKUP(CONCATENATE($A14, " ", $B$7), 'Table 7 - Full data'!$A$2:$D$217, 4, FALSE)</f>
        <v>0.01</v>
      </c>
    </row>
    <row r="15" spans="1:4" x14ac:dyDescent="0.35">
      <c r="A15" s="11" t="s">
        <v>216</v>
      </c>
      <c r="B15" s="12">
        <f>VLOOKUP(CONCATENATE($A15, " ", $B$7), 'Table 7 - Full data'!$A$2:$D$217, 2, FALSE)</f>
        <v>151865</v>
      </c>
      <c r="C15" s="23">
        <f>VLOOKUP(CONCATENATE($A15, " ", $B$7), 'Table 7 - Full data'!$A$2:$D$217, 3, FALSE)</f>
        <v>22058966</v>
      </c>
      <c r="D15" s="13">
        <f>VLOOKUP(CONCATENATE($A15, " ", $B$7), 'Table 7 - Full data'!$A$2:$D$217, 4, FALSE)</f>
        <v>0.03</v>
      </c>
    </row>
    <row r="16" spans="1:4" x14ac:dyDescent="0.35">
      <c r="A16" s="11" t="s">
        <v>217</v>
      </c>
      <c r="B16" s="12">
        <f>VLOOKUP(CONCATENATE($A16, " ", $B$7), 'Table 7 - Full data'!$A$2:$D$217, 2, FALSE)</f>
        <v>189175</v>
      </c>
      <c r="C16" s="23">
        <f>VLOOKUP(CONCATENATE($A16, " ", $B$7), 'Table 7 - Full data'!$A$2:$D$217, 3, FALSE)</f>
        <v>26541501</v>
      </c>
      <c r="D16" s="13">
        <f>VLOOKUP(CONCATENATE($A16, " ", $B$7), 'Table 7 - Full data'!$A$2:$D$217, 4, FALSE)</f>
        <v>0.03</v>
      </c>
    </row>
    <row r="17" spans="1:4" x14ac:dyDescent="0.35">
      <c r="A17" s="11" t="s">
        <v>218</v>
      </c>
      <c r="B17" s="12">
        <f>VLOOKUP(CONCATENATE($A17, " ", $B$7), 'Table 7 - Full data'!$A$2:$D$217, 2, FALSE)</f>
        <v>157890</v>
      </c>
      <c r="C17" s="23">
        <f>VLOOKUP(CONCATENATE($A17, " ", $B$7), 'Table 7 - Full data'!$A$2:$D$217, 3, FALSE)</f>
        <v>22055071</v>
      </c>
      <c r="D17" s="13">
        <f>VLOOKUP(CONCATENATE($A17, " ", $B$7), 'Table 7 - Full data'!$A$2:$D$217, 4, FALSE)</f>
        <v>0.03</v>
      </c>
    </row>
    <row r="18" spans="1:4" x14ac:dyDescent="0.35">
      <c r="A18" s="11" t="s">
        <v>219</v>
      </c>
      <c r="B18" s="12">
        <f>VLOOKUP(CONCATENATE($A18, " ", $B$7), 'Table 7 - Full data'!$A$2:$D$217, 2, FALSE)</f>
        <v>65205</v>
      </c>
      <c r="C18" s="23">
        <f>VLOOKUP(CONCATENATE($A18, " ", $B$7), 'Table 7 - Full data'!$A$2:$D$217, 3, FALSE)</f>
        <v>9081139</v>
      </c>
      <c r="D18" s="13">
        <f>VLOOKUP(CONCATENATE($A18, " ", $B$7), 'Table 7 - Full data'!$A$2:$D$217, 4, FALSE)</f>
        <v>0.01</v>
      </c>
    </row>
    <row r="19" spans="1:4" x14ac:dyDescent="0.35">
      <c r="A19" s="11" t="s">
        <v>220</v>
      </c>
      <c r="B19" s="12">
        <f>VLOOKUP(CONCATENATE($A19, " ", $B$7), 'Table 7 - Full data'!$A$2:$D$217, 2, FALSE)</f>
        <v>97185</v>
      </c>
      <c r="C19" s="23">
        <f>VLOOKUP(CONCATENATE($A19, " ", $B$7), 'Table 7 - Full data'!$A$2:$D$217, 3, FALSE)</f>
        <v>13873459</v>
      </c>
      <c r="D19" s="13">
        <f>VLOOKUP(CONCATENATE($A19, " ", $B$7), 'Table 7 - Full data'!$A$2:$D$217, 4, FALSE)</f>
        <v>0.02</v>
      </c>
    </row>
    <row r="20" spans="1:4" x14ac:dyDescent="0.35">
      <c r="A20" s="11" t="s">
        <v>221</v>
      </c>
      <c r="B20" s="12">
        <f>VLOOKUP(CONCATENATE($A20, " ", $B$7), 'Table 7 - Full data'!$A$2:$D$217, 2, FALSE)</f>
        <v>60100</v>
      </c>
      <c r="C20" s="23">
        <f>VLOOKUP(CONCATENATE($A20, " ", $B$7), 'Table 7 - Full data'!$A$2:$D$217, 3, FALSE)</f>
        <v>8683734</v>
      </c>
      <c r="D20" s="13">
        <f>VLOOKUP(CONCATENATE($A20, " ", $B$7), 'Table 7 - Full data'!$A$2:$D$217, 4, FALSE)</f>
        <v>0.01</v>
      </c>
    </row>
    <row r="21" spans="1:4" x14ac:dyDescent="0.35">
      <c r="A21" s="11" t="s">
        <v>222</v>
      </c>
      <c r="B21" s="12">
        <f>VLOOKUP(CONCATENATE($A21, " ", $B$7), 'Table 7 - Full data'!$A$2:$D$217, 2, FALSE)</f>
        <v>361170</v>
      </c>
      <c r="C21" s="23">
        <f>VLOOKUP(CONCATENATE($A21, " ", $B$7), 'Table 7 - Full data'!$A$2:$D$217, 3, FALSE)</f>
        <v>49823951</v>
      </c>
      <c r="D21" s="13">
        <f>VLOOKUP(CONCATENATE($A21, " ", $B$7), 'Table 7 - Full data'!$A$2:$D$217, 4, FALSE)</f>
        <v>0.06</v>
      </c>
    </row>
    <row r="22" spans="1:4" x14ac:dyDescent="0.35">
      <c r="A22" s="11" t="s">
        <v>223</v>
      </c>
      <c r="B22" s="12">
        <f>VLOOKUP(CONCATENATE($A22, " ", $B$7), 'Table 7 - Full data'!$A$2:$D$217, 2, FALSE)</f>
        <v>175255</v>
      </c>
      <c r="C22" s="23">
        <f>VLOOKUP(CONCATENATE($A22, " ", $B$7), 'Table 7 - Full data'!$A$2:$D$217, 3, FALSE)</f>
        <v>24788751</v>
      </c>
      <c r="D22" s="13">
        <f>VLOOKUP(CONCATENATE($A22, " ", $B$7), 'Table 7 - Full data'!$A$2:$D$217, 4, FALSE)</f>
        <v>0.03</v>
      </c>
    </row>
    <row r="23" spans="1:4" x14ac:dyDescent="0.35">
      <c r="A23" s="11" t="s">
        <v>224</v>
      </c>
      <c r="B23" s="12">
        <f>VLOOKUP(CONCATENATE($A23, " ", $B$7), 'Table 7 - Full data'!$A$2:$D$217, 2, FALSE)</f>
        <v>422120</v>
      </c>
      <c r="C23" s="23">
        <f>VLOOKUP(CONCATENATE($A23, " ", $B$7), 'Table 7 - Full data'!$A$2:$D$217, 3, FALSE)</f>
        <v>60352652</v>
      </c>
      <c r="D23" s="13">
        <f>VLOOKUP(CONCATENATE($A23, " ", $B$7), 'Table 7 - Full data'!$A$2:$D$217, 4, FALSE)</f>
        <v>0.08</v>
      </c>
    </row>
    <row r="24" spans="1:4" x14ac:dyDescent="0.35">
      <c r="A24" s="11" t="s">
        <v>225</v>
      </c>
      <c r="B24" s="12">
        <f>VLOOKUP(CONCATENATE($A24, " ", $B$7), 'Table 7 - Full data'!$A$2:$D$217, 2, FALSE)</f>
        <v>884975</v>
      </c>
      <c r="C24" s="23">
        <f>VLOOKUP(CONCATENATE($A24, " ", $B$7), 'Table 7 - Full data'!$A$2:$D$217, 3, FALSE)</f>
        <v>125955278</v>
      </c>
      <c r="D24" s="13">
        <f>VLOOKUP(CONCATENATE($A24, " ", $B$7), 'Table 7 - Full data'!$A$2:$D$217, 4, FALSE)</f>
        <v>0.16</v>
      </c>
    </row>
    <row r="25" spans="1:4" x14ac:dyDescent="0.35">
      <c r="A25" s="11" t="s">
        <v>226</v>
      </c>
      <c r="B25" s="12">
        <f>VLOOKUP(CONCATENATE($A25, " ", $B$7), 'Table 7 - Full data'!$A$2:$D$217, 2, FALSE)</f>
        <v>195530</v>
      </c>
      <c r="C25" s="23">
        <f>VLOOKUP(CONCATENATE($A25, " ", $B$7), 'Table 7 - Full data'!$A$2:$D$217, 3, FALSE)</f>
        <v>28322766</v>
      </c>
      <c r="D25" s="13">
        <f>VLOOKUP(CONCATENATE($A25, " ", $B$7), 'Table 7 - Full data'!$A$2:$D$217, 4, FALSE)</f>
        <v>0.04</v>
      </c>
    </row>
    <row r="26" spans="1:4" x14ac:dyDescent="0.35">
      <c r="A26" s="11" t="s">
        <v>227</v>
      </c>
      <c r="B26" s="12">
        <f>VLOOKUP(CONCATENATE($A26, " ", $B$7), 'Table 7 - Full data'!$A$2:$D$217, 2, FALSE)</f>
        <v>95060</v>
      </c>
      <c r="C26" s="23">
        <f>VLOOKUP(CONCATENATE($A26, " ", $B$7), 'Table 7 - Full data'!$A$2:$D$217, 3, FALSE)</f>
        <v>13093907</v>
      </c>
      <c r="D26" s="13">
        <f>VLOOKUP(CONCATENATE($A26, " ", $B$7), 'Table 7 - Full data'!$A$2:$D$217, 4, FALSE)</f>
        <v>0.02</v>
      </c>
    </row>
    <row r="27" spans="1:4" x14ac:dyDescent="0.35">
      <c r="A27" s="11" t="s">
        <v>228</v>
      </c>
      <c r="B27" s="12">
        <f>VLOOKUP(CONCATENATE($A27, " ", $B$7), 'Table 7 - Full data'!$A$2:$D$217, 2, FALSE)</f>
        <v>103470</v>
      </c>
      <c r="C27" s="23">
        <f>VLOOKUP(CONCATENATE($A27, " ", $B$7), 'Table 7 - Full data'!$A$2:$D$217, 3, FALSE)</f>
        <v>14857694</v>
      </c>
      <c r="D27" s="13">
        <f>VLOOKUP(CONCATENATE($A27, " ", $B$7), 'Table 7 - Full data'!$A$2:$D$217, 4, FALSE)</f>
        <v>0.02</v>
      </c>
    </row>
    <row r="28" spans="1:4" x14ac:dyDescent="0.35">
      <c r="A28" s="11" t="s">
        <v>229</v>
      </c>
      <c r="B28" s="12">
        <f>VLOOKUP(CONCATENATE($A28, " ", $B$7), 'Table 7 - Full data'!$A$2:$D$217, 2, FALSE)</f>
        <v>79070</v>
      </c>
      <c r="C28" s="23">
        <f>VLOOKUP(CONCATENATE($A28, " ", $B$7), 'Table 7 - Full data'!$A$2:$D$217, 3, FALSE)</f>
        <v>11454124</v>
      </c>
      <c r="D28" s="13">
        <f>VLOOKUP(CONCATENATE($A28, " ", $B$7), 'Table 7 - Full data'!$A$2:$D$217, 4, FALSE)</f>
        <v>0.01</v>
      </c>
    </row>
    <row r="29" spans="1:4" x14ac:dyDescent="0.35">
      <c r="A29" s="11" t="s">
        <v>230</v>
      </c>
      <c r="B29" s="12">
        <f>VLOOKUP(CONCATENATE($A29, " ", $B$7), 'Table 7 - Full data'!$A$2:$D$217, 2, FALSE)</f>
        <v>15920</v>
      </c>
      <c r="C29" s="23">
        <f>VLOOKUP(CONCATENATE($A29, " ", $B$7), 'Table 7 - Full data'!$A$2:$D$217, 3, FALSE)</f>
        <v>2335167</v>
      </c>
      <c r="D29" s="13">
        <f>VLOOKUP(CONCATENATE($A29, " ", $B$7), 'Table 7 - Full data'!$A$2:$D$217, 4, FALSE)</f>
        <v>0</v>
      </c>
    </row>
    <row r="30" spans="1:4" x14ac:dyDescent="0.35">
      <c r="A30" s="11" t="s">
        <v>231</v>
      </c>
      <c r="B30" s="12">
        <f>VLOOKUP(CONCATENATE($A30, " ", $B$7), 'Table 7 - Full data'!$A$2:$D$217, 2, FALSE)</f>
        <v>185330</v>
      </c>
      <c r="C30" s="23">
        <f>VLOOKUP(CONCATENATE($A30, " ", $B$7), 'Table 7 - Full data'!$A$2:$D$217, 3, FALSE)</f>
        <v>25790484</v>
      </c>
      <c r="D30" s="13">
        <f>VLOOKUP(CONCATENATE($A30, " ", $B$7), 'Table 7 - Full data'!$A$2:$D$217, 4, FALSE)</f>
        <v>0.03</v>
      </c>
    </row>
    <row r="31" spans="1:4" x14ac:dyDescent="0.35">
      <c r="A31" s="11" t="s">
        <v>232</v>
      </c>
      <c r="B31" s="12">
        <f>VLOOKUP(CONCATENATE($A31, " ", $B$7), 'Table 7 - Full data'!$A$2:$D$217, 2, FALSE)</f>
        <v>432225</v>
      </c>
      <c r="C31" s="23">
        <f>VLOOKUP(CONCATENATE($A31, " ", $B$7), 'Table 7 - Full data'!$A$2:$D$217, 3, FALSE)</f>
        <v>59713679</v>
      </c>
      <c r="D31" s="13">
        <f>VLOOKUP(CONCATENATE($A31, " ", $B$7), 'Table 7 - Full data'!$A$2:$D$217, 4, FALSE)</f>
        <v>0.08</v>
      </c>
    </row>
    <row r="32" spans="1:4" x14ac:dyDescent="0.35">
      <c r="A32" s="11" t="s">
        <v>233</v>
      </c>
      <c r="B32" s="12">
        <f>VLOOKUP(CONCATENATE($A32, " ", $B$7), 'Table 7 - Full data'!$A$2:$D$217, 2, FALSE)</f>
        <v>11865</v>
      </c>
      <c r="C32" s="23">
        <f>VLOOKUP(CONCATENATE($A32, " ", $B$7), 'Table 7 - Full data'!$A$2:$D$217, 3, FALSE)</f>
        <v>1821206</v>
      </c>
      <c r="D32" s="13">
        <f>VLOOKUP(CONCATENATE($A32, " ", $B$7), 'Table 7 - Full data'!$A$2:$D$217, 4, FALSE)</f>
        <v>0</v>
      </c>
    </row>
    <row r="33" spans="1:4" x14ac:dyDescent="0.35">
      <c r="A33" s="11" t="s">
        <v>234</v>
      </c>
      <c r="B33" s="12">
        <f>VLOOKUP(CONCATENATE($A33, " ", $B$7), 'Table 7 - Full data'!$A$2:$D$217, 2, FALSE)</f>
        <v>121155</v>
      </c>
      <c r="C33" s="23">
        <f>VLOOKUP(CONCATENATE($A33, " ", $B$7), 'Table 7 - Full data'!$A$2:$D$217, 3, FALSE)</f>
        <v>17506780</v>
      </c>
      <c r="D33" s="13">
        <f>VLOOKUP(CONCATENATE($A33, " ", $B$7), 'Table 7 - Full data'!$A$2:$D$217, 4, FALSE)</f>
        <v>0.02</v>
      </c>
    </row>
    <row r="34" spans="1:4" x14ac:dyDescent="0.35">
      <c r="A34" s="11" t="s">
        <v>235</v>
      </c>
      <c r="B34" s="12">
        <f>VLOOKUP(CONCATENATE($A34, " ", $B$7), 'Table 7 - Full data'!$A$2:$D$217, 2, FALSE)</f>
        <v>186170</v>
      </c>
      <c r="C34" s="23">
        <f>VLOOKUP(CONCATENATE($A34, " ", $B$7), 'Table 7 - Full data'!$A$2:$D$217, 3, FALSE)</f>
        <v>25506647</v>
      </c>
      <c r="D34" s="13">
        <f>VLOOKUP(CONCATENATE($A34, " ", $B$7), 'Table 7 - Full data'!$A$2:$D$217, 4, FALSE)</f>
        <v>0.03</v>
      </c>
    </row>
    <row r="35" spans="1:4" x14ac:dyDescent="0.35">
      <c r="A35" s="11" t="s">
        <v>236</v>
      </c>
      <c r="B35" s="12">
        <f>VLOOKUP(CONCATENATE($A35, " ", $B$7), 'Table 7 - Full data'!$A$2:$D$217, 2, FALSE)</f>
        <v>98000</v>
      </c>
      <c r="C35" s="23">
        <f>VLOOKUP(CONCATENATE($A35, " ", $B$7), 'Table 7 - Full data'!$A$2:$D$217, 3, FALSE)</f>
        <v>14128034</v>
      </c>
      <c r="D35" s="13">
        <f>VLOOKUP(CONCATENATE($A35, " ", $B$7), 'Table 7 - Full data'!$A$2:$D$217, 4, FALSE)</f>
        <v>0.02</v>
      </c>
    </row>
    <row r="36" spans="1:4" x14ac:dyDescent="0.35">
      <c r="A36" s="11" t="s">
        <v>237</v>
      </c>
      <c r="B36" s="12">
        <f>VLOOKUP(CONCATENATE($A36, " ", $B$7), 'Table 7 - Full data'!$A$2:$D$217, 2, FALSE)</f>
        <v>12520</v>
      </c>
      <c r="C36" s="23">
        <f>VLOOKUP(CONCATENATE($A36, " ", $B$7), 'Table 7 - Full data'!$A$2:$D$217, 3, FALSE)</f>
        <v>1902617</v>
      </c>
      <c r="D36" s="13">
        <f>VLOOKUP(CONCATENATE($A36, " ", $B$7), 'Table 7 - Full data'!$A$2:$D$217, 4, FALSE)</f>
        <v>0</v>
      </c>
    </row>
    <row r="37" spans="1:4" x14ac:dyDescent="0.35">
      <c r="A37" s="11" t="s">
        <v>238</v>
      </c>
      <c r="B37" s="12">
        <f>VLOOKUP(CONCATENATE($A37, " ", $B$7), 'Table 7 - Full data'!$A$2:$D$217, 2, FALSE)</f>
        <v>109440</v>
      </c>
      <c r="C37" s="23">
        <f>VLOOKUP(CONCATENATE($A37, " ", $B$7), 'Table 7 - Full data'!$A$2:$D$217, 3, FALSE)</f>
        <v>15233575</v>
      </c>
      <c r="D37" s="13">
        <f>VLOOKUP(CONCATENATE($A37, " ", $B$7), 'Table 7 - Full data'!$A$2:$D$217, 4, FALSE)</f>
        <v>0.02</v>
      </c>
    </row>
    <row r="38" spans="1:4" x14ac:dyDescent="0.35">
      <c r="A38" s="11" t="s">
        <v>239</v>
      </c>
      <c r="B38" s="12">
        <f>VLOOKUP(CONCATENATE($A38, " ", $B$7), 'Table 7 - Full data'!$A$2:$D$217, 2, FALSE)</f>
        <v>339355</v>
      </c>
      <c r="C38" s="23">
        <f>VLOOKUP(CONCATENATE($A38, " ", $B$7), 'Table 7 - Full data'!$A$2:$D$217, 3, FALSE)</f>
        <v>47517225</v>
      </c>
      <c r="D38" s="13">
        <f>VLOOKUP(CONCATENATE($A38, " ", $B$7), 'Table 7 - Full data'!$A$2:$D$217, 4, FALSE)</f>
        <v>0.06</v>
      </c>
    </row>
    <row r="39" spans="1:4" x14ac:dyDescent="0.35">
      <c r="A39" s="11" t="s">
        <v>240</v>
      </c>
      <c r="B39" s="12">
        <f>VLOOKUP(CONCATENATE($A39, " ", $B$7), 'Table 7 - Full data'!$A$2:$D$217, 2, FALSE)</f>
        <v>66890</v>
      </c>
      <c r="C39" s="23">
        <f>VLOOKUP(CONCATENATE($A39, " ", $B$7), 'Table 7 - Full data'!$A$2:$D$217, 3, FALSE)</f>
        <v>9375551</v>
      </c>
      <c r="D39" s="13">
        <f>VLOOKUP(CONCATENATE($A39, " ", $B$7), 'Table 7 - Full data'!$A$2:$D$217, 4, FALSE)</f>
        <v>0.01</v>
      </c>
    </row>
    <row r="40" spans="1:4" x14ac:dyDescent="0.35">
      <c r="A40" s="11" t="s">
        <v>241</v>
      </c>
      <c r="B40" s="12">
        <f>VLOOKUP(CONCATENATE($A40, " ", $B$7), 'Table 7 - Full data'!$A$2:$D$217, 2, FALSE)</f>
        <v>127600</v>
      </c>
      <c r="C40" s="23">
        <f>VLOOKUP(CONCATENATE($A40, " ", $B$7), 'Table 7 - Full data'!$A$2:$D$217, 3, FALSE)</f>
        <v>17510467</v>
      </c>
      <c r="D40" s="13">
        <f>VLOOKUP(CONCATENATE($A40, " ", $B$7), 'Table 7 - Full data'!$A$2:$D$217, 4, FALSE)</f>
        <v>0.02</v>
      </c>
    </row>
    <row r="41" spans="1:4" x14ac:dyDescent="0.35">
      <c r="A41" s="11" t="s">
        <v>242</v>
      </c>
      <c r="B41" s="12">
        <f>VLOOKUP(CONCATENATE($A41, " ", $B$7), 'Table 7 - Full data'!$A$2:$D$217, 2, FALSE)</f>
        <v>212030</v>
      </c>
      <c r="C41" s="23">
        <f>VLOOKUP(CONCATENATE($A41, " ", $B$7), 'Table 7 - Full data'!$A$2:$D$217, 3, FALSE)</f>
        <v>30064900</v>
      </c>
      <c r="D41" s="13">
        <f>VLOOKUP(CONCATENATE($A41, " ", $B$7), 'Table 7 - Full data'!$A$2:$D$217, 4, FALSE)</f>
        <v>0.04</v>
      </c>
    </row>
    <row r="42" spans="1:4" x14ac:dyDescent="0.35">
      <c r="A42" s="11" t="s">
        <v>243</v>
      </c>
      <c r="B42" s="12">
        <f>VLOOKUP(CONCATENATE($A42, " ", $B$7), 'Table 7 - Full data'!$A$2:$D$217, 2, FALSE)</f>
        <v>5205</v>
      </c>
      <c r="C42" s="23">
        <f>VLOOKUP(CONCATENATE($A42, " ", $B$7), 'Table 7 - Full data'!$A$2:$D$217, 3, FALSE)</f>
        <v>706583</v>
      </c>
      <c r="D42" s="13">
        <f>VLOOKUP(CONCATENATE($A42, " ", $B$7), 'Table 7 - Full data'!$A$2:$D$217, 4, FALSE)</f>
        <v>0</v>
      </c>
    </row>
    <row r="43" spans="1:4" x14ac:dyDescent="0.35">
      <c r="A43" s="11" t="s">
        <v>244</v>
      </c>
      <c r="B43" s="12">
        <f>VLOOKUP(CONCATENATE($A43, " ", $B$7), 'Table 7 - Full data'!$A$2:$D$217, 2, FALSE)</f>
        <v>20645</v>
      </c>
      <c r="C43" s="23">
        <f>VLOOKUP(CONCATENATE($A43, " ", $B$7), 'Table 7 - Full data'!$A$2:$D$217, 3, FALSE)</f>
        <v>2381503</v>
      </c>
      <c r="D43" s="13">
        <f>VLOOKUP(CONCATENATE($A43, " ", $B$7), 'Table 7 - Full data'!$A$2:$D$217, 4, FALSE)</f>
        <v>0</v>
      </c>
    </row>
    <row r="44" spans="1:4" x14ac:dyDescent="0.35">
      <c r="A44" s="11" t="s">
        <v>245</v>
      </c>
      <c r="B44" s="12">
        <f>VLOOKUP(CONCATENATE($A44, " ", $B$7), 'Table 7 - Full data'!$A$2:$D$217, 2, FALSE)</f>
        <v>2020</v>
      </c>
      <c r="C44" s="23">
        <f>VLOOKUP(CONCATENATE($A44, " ", $B$7), 'Table 7 - Full data'!$A$2:$D$217, 3, FALSE)</f>
        <v>210591</v>
      </c>
      <c r="D44" s="13">
        <f>VLOOKUP(CONCATENATE($A44, " ", $B$7), 'Table 7 - Full data'!$A$2:$D$217, 4, FALSE)</f>
        <v>0</v>
      </c>
    </row>
    <row r="45" spans="1:4" ht="31" x14ac:dyDescent="0.35">
      <c r="A45" s="20" t="s">
        <v>55</v>
      </c>
      <c r="B45" s="2"/>
      <c r="C45" s="2"/>
      <c r="D45" s="2"/>
    </row>
    <row r="46" spans="1:4" ht="108.5" x14ac:dyDescent="0.35">
      <c r="A46" s="20" t="s">
        <v>73</v>
      </c>
      <c r="B46" s="2"/>
      <c r="C46" s="2"/>
      <c r="D46" s="2"/>
    </row>
    <row r="47" spans="1:4" ht="77.5" x14ac:dyDescent="0.35">
      <c r="A47" s="20" t="s">
        <v>74</v>
      </c>
      <c r="B47" s="2"/>
      <c r="C47" s="2"/>
      <c r="D47" s="2"/>
    </row>
    <row r="48" spans="1:4" ht="31" x14ac:dyDescent="0.35">
      <c r="A48" s="20" t="s">
        <v>75</v>
      </c>
      <c r="B48" s="2"/>
      <c r="C48" s="2"/>
      <c r="D48" s="2"/>
    </row>
    <row r="49" spans="1:4" ht="31" x14ac:dyDescent="0.35">
      <c r="A49" s="20" t="s">
        <v>87</v>
      </c>
      <c r="B49" s="2"/>
      <c r="C49" s="2"/>
      <c r="D49" s="2"/>
    </row>
    <row r="50" spans="1:4" ht="170.5" x14ac:dyDescent="0.35">
      <c r="A50" s="20" t="s">
        <v>86</v>
      </c>
      <c r="B50" s="2"/>
      <c r="C50" s="2"/>
      <c r="D50" s="2"/>
    </row>
    <row r="51" spans="1:4" ht="46.5" x14ac:dyDescent="0.35">
      <c r="A51" s="20" t="s">
        <v>77</v>
      </c>
      <c r="B51" s="2"/>
      <c r="C51" s="2"/>
      <c r="D51" s="2"/>
    </row>
  </sheetData>
  <conditionalFormatting sqref="D1:D1048576">
    <cfRule type="dataBar" priority="1">
      <dataBar>
        <cfvo type="num" val="0"/>
        <cfvo type="num" val="1"/>
        <color rgb="FFB4A9D4"/>
      </dataBar>
      <extLst>
        <ext xmlns:x14="http://schemas.microsoft.com/office/spreadsheetml/2009/9/main" uri="{B025F937-C7B1-47D3-B67F-A62EFF666E3E}">
          <x14:id>{20AED9A3-A716-4B36-AE2B-825F37678222}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0AED9A3-A716-4B36-AE2B-825F37678222}">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lookup'!A3:A8</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6"/>
  <sheetViews>
    <sheetView workbookViewId="0"/>
  </sheetViews>
  <sheetFormatPr defaultColWidth="11" defaultRowHeight="15.5" x14ac:dyDescent="0.35"/>
  <cols>
    <col min="1" max="1" width="50.75" customWidth="1"/>
    <col min="2" max="2" width="30.75" customWidth="1"/>
  </cols>
  <sheetData>
    <row r="1" spans="1:2" ht="21" x14ac:dyDescent="0.5">
      <c r="A1" s="7" t="s">
        <v>8</v>
      </c>
      <c r="B1" s="2"/>
    </row>
    <row r="2" spans="1:2" x14ac:dyDescent="0.35">
      <c r="A2" s="2" t="s">
        <v>38</v>
      </c>
      <c r="B2" s="2"/>
    </row>
    <row r="3" spans="1:2" x14ac:dyDescent="0.35">
      <c r="A3" s="2" t="s">
        <v>20</v>
      </c>
      <c r="B3" s="2"/>
    </row>
    <row r="4" spans="1:2" x14ac:dyDescent="0.35">
      <c r="A4" s="2" t="s">
        <v>39</v>
      </c>
      <c r="B4" s="2"/>
    </row>
    <row r="5" spans="1:2" ht="80.150000000000006" customHeight="1" x14ac:dyDescent="0.35">
      <c r="A5" s="4" t="s">
        <v>637</v>
      </c>
      <c r="B5" s="4" t="s">
        <v>638</v>
      </c>
    </row>
    <row r="6" spans="1:2" x14ac:dyDescent="0.35">
      <c r="A6" s="8" t="s">
        <v>259</v>
      </c>
      <c r="B6" s="9">
        <v>220125</v>
      </c>
    </row>
    <row r="7" spans="1:2" x14ac:dyDescent="0.35">
      <c r="A7" s="11" t="s">
        <v>186</v>
      </c>
      <c r="B7" s="12">
        <v>60905</v>
      </c>
    </row>
    <row r="8" spans="1:2" x14ac:dyDescent="0.35">
      <c r="A8" s="11" t="s">
        <v>187</v>
      </c>
      <c r="B8" s="12">
        <v>95460</v>
      </c>
    </row>
    <row r="9" spans="1:2" x14ac:dyDescent="0.35">
      <c r="A9" s="11" t="s">
        <v>188</v>
      </c>
      <c r="B9" s="12">
        <v>177150</v>
      </c>
    </row>
    <row r="10" spans="1:2" x14ac:dyDescent="0.35">
      <c r="A10" s="11" t="s">
        <v>189</v>
      </c>
      <c r="B10" s="12">
        <v>204465</v>
      </c>
    </row>
    <row r="11" spans="1:2" x14ac:dyDescent="0.35">
      <c r="A11" s="11" t="s">
        <v>190</v>
      </c>
      <c r="B11" s="12">
        <v>194715</v>
      </c>
    </row>
    <row r="12" spans="1:2" x14ac:dyDescent="0.35">
      <c r="A12" s="20" t="s">
        <v>88</v>
      </c>
      <c r="B12" s="2"/>
    </row>
    <row r="13" spans="1:2" ht="77.5" x14ac:dyDescent="0.35">
      <c r="A13" s="20" t="s">
        <v>89</v>
      </c>
      <c r="B13" s="2"/>
    </row>
    <row r="14" spans="1:2" ht="77.5" x14ac:dyDescent="0.35">
      <c r="A14" s="20" t="s">
        <v>650</v>
      </c>
      <c r="B14" s="2"/>
    </row>
    <row r="15" spans="1:2" ht="31" x14ac:dyDescent="0.35">
      <c r="A15" s="20" t="s">
        <v>90</v>
      </c>
      <c r="B15" s="2"/>
    </row>
    <row r="16" spans="1:2" ht="62" x14ac:dyDescent="0.35">
      <c r="A16" s="20" t="s">
        <v>91</v>
      </c>
      <c r="B16" s="2"/>
    </row>
  </sheetData>
  <conditionalFormatting sqref="A1">
    <cfRule type="dataBar" priority="1">
      <dataBar>
        <cfvo type="num" val="0"/>
        <cfvo type="num" val="1"/>
        <color rgb="FFB4A9D4"/>
      </dataBar>
      <extLst>
        <ext xmlns:x14="http://schemas.microsoft.com/office/spreadsheetml/2009/9/main" uri="{B025F937-C7B1-47D3-B67F-A62EFF666E3E}">
          <x14:id>{5A910390-4750-4003-9119-C766487CE417}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A910390-4750-4003-9119-C766487CE41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Table 1 Applications by month</vt:lpstr>
      <vt:lpstr>Table 2 Applications by channel</vt:lpstr>
      <vt:lpstr>Table 3 Applications by age</vt:lpstr>
      <vt:lpstr>Table 4 Applications by LA</vt:lpstr>
      <vt:lpstr>Table 5 Processing times</vt:lpstr>
      <vt:lpstr>Table 6 Payments by month</vt:lpstr>
      <vt:lpstr>Table 7 Payments by LA</vt:lpstr>
      <vt:lpstr>Table 8 Clients paid</vt:lpstr>
      <vt:lpstr>Table 9 Child caseload</vt:lpstr>
      <vt:lpstr>Table 10 Child caseload by LA</vt:lpstr>
      <vt:lpstr>Table 11 Child caseload by age</vt:lpstr>
      <vt:lpstr>Table 12 Child by LA and age</vt:lpstr>
      <vt:lpstr>Table 13 Child by LA and SIMD</vt:lpstr>
      <vt:lpstr>Table 14 Client caseload by age</vt:lpstr>
      <vt:lpstr>Table 15 Re-determinations</vt:lpstr>
      <vt:lpstr>Table 16 Appeals</vt:lpstr>
      <vt:lpstr>Chart 1 Applications by month</vt:lpstr>
      <vt:lpstr>Table 3 - Full data</vt:lpstr>
      <vt:lpstr>Table 4 -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U416598</dc:creator>
  <cp:lastModifiedBy>Catherine Riddoch</cp:lastModifiedBy>
  <dcterms:created xsi:type="dcterms:W3CDTF">2024-07-31T19:21:21Z</dcterms:created>
  <dcterms:modified xsi:type="dcterms:W3CDTF">2024-08-27T08:42:21Z</dcterms:modified>
</cp:coreProperties>
</file>